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66925"/>
  <xr:revisionPtr revIDLastSave="0" documentId="13_ncr:1_{B0B5F60C-69D1-480F-B459-1C4D1CCBC2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SUMO" sheetId="3" r:id="rId1"/>
    <sheet name="PLANILHA ORCAMENTARIA" sheetId="1" r:id="rId2"/>
    <sheet name="Memória de Cálculo" sheetId="11" r:id="rId3"/>
    <sheet name="CUSTO DIRETO" sheetId="2" r:id="rId4"/>
    <sheet name="COMPOSICOES" sheetId="4" r:id="rId5"/>
    <sheet name="COMPOSICOES PROPRIAS" sheetId="5" r:id="rId6"/>
    <sheet name="COMPOSICOES AUXILIARES" sheetId="6" r:id="rId7"/>
    <sheet name="CURVA ABC SERVICOS" sheetId="7" r:id="rId8"/>
    <sheet name="CRONOGRAMA" sheetId="8" r:id="rId9"/>
    <sheet name="BDI" sheetId="9" r:id="rId10"/>
    <sheet name="ENCARGOS SOCIAIS" sheetId="10" r:id="rId11"/>
    <sheet name="mapa cotação" sheetId="12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Order1" hidden="1">255</definedName>
    <definedName name="_xlnm.Print_Area" localSheetId="8">CRONOGRAMA!$A$1:$AD$12</definedName>
    <definedName name="_xlnm.Print_Area" localSheetId="10">'ENCARGOS SOCIAIS'!$A$1:$G$44</definedName>
    <definedName name="_xlnm.Print_Area" localSheetId="11">'mapa cotação'!$A$1:$J$15</definedName>
    <definedName name="_xlnm.Print_Area" localSheetId="2">'Memória de Cálculo'!$A$1:$J$242</definedName>
    <definedName name="BDI.Opcao" hidden="1">[1]DADOS!$F$18</definedName>
    <definedName name="BDI.TipoObra" hidden="1">[1]BDI!$A$138:$A$146</definedName>
    <definedName name="DESONERACAO" localSheetId="11" hidden="1">IF(OR(Import.Desoneracao="DESONERADO",Import.Desoneracao="SIM"),"SIM","NÃO")</definedName>
    <definedName name="DESONERACAO" localSheetId="2" hidden="1">IF(OR(Import.Desoneracao="DESONERADO",Import.Desoneracao="SIM"),"SIM","NÃO")</definedName>
    <definedName name="DESONERACAO" hidden="1">IF(OR(Import.Desoneracao="DESONERADO",Import.Desoneracao="SIM"),"SIM","NÃO")</definedName>
    <definedName name="Import.Apelido" hidden="1">[1]DADOS!$F$16</definedName>
    <definedName name="Import.CR" hidden="1">[1]DADOS!$F$7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mport.Proponente" hidden="1">[1]DADOS!$F$5</definedName>
    <definedName name="Import.RespOrçamento" hidden="1">[1]DADOS!$F$22:$F$24</definedName>
    <definedName name="Import.SICONV" hidden="1">[1]DADOS!$F$8</definedName>
    <definedName name="JR_PAGE_ANCHOR_0_1">'PLANILHA ORCAMENTARIA'!$A$1</definedName>
    <definedName name="JR_PAGE_ANCHOR_1_1">'CUSTO DIRETO'!$A$1</definedName>
    <definedName name="JR_PAGE_ANCHOR_2_1">RESUMO!$A$1</definedName>
    <definedName name="JR_PAGE_ANCHOR_3_1">COMPOSICOES!$A$1</definedName>
    <definedName name="JR_PAGE_ANCHOR_4_1">'COMPOSICOES PROPRIAS'!$A$1</definedName>
    <definedName name="JR_PAGE_ANCHOR_5_1">'COMPOSICOES AUXILIARES'!$A$1</definedName>
    <definedName name="JR_PAGE_ANCHOR_6_1">'CURVA ABC SERVICOS'!$A$1</definedName>
    <definedName name="JR_PAGE_ANCHOR_7_1">CRONOGRAMA!$A$1</definedName>
    <definedName name="JR_PAGE_ANCHOR_8_1">BDI!$A$1</definedName>
    <definedName name="JR_PAGE_ANCHOR_9_1">'ENCARGOS SOCIAIS'!$A$1</definedName>
    <definedName name="medidas" localSheetId="2">#REF!</definedName>
    <definedName name="medidas">#REF!</definedName>
    <definedName name="Print_Area" localSheetId="2">'Memória de Cálculo'!$A$1:$J$9</definedName>
    <definedName name="TABELA">'[2]PLANILHA FONTE'!$B$2:$G$290</definedName>
    <definedName name="_xlnm.Print_Titles" localSheetId="4">COMPOSICOES!$1:$2</definedName>
    <definedName name="_xlnm.Print_Titles" localSheetId="6">'COMPOSICOES AUXILIARES'!$1:$2</definedName>
    <definedName name="_xlnm.Print_Titles" localSheetId="5">'COMPOSICOES PROPRIAS'!$1:$2</definedName>
    <definedName name="_xlnm.Print_Titles" localSheetId="7">'CURVA ABC SERVICOS'!$1:$3</definedName>
    <definedName name="_xlnm.Print_Titles" localSheetId="3">'CUSTO DIRETO'!$1:$3</definedName>
    <definedName name="_xlnm.Print_Titles" localSheetId="2">'Memória de Cálculo'!$1:$9</definedName>
    <definedName name="_xlnm.Print_Titles" localSheetId="1">'PLANILHA ORCAMENTARIA'!$1:$2</definedName>
    <definedName name="VALOR_TOTAL" localSheetId="11">'[3]PLANILHA ORCAMENTARIA'!$J$43</definedName>
    <definedName name="VALOR_TOTAL" localSheetId="2">'[3]PLANILHA ORCAMENTARIA'!$J$43</definedName>
    <definedName name="VALOR_TOTAL">'PLANILHA ORCAMENTARIA'!$J$57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2" l="1"/>
  <c r="H15" i="12"/>
  <c r="F10" i="12" s="1"/>
  <c r="D10" i="12" s="1"/>
  <c r="E10" i="12"/>
  <c r="B231" i="11"/>
  <c r="J214" i="11"/>
  <c r="J212" i="11" s="1"/>
  <c r="J205" i="11"/>
  <c r="J203" i="11"/>
  <c r="J196" i="11"/>
  <c r="J194" i="11"/>
  <c r="E114" i="11"/>
  <c r="H114" i="11" s="1"/>
  <c r="J114" i="11" s="1"/>
  <c r="J113" i="11" s="1"/>
  <c r="H111" i="11"/>
  <c r="E108" i="11"/>
  <c r="E111" i="11" s="1"/>
  <c r="J111" i="11" s="1"/>
  <c r="J110" i="11" s="1"/>
  <c r="E88" i="11"/>
  <c r="E91" i="11" s="1"/>
  <c r="E85" i="11"/>
  <c r="J85" i="11" s="1"/>
  <c r="J84" i="11" s="1"/>
  <c r="J82" i="11"/>
  <c r="J81" i="11"/>
  <c r="A78" i="11"/>
  <c r="C78" i="11" s="1"/>
  <c r="G68" i="11"/>
  <c r="J68" i="11" s="1"/>
  <c r="J66" i="11" s="1"/>
  <c r="I72" i="11" s="1"/>
  <c r="J72" i="11" s="1"/>
  <c r="F63" i="11"/>
  <c r="J63" i="11" s="1"/>
  <c r="J61" i="11" s="1"/>
  <c r="F58" i="11"/>
  <c r="J58" i="11" s="1"/>
  <c r="J56" i="11" s="1"/>
  <c r="I71" i="11" s="1"/>
  <c r="J71" i="11" s="1"/>
  <c r="J70" i="11" s="1"/>
  <c r="I75" i="11" s="1"/>
  <c r="J75" i="11" s="1"/>
  <c r="J74" i="11" s="1"/>
  <c r="J53" i="11"/>
  <c r="J52" i="11"/>
  <c r="J50" i="11"/>
  <c r="J49" i="11"/>
  <c r="J47" i="11"/>
  <c r="J46" i="11"/>
  <c r="B46" i="11"/>
  <c r="J44" i="11"/>
  <c r="J43" i="11"/>
  <c r="J41" i="11"/>
  <c r="J40" i="11"/>
  <c r="J38" i="11"/>
  <c r="J37" i="11" s="1"/>
  <c r="J35" i="11"/>
  <c r="J34" i="11" s="1"/>
  <c r="F32" i="11"/>
  <c r="J32" i="11" s="1"/>
  <c r="J31" i="11" s="1"/>
  <c r="J29" i="11"/>
  <c r="J28" i="11"/>
  <c r="J26" i="11"/>
  <c r="J25" i="11"/>
  <c r="J23" i="11"/>
  <c r="J22" i="11"/>
  <c r="J20" i="11"/>
  <c r="J19" i="11"/>
  <c r="J17" i="11"/>
  <c r="J16" i="11"/>
  <c r="H14" i="11"/>
  <c r="I14" i="11" s="1"/>
  <c r="J14" i="11" s="1"/>
  <c r="J13" i="11" s="1"/>
  <c r="A13" i="11"/>
  <c r="A11" i="11"/>
  <c r="C11" i="11" s="1"/>
  <c r="B10" i="11"/>
  <c r="A10" i="11"/>
  <c r="J8" i="11" a="1"/>
  <c r="O8" i="11" s="1"/>
  <c r="C10" i="8"/>
  <c r="C9" i="8" s="1"/>
  <c r="AC9" i="8"/>
  <c r="P9" i="8" s="1"/>
  <c r="N9" i="8"/>
  <c r="F9" i="8"/>
  <c r="AC8" i="8"/>
  <c r="R8" i="8" s="1"/>
  <c r="X8" i="8"/>
  <c r="V8" i="8"/>
  <c r="T8" i="8"/>
  <c r="N8" i="8"/>
  <c r="L8" i="8"/>
  <c r="F8" i="8"/>
  <c r="C8" i="8"/>
  <c r="AC7" i="8"/>
  <c r="X7" i="8" s="1"/>
  <c r="Z7" i="8"/>
  <c r="R7" i="8"/>
  <c r="J7" i="8"/>
  <c r="F7" i="8"/>
  <c r="C7" i="8"/>
  <c r="AC6" i="8"/>
  <c r="V6" i="8" s="1"/>
  <c r="Z6" i="8"/>
  <c r="X6" i="8"/>
  <c r="R6" i="8"/>
  <c r="P6" i="8"/>
  <c r="L6" i="8"/>
  <c r="J6" i="8"/>
  <c r="H6" i="8"/>
  <c r="F6" i="8"/>
  <c r="C6" i="8"/>
  <c r="AC5" i="8"/>
  <c r="P5" i="8"/>
  <c r="N5" i="8"/>
  <c r="F5" i="8"/>
  <c r="C4" i="8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K3348" i="6"/>
  <c r="K3346" i="6"/>
  <c r="K3345" i="6"/>
  <c r="K3347" i="6" s="1"/>
  <c r="K3343" i="6"/>
  <c r="K3342" i="6"/>
  <c r="K3341" i="6"/>
  <c r="K3336" i="6"/>
  <c r="K3335" i="6"/>
  <c r="K3334" i="6"/>
  <c r="K3331" i="6"/>
  <c r="K3332" i="6" s="1"/>
  <c r="K3337" i="6" s="1"/>
  <c r="K3330" i="6"/>
  <c r="K3324" i="6"/>
  <c r="K3325" i="6" s="1"/>
  <c r="K3321" i="6"/>
  <c r="K3322" i="6" s="1"/>
  <c r="K3318" i="6"/>
  <c r="K3317" i="6"/>
  <c r="K3316" i="6"/>
  <c r="K3315" i="6"/>
  <c r="K3314" i="6"/>
  <c r="K3313" i="6"/>
  <c r="K3307" i="6"/>
  <c r="K3308" i="6" s="1"/>
  <c r="K3309" i="6" s="1"/>
  <c r="K3301" i="6"/>
  <c r="K3302" i="6" s="1"/>
  <c r="K3303" i="6" s="1"/>
  <c r="K3295" i="6"/>
  <c r="K3296" i="6" s="1"/>
  <c r="K3297" i="6" s="1"/>
  <c r="K3290" i="6"/>
  <c r="K3291" i="6" s="1"/>
  <c r="K3289" i="6"/>
  <c r="K3283" i="6"/>
  <c r="K3284" i="6" s="1"/>
  <c r="K3285" i="6" s="1"/>
  <c r="K3282" i="6"/>
  <c r="K3281" i="6"/>
  <c r="K3280" i="6"/>
  <c r="K3274" i="6"/>
  <c r="K3273" i="6"/>
  <c r="K3275" i="6" s="1"/>
  <c r="K3276" i="6" s="1"/>
  <c r="K3267" i="6"/>
  <c r="K3266" i="6"/>
  <c r="K3268" i="6" s="1"/>
  <c r="K3264" i="6"/>
  <c r="K3269" i="6" s="1"/>
  <c r="K3263" i="6"/>
  <c r="K3262" i="6"/>
  <c r="K3261" i="6"/>
  <c r="K3260" i="6"/>
  <c r="K3254" i="6"/>
  <c r="K3253" i="6"/>
  <c r="K3255" i="6" s="1"/>
  <c r="K3250" i="6"/>
  <c r="K3249" i="6"/>
  <c r="K3248" i="6"/>
  <c r="K3251" i="6" s="1"/>
  <c r="K3247" i="6"/>
  <c r="K3237" i="6"/>
  <c r="K3238" i="6" s="1"/>
  <c r="K3239" i="6" s="1"/>
  <c r="K3241" i="6" s="1"/>
  <c r="K3242" i="6" s="1"/>
  <c r="K3243" i="6" s="1"/>
  <c r="K3225" i="6"/>
  <c r="K3226" i="6" s="1"/>
  <c r="K3227" i="6" s="1"/>
  <c r="K3229" i="6" s="1"/>
  <c r="K3214" i="6"/>
  <c r="K3215" i="6" s="1"/>
  <c r="K3217" i="6" s="1"/>
  <c r="K3213" i="6"/>
  <c r="K3206" i="6"/>
  <c r="K3207" i="6" s="1"/>
  <c r="K3205" i="6"/>
  <c r="K3202" i="6"/>
  <c r="K3201" i="6"/>
  <c r="K3203" i="6" s="1"/>
  <c r="K3195" i="6"/>
  <c r="K3194" i="6"/>
  <c r="K3196" i="6" s="1"/>
  <c r="K3191" i="6"/>
  <c r="K3190" i="6"/>
  <c r="K3192" i="6" s="1"/>
  <c r="K3197" i="6" s="1"/>
  <c r="K3186" i="6"/>
  <c r="K3184" i="6"/>
  <c r="K3183" i="6"/>
  <c r="K3185" i="6" s="1"/>
  <c r="K3181" i="6"/>
  <c r="K3180" i="6"/>
  <c r="K3179" i="6"/>
  <c r="K3174" i="6"/>
  <c r="K3173" i="6"/>
  <c r="K3172" i="6"/>
  <c r="K3169" i="6"/>
  <c r="K3170" i="6" s="1"/>
  <c r="K3175" i="6" s="1"/>
  <c r="K3168" i="6"/>
  <c r="K3162" i="6"/>
  <c r="K3163" i="6" s="1"/>
  <c r="K3159" i="6"/>
  <c r="K3160" i="6" s="1"/>
  <c r="K3157" i="6"/>
  <c r="K3156" i="6"/>
  <c r="K3155" i="6"/>
  <c r="K3154" i="6"/>
  <c r="K3153" i="6"/>
  <c r="K3152" i="6"/>
  <c r="K3151" i="6"/>
  <c r="K3145" i="6"/>
  <c r="K3146" i="6" s="1"/>
  <c r="K3147" i="6" s="1"/>
  <c r="K3139" i="6"/>
  <c r="K3140" i="6" s="1"/>
  <c r="K3141" i="6" s="1"/>
  <c r="K3133" i="6"/>
  <c r="K3134" i="6" s="1"/>
  <c r="K3135" i="6" s="1"/>
  <c r="K3128" i="6"/>
  <c r="K3129" i="6" s="1"/>
  <c r="K3127" i="6"/>
  <c r="K3121" i="6"/>
  <c r="K3120" i="6"/>
  <c r="K3119" i="6"/>
  <c r="K3118" i="6"/>
  <c r="K3122" i="6" s="1"/>
  <c r="K3116" i="6"/>
  <c r="K3115" i="6"/>
  <c r="K3109" i="6"/>
  <c r="K3110" i="6" s="1"/>
  <c r="K3108" i="6"/>
  <c r="K3105" i="6"/>
  <c r="K3106" i="6" s="1"/>
  <c r="K3111" i="6" s="1"/>
  <c r="K3099" i="6"/>
  <c r="K3098" i="6"/>
  <c r="K3100" i="6" s="1"/>
  <c r="K3096" i="6"/>
  <c r="K3095" i="6"/>
  <c r="K3094" i="6"/>
  <c r="K3091" i="6"/>
  <c r="K3092" i="6" s="1"/>
  <c r="K3101" i="6" s="1"/>
  <c r="K3090" i="6"/>
  <c r="K3084" i="6"/>
  <c r="K3085" i="6" s="1"/>
  <c r="K3083" i="6"/>
  <c r="K3080" i="6"/>
  <c r="K3079" i="6"/>
  <c r="K3081" i="6" s="1"/>
  <c r="K3086" i="6" s="1"/>
  <c r="K3073" i="6"/>
  <c r="K3072" i="6"/>
  <c r="K3074" i="6" s="1"/>
  <c r="K3069" i="6"/>
  <c r="K3068" i="6"/>
  <c r="K3070" i="6" s="1"/>
  <c r="K3062" i="6"/>
  <c r="K3061" i="6"/>
  <c r="K3063" i="6" s="1"/>
  <c r="K3059" i="6"/>
  <c r="K3058" i="6"/>
  <c r="K3057" i="6"/>
  <c r="K3052" i="6"/>
  <c r="K3051" i="6"/>
  <c r="K3048" i="6"/>
  <c r="K3049" i="6" s="1"/>
  <c r="K3046" i="6"/>
  <c r="K3045" i="6"/>
  <c r="K3044" i="6"/>
  <c r="K3042" i="6"/>
  <c r="K3041" i="6"/>
  <c r="K3040" i="6"/>
  <c r="K3039" i="6"/>
  <c r="K3038" i="6"/>
  <c r="K3034" i="6"/>
  <c r="K3032" i="6"/>
  <c r="K3031" i="6"/>
  <c r="K3033" i="6" s="1"/>
  <c r="K3029" i="6"/>
  <c r="K3028" i="6"/>
  <c r="K3023" i="6"/>
  <c r="K3024" i="6" s="1"/>
  <c r="K3022" i="6"/>
  <c r="K3021" i="6"/>
  <c r="K3015" i="6"/>
  <c r="K3016" i="6" s="1"/>
  <c r="K3014" i="6"/>
  <c r="K3011" i="6"/>
  <c r="K3012" i="6" s="1"/>
  <c r="K3017" i="6" s="1"/>
  <c r="K3005" i="6"/>
  <c r="K3004" i="6"/>
  <c r="K3006" i="6" s="1"/>
  <c r="K3007" i="6" s="1"/>
  <c r="K2998" i="6"/>
  <c r="K2997" i="6"/>
  <c r="K2999" i="6" s="1"/>
  <c r="K2995" i="6"/>
  <c r="K3000" i="6" s="1"/>
  <c r="K2994" i="6"/>
  <c r="K2988" i="6"/>
  <c r="K2989" i="6" s="1"/>
  <c r="K2990" i="6" s="1"/>
  <c r="K2987" i="6"/>
  <c r="K2981" i="6"/>
  <c r="K2982" i="6" s="1"/>
  <c r="K2980" i="6"/>
  <c r="K2977" i="6"/>
  <c r="K2976" i="6"/>
  <c r="K2978" i="6" s="1"/>
  <c r="K2975" i="6"/>
  <c r="K2972" i="6"/>
  <c r="K2971" i="6"/>
  <c r="K2973" i="6" s="1"/>
  <c r="K2965" i="6"/>
  <c r="K2966" i="6" s="1"/>
  <c r="K2963" i="6"/>
  <c r="K2962" i="6"/>
  <c r="K2959" i="6"/>
  <c r="K2958" i="6"/>
  <c r="K2957" i="6"/>
  <c r="K2956" i="6"/>
  <c r="K2955" i="6"/>
  <c r="K2954" i="6"/>
  <c r="K2960" i="6" s="1"/>
  <c r="K2948" i="6"/>
  <c r="K2949" i="6" s="1"/>
  <c r="K2946" i="6"/>
  <c r="K2945" i="6"/>
  <c r="K2942" i="6"/>
  <c r="K2941" i="6"/>
  <c r="K2943" i="6" s="1"/>
  <c r="K2950" i="6" s="1"/>
  <c r="K2940" i="6"/>
  <c r="K2939" i="6"/>
  <c r="K2934" i="6"/>
  <c r="K2933" i="6"/>
  <c r="K2932" i="6"/>
  <c r="K2930" i="6"/>
  <c r="K2935" i="6" s="1"/>
  <c r="K2929" i="6"/>
  <c r="K2928" i="6"/>
  <c r="K2927" i="6"/>
  <c r="K2922" i="6"/>
  <c r="K2921" i="6"/>
  <c r="K2920" i="6"/>
  <c r="K2917" i="6"/>
  <c r="K2916" i="6"/>
  <c r="K2915" i="6"/>
  <c r="K2918" i="6" s="1"/>
  <c r="K2908" i="6"/>
  <c r="K2909" i="6" s="1"/>
  <c r="K2904" i="6"/>
  <c r="K2905" i="6" s="1"/>
  <c r="K2902" i="6"/>
  <c r="K2901" i="6"/>
  <c r="K2895" i="6"/>
  <c r="K2894" i="6"/>
  <c r="K2896" i="6" s="1"/>
  <c r="K2892" i="6"/>
  <c r="K2897" i="6" s="1"/>
  <c r="K2899" i="6" s="1"/>
  <c r="K2910" i="6" s="1"/>
  <c r="K2911" i="6" s="1"/>
  <c r="K2891" i="6"/>
  <c r="K2890" i="6"/>
  <c r="K2884" i="6"/>
  <c r="K2883" i="6"/>
  <c r="K2882" i="6"/>
  <c r="K2879" i="6"/>
  <c r="K2880" i="6" s="1"/>
  <c r="K2885" i="6" s="1"/>
  <c r="K2878" i="6"/>
  <c r="K2872" i="6"/>
  <c r="K2873" i="6" s="1"/>
  <c r="K2871" i="6"/>
  <c r="K2868" i="6"/>
  <c r="K2867" i="6"/>
  <c r="K2869" i="6" s="1"/>
  <c r="K2874" i="6" s="1"/>
  <c r="K2861" i="6"/>
  <c r="K2860" i="6"/>
  <c r="K2862" i="6" s="1"/>
  <c r="K2857" i="6"/>
  <c r="K2856" i="6"/>
  <c r="K2858" i="6" s="1"/>
  <c r="K2863" i="6" s="1"/>
  <c r="K2852" i="6"/>
  <c r="K2850" i="6"/>
  <c r="K2851" i="6" s="1"/>
  <c r="K2847" i="6"/>
  <c r="K2848" i="6" s="1"/>
  <c r="K2844" i="6"/>
  <c r="K2843" i="6"/>
  <c r="K2842" i="6"/>
  <c r="K2841" i="6"/>
  <c r="K2840" i="6"/>
  <c r="K2839" i="6"/>
  <c r="K2845" i="6" s="1"/>
  <c r="K2835" i="6"/>
  <c r="K2833" i="6"/>
  <c r="K2834" i="6" s="1"/>
  <c r="K2828" i="6"/>
  <c r="K2829" i="6" s="1"/>
  <c r="K2827" i="6"/>
  <c r="K2821" i="6"/>
  <c r="K2822" i="6" s="1"/>
  <c r="K2823" i="6" s="1"/>
  <c r="K2815" i="6"/>
  <c r="K2816" i="6" s="1"/>
  <c r="K2817" i="6" s="1"/>
  <c r="K2809" i="6"/>
  <c r="K2808" i="6"/>
  <c r="K2807" i="6"/>
  <c r="K2810" i="6" s="1"/>
  <c r="K2806" i="6"/>
  <c r="K2803" i="6"/>
  <c r="K2804" i="6" s="1"/>
  <c r="K2811" i="6" s="1"/>
  <c r="K2797" i="6"/>
  <c r="K2796" i="6"/>
  <c r="K2798" i="6" s="1"/>
  <c r="K2794" i="6"/>
  <c r="K2799" i="6" s="1"/>
  <c r="K2793" i="6"/>
  <c r="K2787" i="6"/>
  <c r="K2788" i="6" s="1"/>
  <c r="K2789" i="6" s="1"/>
  <c r="K2781" i="6"/>
  <c r="K2782" i="6" s="1"/>
  <c r="K2783" i="6" s="1"/>
  <c r="K2775" i="6"/>
  <c r="K2776" i="6" s="1"/>
  <c r="K2777" i="6" s="1"/>
  <c r="K2770" i="6"/>
  <c r="K2771" i="6" s="1"/>
  <c r="K2769" i="6"/>
  <c r="K2763" i="6"/>
  <c r="K2764" i="6" s="1"/>
  <c r="K2762" i="6"/>
  <c r="K2761" i="6"/>
  <c r="K2760" i="6"/>
  <c r="K2758" i="6"/>
  <c r="K2757" i="6"/>
  <c r="K2752" i="6"/>
  <c r="K2751" i="6"/>
  <c r="K2750" i="6"/>
  <c r="K2747" i="6"/>
  <c r="K2748" i="6" s="1"/>
  <c r="K2741" i="6"/>
  <c r="K2740" i="6"/>
  <c r="K2742" i="6" s="1"/>
  <c r="K2743" i="6" s="1"/>
  <c r="K2738" i="6"/>
  <c r="K2737" i="6"/>
  <c r="K2736" i="6"/>
  <c r="K2732" i="6"/>
  <c r="K2731" i="6"/>
  <c r="K2730" i="6"/>
  <c r="K2727" i="6"/>
  <c r="K2726" i="6"/>
  <c r="K2728" i="6" s="1"/>
  <c r="K2725" i="6"/>
  <c r="K2719" i="6"/>
  <c r="K2720" i="6" s="1"/>
  <c r="K2721" i="6" s="1"/>
  <c r="K2718" i="6"/>
  <c r="K2713" i="6"/>
  <c r="K2714" i="6" s="1"/>
  <c r="K2712" i="6"/>
  <c r="K2711" i="6"/>
  <c r="K2705" i="6"/>
  <c r="K2706" i="6" s="1"/>
  <c r="K2704" i="6"/>
  <c r="K2701" i="6"/>
  <c r="K2700" i="6"/>
  <c r="K2699" i="6"/>
  <c r="K2698" i="6"/>
  <c r="K2702" i="6" s="1"/>
  <c r="K2693" i="6"/>
  <c r="K2694" i="6" s="1"/>
  <c r="K2692" i="6"/>
  <c r="K2691" i="6"/>
  <c r="K2686" i="6"/>
  <c r="K2687" i="6" s="1"/>
  <c r="K2685" i="6"/>
  <c r="K2684" i="6"/>
  <c r="K2679" i="6"/>
  <c r="K2678" i="6"/>
  <c r="K2675" i="6"/>
  <c r="K2674" i="6"/>
  <c r="K2671" i="6"/>
  <c r="K2672" i="6" s="1"/>
  <c r="K2666" i="6"/>
  <c r="K2665" i="6"/>
  <c r="K2662" i="6"/>
  <c r="K2661" i="6"/>
  <c r="K2663" i="6" s="1"/>
  <c r="K2658" i="6"/>
  <c r="K2659" i="6" s="1"/>
  <c r="K2654" i="6"/>
  <c r="K2653" i="6"/>
  <c r="K2652" i="6"/>
  <c r="K2646" i="6"/>
  <c r="K2647" i="6" s="1"/>
  <c r="K2648" i="6" s="1"/>
  <c r="K2640" i="6"/>
  <c r="K2641" i="6" s="1"/>
  <c r="K2642" i="6" s="1"/>
  <c r="K2634" i="6"/>
  <c r="K2635" i="6" s="1"/>
  <c r="K2636" i="6" s="1"/>
  <c r="K2628" i="6"/>
  <c r="K2627" i="6"/>
  <c r="K2626" i="6"/>
  <c r="K2625" i="6"/>
  <c r="K2629" i="6" s="1"/>
  <c r="K2622" i="6"/>
  <c r="K2623" i="6" s="1"/>
  <c r="K2617" i="6"/>
  <c r="K2616" i="6"/>
  <c r="K2615" i="6"/>
  <c r="K2613" i="6"/>
  <c r="K2612" i="6"/>
  <c r="K2609" i="6"/>
  <c r="K2608" i="6"/>
  <c r="K2607" i="6"/>
  <c r="K2610" i="6" s="1"/>
  <c r="K2618" i="6" s="1"/>
  <c r="K2606" i="6"/>
  <c r="K2600" i="6"/>
  <c r="K2601" i="6" s="1"/>
  <c r="K2599" i="6"/>
  <c r="K2596" i="6"/>
  <c r="K2597" i="6" s="1"/>
  <c r="K2594" i="6"/>
  <c r="K2593" i="6"/>
  <c r="K2592" i="6"/>
  <c r="K2587" i="6"/>
  <c r="K2586" i="6"/>
  <c r="K2585" i="6"/>
  <c r="K2582" i="6"/>
  <c r="K2583" i="6" s="1"/>
  <c r="K2579" i="6"/>
  <c r="K2578" i="6"/>
  <c r="K2580" i="6" s="1"/>
  <c r="K2588" i="6" s="1"/>
  <c r="K2574" i="6"/>
  <c r="K2572" i="6"/>
  <c r="K2571" i="6"/>
  <c r="K2573" i="6" s="1"/>
  <c r="K2569" i="6"/>
  <c r="K2568" i="6"/>
  <c r="K2567" i="6"/>
  <c r="K2562" i="6"/>
  <c r="K2561" i="6"/>
  <c r="K2560" i="6"/>
  <c r="K2557" i="6"/>
  <c r="K2558" i="6" s="1"/>
  <c r="K2554" i="6"/>
  <c r="K2553" i="6"/>
  <c r="K2552" i="6"/>
  <c r="K2555" i="6" s="1"/>
  <c r="K2551" i="6"/>
  <c r="K2545" i="6"/>
  <c r="K2546" i="6" s="1"/>
  <c r="K2544" i="6"/>
  <c r="K2541" i="6"/>
  <c r="K2540" i="6"/>
  <c r="K2542" i="6" s="1"/>
  <c r="K2547" i="6" s="1"/>
  <c r="K2539" i="6"/>
  <c r="K2538" i="6"/>
  <c r="K2533" i="6"/>
  <c r="K2532" i="6"/>
  <c r="K2531" i="6"/>
  <c r="K2528" i="6"/>
  <c r="K2527" i="6"/>
  <c r="K2526" i="6"/>
  <c r="K2529" i="6" s="1"/>
  <c r="K2534" i="6" s="1"/>
  <c r="K2521" i="6"/>
  <c r="K2520" i="6"/>
  <c r="K2519" i="6"/>
  <c r="K2516" i="6"/>
  <c r="K2517" i="6" s="1"/>
  <c r="K2522" i="6" s="1"/>
  <c r="K2515" i="6"/>
  <c r="K2514" i="6"/>
  <c r="K2509" i="6"/>
  <c r="K2508" i="6"/>
  <c r="K2505" i="6"/>
  <c r="K2504" i="6"/>
  <c r="K2501" i="6"/>
  <c r="K2500" i="6"/>
  <c r="K2502" i="6" s="1"/>
  <c r="K2496" i="6"/>
  <c r="K2494" i="6"/>
  <c r="K2493" i="6"/>
  <c r="K2495" i="6" s="1"/>
  <c r="K2491" i="6"/>
  <c r="K2490" i="6"/>
  <c r="K2484" i="6"/>
  <c r="K2485" i="6" s="1"/>
  <c r="K2483" i="6"/>
  <c r="K2480" i="6"/>
  <c r="K2481" i="6" s="1"/>
  <c r="K2474" i="6"/>
  <c r="K2475" i="6" s="1"/>
  <c r="K2471" i="6"/>
  <c r="K2472" i="6" s="1"/>
  <c r="K2476" i="6" s="1"/>
  <c r="K2465" i="6"/>
  <c r="K2466" i="6" s="1"/>
  <c r="K2463" i="6"/>
  <c r="K2462" i="6"/>
  <c r="K2459" i="6"/>
  <c r="K2458" i="6"/>
  <c r="K2457" i="6"/>
  <c r="K2456" i="6"/>
  <c r="K2455" i="6"/>
  <c r="K2454" i="6"/>
  <c r="K2460" i="6" s="1"/>
  <c r="K2467" i="6" s="1"/>
  <c r="K2448" i="6"/>
  <c r="K2447" i="6"/>
  <c r="K2449" i="6" s="1"/>
  <c r="K2444" i="6"/>
  <c r="K2443" i="6"/>
  <c r="K2442" i="6"/>
  <c r="K2445" i="6" s="1"/>
  <c r="K2441" i="6"/>
  <c r="K2438" i="6"/>
  <c r="K2437" i="6"/>
  <c r="K2436" i="6"/>
  <c r="K2435" i="6"/>
  <c r="K2439" i="6" s="1"/>
  <c r="K2432" i="6"/>
  <c r="K2433" i="6" s="1"/>
  <c r="K2450" i="6" s="1"/>
  <c r="K2431" i="6"/>
  <c r="K2430" i="6"/>
  <c r="K2429" i="6"/>
  <c r="K2423" i="6"/>
  <c r="K2422" i="6"/>
  <c r="K2424" i="6" s="1"/>
  <c r="K2419" i="6"/>
  <c r="K2418" i="6"/>
  <c r="K2417" i="6"/>
  <c r="K2416" i="6"/>
  <c r="K2420" i="6" s="1"/>
  <c r="K2425" i="6" s="1"/>
  <c r="K2413" i="6"/>
  <c r="K2412" i="6"/>
  <c r="K2411" i="6"/>
  <c r="K2414" i="6" s="1"/>
  <c r="K2410" i="6"/>
  <c r="K2407" i="6"/>
  <c r="K2406" i="6"/>
  <c r="K2405" i="6"/>
  <c r="K2404" i="6"/>
  <c r="K2408" i="6" s="1"/>
  <c r="K2399" i="6"/>
  <c r="K2398" i="6"/>
  <c r="K2397" i="6"/>
  <c r="K2394" i="6"/>
  <c r="K2393" i="6"/>
  <c r="K2392" i="6"/>
  <c r="K2391" i="6"/>
  <c r="K2388" i="6"/>
  <c r="K2387" i="6"/>
  <c r="K2386" i="6"/>
  <c r="K2385" i="6"/>
  <c r="K2389" i="6" s="1"/>
  <c r="K2384" i="6"/>
  <c r="K2383" i="6"/>
  <c r="K2380" i="6"/>
  <c r="K2379" i="6"/>
  <c r="K2378" i="6"/>
  <c r="K2377" i="6"/>
  <c r="K2381" i="6" s="1"/>
  <c r="K2371" i="6"/>
  <c r="K2372" i="6" s="1"/>
  <c r="K2369" i="6"/>
  <c r="K2368" i="6"/>
  <c r="K2367" i="6"/>
  <c r="K2366" i="6"/>
  <c r="K2365" i="6"/>
  <c r="K2363" i="6"/>
  <c r="K2362" i="6"/>
  <c r="K2361" i="6"/>
  <c r="K2360" i="6"/>
  <c r="K2359" i="6"/>
  <c r="K2358" i="6"/>
  <c r="K2355" i="6"/>
  <c r="K2354" i="6"/>
  <c r="K2356" i="6" s="1"/>
  <c r="K2353" i="6"/>
  <c r="K2352" i="6"/>
  <c r="K2347" i="6"/>
  <c r="K2346" i="6"/>
  <c r="K2343" i="6"/>
  <c r="K2344" i="6" s="1"/>
  <c r="K2340" i="6"/>
  <c r="K2339" i="6"/>
  <c r="K2338" i="6"/>
  <c r="K2337" i="6"/>
  <c r="K2341" i="6" s="1"/>
  <c r="K2348" i="6" s="1"/>
  <c r="K2336" i="6"/>
  <c r="K2335" i="6"/>
  <c r="K2330" i="6"/>
  <c r="K2329" i="6"/>
  <c r="K2326" i="6"/>
  <c r="K2325" i="6"/>
  <c r="K2327" i="6" s="1"/>
  <c r="K2322" i="6"/>
  <c r="K2321" i="6"/>
  <c r="K2320" i="6"/>
  <c r="K2319" i="6"/>
  <c r="K2316" i="6"/>
  <c r="K2315" i="6"/>
  <c r="K2317" i="6" s="1"/>
  <c r="K2309" i="6"/>
  <c r="K2310" i="6" s="1"/>
  <c r="K2307" i="6"/>
  <c r="K2306" i="6"/>
  <c r="K2305" i="6"/>
  <c r="K2303" i="6"/>
  <c r="K2302" i="6"/>
  <c r="K2301" i="6"/>
  <c r="K2300" i="6"/>
  <c r="K2299" i="6"/>
  <c r="K2297" i="6"/>
  <c r="K2296" i="6"/>
  <c r="K2295" i="6"/>
  <c r="K2290" i="6"/>
  <c r="K2289" i="6"/>
  <c r="K2286" i="6"/>
  <c r="K2285" i="6"/>
  <c r="K2282" i="6"/>
  <c r="K2281" i="6"/>
  <c r="K2280" i="6"/>
  <c r="K2283" i="6" s="1"/>
  <c r="K2279" i="6"/>
  <c r="K2276" i="6"/>
  <c r="K2275" i="6"/>
  <c r="K2277" i="6" s="1"/>
  <c r="K2269" i="6"/>
  <c r="K2270" i="6" s="1"/>
  <c r="K2267" i="6"/>
  <c r="K2266" i="6"/>
  <c r="K2263" i="6"/>
  <c r="K2262" i="6"/>
  <c r="K2261" i="6"/>
  <c r="K2260" i="6"/>
  <c r="K2259" i="6"/>
  <c r="K2258" i="6"/>
  <c r="K2264" i="6" s="1"/>
  <c r="K2252" i="6"/>
  <c r="K2253" i="6" s="1"/>
  <c r="K2250" i="6"/>
  <c r="K2249" i="6"/>
  <c r="K2246" i="6"/>
  <c r="K2245" i="6"/>
  <c r="K2244" i="6"/>
  <c r="K2243" i="6"/>
  <c r="K2242" i="6"/>
  <c r="K2241" i="6"/>
  <c r="K2235" i="6"/>
  <c r="K2236" i="6" s="1"/>
  <c r="K2233" i="6"/>
  <c r="K2232" i="6"/>
  <c r="K2229" i="6"/>
  <c r="K2228" i="6"/>
  <c r="K2227" i="6"/>
  <c r="K2226" i="6"/>
  <c r="K2225" i="6"/>
  <c r="K2224" i="6"/>
  <c r="K2230" i="6" s="1"/>
  <c r="K2237" i="6" s="1"/>
  <c r="K2218" i="6"/>
  <c r="K2219" i="6" s="1"/>
  <c r="K2216" i="6"/>
  <c r="K2215" i="6"/>
  <c r="K2212" i="6"/>
  <c r="K2211" i="6"/>
  <c r="K2210" i="6"/>
  <c r="K2209" i="6"/>
  <c r="K2208" i="6"/>
  <c r="K2207" i="6"/>
  <c r="K2201" i="6"/>
  <c r="K2202" i="6" s="1"/>
  <c r="K2199" i="6"/>
  <c r="K2198" i="6"/>
  <c r="K2195" i="6"/>
  <c r="K2194" i="6"/>
  <c r="K2193" i="6"/>
  <c r="K2192" i="6"/>
  <c r="K2191" i="6"/>
  <c r="K2190" i="6"/>
  <c r="K2196" i="6" s="1"/>
  <c r="K2184" i="6"/>
  <c r="K2185" i="6" s="1"/>
  <c r="K2182" i="6"/>
  <c r="K2181" i="6"/>
  <c r="K2178" i="6"/>
  <c r="K2177" i="6"/>
  <c r="K2176" i="6"/>
  <c r="K2175" i="6"/>
  <c r="K2174" i="6"/>
  <c r="K2173" i="6"/>
  <c r="K2167" i="6"/>
  <c r="K2168" i="6" s="1"/>
  <c r="K2165" i="6"/>
  <c r="K2164" i="6"/>
  <c r="K2161" i="6"/>
  <c r="K2160" i="6"/>
  <c r="K2159" i="6"/>
  <c r="K2158" i="6"/>
  <c r="K2157" i="6"/>
  <c r="K2156" i="6"/>
  <c r="K2162" i="6" s="1"/>
  <c r="K2169" i="6" s="1"/>
  <c r="K2150" i="6"/>
  <c r="K2151" i="6" s="1"/>
  <c r="K2148" i="6"/>
  <c r="K2147" i="6"/>
  <c r="K2144" i="6"/>
  <c r="K2143" i="6"/>
  <c r="K2142" i="6"/>
  <c r="K2141" i="6"/>
  <c r="K2140" i="6"/>
  <c r="K2139" i="6"/>
  <c r="K2133" i="6"/>
  <c r="K2134" i="6" s="1"/>
  <c r="K2131" i="6"/>
  <c r="K2130" i="6"/>
  <c r="K2127" i="6"/>
  <c r="K2126" i="6"/>
  <c r="K2125" i="6"/>
  <c r="K2124" i="6"/>
  <c r="K2123" i="6"/>
  <c r="K2122" i="6"/>
  <c r="K2128" i="6" s="1"/>
  <c r="K2116" i="6"/>
  <c r="K2117" i="6" s="1"/>
  <c r="K2118" i="6" s="1"/>
  <c r="K2112" i="6"/>
  <c r="K2110" i="6"/>
  <c r="K2111" i="6" s="1"/>
  <c r="K2105" i="6"/>
  <c r="K2106" i="6" s="1"/>
  <c r="K2104" i="6"/>
  <c r="K2098" i="6"/>
  <c r="K2099" i="6" s="1"/>
  <c r="K2100" i="6" s="1"/>
  <c r="K2092" i="6"/>
  <c r="K2091" i="6"/>
  <c r="K2093" i="6" s="1"/>
  <c r="K2094" i="6" s="1"/>
  <c r="K2090" i="6"/>
  <c r="K2089" i="6"/>
  <c r="K2084" i="6"/>
  <c r="K2085" i="6" s="1"/>
  <c r="K2083" i="6"/>
  <c r="K2082" i="6"/>
  <c r="K2077" i="6"/>
  <c r="K2076" i="6"/>
  <c r="K2073" i="6"/>
  <c r="K2072" i="6"/>
  <c r="K2074" i="6" s="1"/>
  <c r="K2078" i="6" s="1"/>
  <c r="K2066" i="6"/>
  <c r="K2067" i="6" s="1"/>
  <c r="K2068" i="6" s="1"/>
  <c r="K2060" i="6"/>
  <c r="K2061" i="6" s="1"/>
  <c r="K2062" i="6" s="1"/>
  <c r="K2055" i="6"/>
  <c r="K2056" i="6" s="1"/>
  <c r="K2054" i="6"/>
  <c r="K2048" i="6"/>
  <c r="K2049" i="6" s="1"/>
  <c r="K2047" i="6"/>
  <c r="K2046" i="6"/>
  <c r="K2043" i="6"/>
  <c r="K2044" i="6" s="1"/>
  <c r="K2037" i="6"/>
  <c r="K2036" i="6"/>
  <c r="K2038" i="6" s="1"/>
  <c r="K2033" i="6"/>
  <c r="K2032" i="6"/>
  <c r="K2034" i="6" s="1"/>
  <c r="K2026" i="6"/>
  <c r="K2025" i="6"/>
  <c r="K2024" i="6"/>
  <c r="K2027" i="6" s="1"/>
  <c r="K2028" i="6" s="1"/>
  <c r="K2023" i="6"/>
  <c r="K2022" i="6"/>
  <c r="K2017" i="6"/>
  <c r="K2016" i="6"/>
  <c r="K2015" i="6"/>
  <c r="K2012" i="6"/>
  <c r="K2013" i="6" s="1"/>
  <c r="K2018" i="6" s="1"/>
  <c r="K2011" i="6"/>
  <c r="K2010" i="6"/>
  <c r="K2005" i="6"/>
  <c r="K2004" i="6"/>
  <c r="K2001" i="6"/>
  <c r="K2000" i="6"/>
  <c r="K2002" i="6" s="1"/>
  <c r="K2006" i="6" s="1"/>
  <c r="K1994" i="6"/>
  <c r="K1995" i="6" s="1"/>
  <c r="K1992" i="6"/>
  <c r="K1991" i="6"/>
  <c r="K1990" i="6"/>
  <c r="K1985" i="6"/>
  <c r="K1984" i="6"/>
  <c r="K1983" i="6"/>
  <c r="K1982" i="6"/>
  <c r="K1980" i="6"/>
  <c r="K1979" i="6"/>
  <c r="K1978" i="6"/>
  <c r="K1976" i="6"/>
  <c r="K1975" i="6"/>
  <c r="K1974" i="6"/>
  <c r="K1973" i="6"/>
  <c r="K1968" i="6"/>
  <c r="K1967" i="6"/>
  <c r="K1964" i="6"/>
  <c r="K1965" i="6" s="1"/>
  <c r="K1969" i="6" s="1"/>
  <c r="K1958" i="6"/>
  <c r="K1957" i="6"/>
  <c r="K1959" i="6" s="1"/>
  <c r="K1954" i="6"/>
  <c r="K1953" i="6"/>
  <c r="K1952" i="6"/>
  <c r="K1951" i="6"/>
  <c r="K1955" i="6" s="1"/>
  <c r="K1960" i="6" s="1"/>
  <c r="K1945" i="6"/>
  <c r="K1944" i="6"/>
  <c r="K1946" i="6" s="1"/>
  <c r="K1941" i="6"/>
  <c r="K1940" i="6"/>
  <c r="K1939" i="6"/>
  <c r="K1942" i="6" s="1"/>
  <c r="K1947" i="6" s="1"/>
  <c r="K1933" i="6"/>
  <c r="K1932" i="6"/>
  <c r="K1934" i="6" s="1"/>
  <c r="K1929" i="6"/>
  <c r="K1928" i="6"/>
  <c r="K1927" i="6"/>
  <c r="K1930" i="6" s="1"/>
  <c r="K1935" i="6" s="1"/>
  <c r="K1926" i="6"/>
  <c r="K1921" i="6"/>
  <c r="K1920" i="6"/>
  <c r="K1919" i="6"/>
  <c r="K1916" i="6"/>
  <c r="K1915" i="6"/>
  <c r="K1917" i="6" s="1"/>
  <c r="K1922" i="6" s="1"/>
  <c r="K1914" i="6"/>
  <c r="K1913" i="6"/>
  <c r="K1908" i="6"/>
  <c r="K1907" i="6"/>
  <c r="K1904" i="6"/>
  <c r="K1905" i="6" s="1"/>
  <c r="K1902" i="6"/>
  <c r="K1909" i="6" s="1"/>
  <c r="K1901" i="6"/>
  <c r="K1900" i="6"/>
  <c r="K1899" i="6"/>
  <c r="K1898" i="6"/>
  <c r="K1897" i="6"/>
  <c r="K1896" i="6"/>
  <c r="K1891" i="6"/>
  <c r="K1890" i="6"/>
  <c r="K1889" i="6"/>
  <c r="K1886" i="6"/>
  <c r="K1887" i="6" s="1"/>
  <c r="K1892" i="6" s="1"/>
  <c r="K1885" i="6"/>
  <c r="K1884" i="6"/>
  <c r="K1883" i="6"/>
  <c r="K1882" i="6"/>
  <c r="K1876" i="6"/>
  <c r="K1877" i="6" s="1"/>
  <c r="K1874" i="6"/>
  <c r="K1873" i="6"/>
  <c r="K1872" i="6"/>
  <c r="K1869" i="6"/>
  <c r="K1870" i="6" s="1"/>
  <c r="K1878" i="6" s="1"/>
  <c r="K1863" i="6"/>
  <c r="K1862" i="6"/>
  <c r="K1864" i="6" s="1"/>
  <c r="K1859" i="6"/>
  <c r="K1860" i="6" s="1"/>
  <c r="K1865" i="6" s="1"/>
  <c r="K1854" i="6"/>
  <c r="K1855" i="6" s="1"/>
  <c r="K1853" i="6"/>
  <c r="K1852" i="6"/>
  <c r="K1847" i="6"/>
  <c r="K1846" i="6"/>
  <c r="K1845" i="6"/>
  <c r="K1842" i="6"/>
  <c r="K1843" i="6" s="1"/>
  <c r="K1848" i="6" s="1"/>
  <c r="K1836" i="6"/>
  <c r="K1835" i="6"/>
  <c r="K1837" i="6" s="1"/>
  <c r="K1838" i="6" s="1"/>
  <c r="K1829" i="6"/>
  <c r="K1828" i="6"/>
  <c r="K1830" i="6" s="1"/>
  <c r="K1825" i="6"/>
  <c r="K1824" i="6"/>
  <c r="K1826" i="6" s="1"/>
  <c r="K1818" i="6"/>
  <c r="K1817" i="6"/>
  <c r="K1819" i="6" s="1"/>
  <c r="K1820" i="6" s="1"/>
  <c r="K1813" i="6"/>
  <c r="K1811" i="6"/>
  <c r="K1810" i="6"/>
  <c r="K1812" i="6" s="1"/>
  <c r="K1808" i="6"/>
  <c r="K1807" i="6"/>
  <c r="K1806" i="6"/>
  <c r="K1801" i="6"/>
  <c r="K1802" i="6" s="1"/>
  <c r="K1800" i="6"/>
  <c r="K1799" i="6"/>
  <c r="K1794" i="6"/>
  <c r="K1793" i="6"/>
  <c r="K1792" i="6"/>
  <c r="K1789" i="6"/>
  <c r="K1790" i="6" s="1"/>
  <c r="K1795" i="6" s="1"/>
  <c r="K1783" i="6"/>
  <c r="K1784" i="6" s="1"/>
  <c r="K1785" i="6" s="1"/>
  <c r="K1779" i="6"/>
  <c r="K1777" i="6"/>
  <c r="K1778" i="6" s="1"/>
  <c r="K1772" i="6"/>
  <c r="K1773" i="6" s="1"/>
  <c r="K1771" i="6"/>
  <c r="K1766" i="6"/>
  <c r="K1767" i="6" s="1"/>
  <c r="K1765" i="6"/>
  <c r="K1759" i="6"/>
  <c r="K1760" i="6" s="1"/>
  <c r="K1761" i="6" s="1"/>
  <c r="K1753" i="6"/>
  <c r="K1752" i="6"/>
  <c r="K1751" i="6"/>
  <c r="K1750" i="6"/>
  <c r="K1749" i="6"/>
  <c r="K1746" i="6"/>
  <c r="K1747" i="6" s="1"/>
  <c r="K1740" i="6"/>
  <c r="K1739" i="6"/>
  <c r="K1741" i="6" s="1"/>
  <c r="K1738" i="6"/>
  <c r="K1735" i="6"/>
  <c r="K1736" i="6" s="1"/>
  <c r="K1729" i="6"/>
  <c r="K1730" i="6" s="1"/>
  <c r="K1731" i="6" s="1"/>
  <c r="K1724" i="6"/>
  <c r="K1725" i="6" s="1"/>
  <c r="K1723" i="6"/>
  <c r="K1717" i="6"/>
  <c r="K1718" i="6" s="1"/>
  <c r="K1719" i="6" s="1"/>
  <c r="K1711" i="6"/>
  <c r="K1712" i="6" s="1"/>
  <c r="K1713" i="6" s="1"/>
  <c r="K1705" i="6"/>
  <c r="K1704" i="6"/>
  <c r="K1703" i="6"/>
  <c r="K1702" i="6"/>
  <c r="K1699" i="6"/>
  <c r="K1700" i="6" s="1"/>
  <c r="K1693" i="6"/>
  <c r="K1692" i="6"/>
  <c r="K1694" i="6" s="1"/>
  <c r="K1695" i="6" s="1"/>
  <c r="K1690" i="6"/>
  <c r="K1689" i="6"/>
  <c r="K1683" i="6"/>
  <c r="K1684" i="6" s="1"/>
  <c r="K1680" i="6"/>
  <c r="K1679" i="6"/>
  <c r="K1681" i="6" s="1"/>
  <c r="K1685" i="6" s="1"/>
  <c r="K1673" i="6"/>
  <c r="K1674" i="6" s="1"/>
  <c r="K1670" i="6"/>
  <c r="K1671" i="6" s="1"/>
  <c r="K1675" i="6" s="1"/>
  <c r="K1669" i="6"/>
  <c r="K1663" i="6"/>
  <c r="K1664" i="6" s="1"/>
  <c r="K1665" i="6" s="1"/>
  <c r="K1660" i="6"/>
  <c r="K1659" i="6"/>
  <c r="K1661" i="6" s="1"/>
  <c r="K1653" i="6"/>
  <c r="K1652" i="6"/>
  <c r="K1654" i="6" s="1"/>
  <c r="K1649" i="6"/>
  <c r="K1648" i="6"/>
  <c r="K1647" i="6"/>
  <c r="K1646" i="6"/>
  <c r="K1650" i="6" s="1"/>
  <c r="K1655" i="6" s="1"/>
  <c r="K1643" i="6"/>
  <c r="K1642" i="6"/>
  <c r="K1644" i="6" s="1"/>
  <c r="K1636" i="6"/>
  <c r="K1635" i="6"/>
  <c r="K1637" i="6" s="1"/>
  <c r="K1633" i="6"/>
  <c r="K1638" i="6" s="1"/>
  <c r="K1632" i="6"/>
  <c r="K1626" i="6"/>
  <c r="K1627" i="6" s="1"/>
  <c r="K1625" i="6"/>
  <c r="K1622" i="6"/>
  <c r="K1623" i="6" s="1"/>
  <c r="K1628" i="6" s="1"/>
  <c r="K1616" i="6"/>
  <c r="K1615" i="6"/>
  <c r="K1617" i="6" s="1"/>
  <c r="K1613" i="6"/>
  <c r="K1618" i="6" s="1"/>
  <c r="K1612" i="6"/>
  <c r="K1607" i="6"/>
  <c r="K1606" i="6"/>
  <c r="K1605" i="6"/>
  <c r="K1602" i="6"/>
  <c r="K1601" i="6"/>
  <c r="K1603" i="6" s="1"/>
  <c r="K1608" i="6" s="1"/>
  <c r="K1598" i="6"/>
  <c r="K1597" i="6"/>
  <c r="K1599" i="6" s="1"/>
  <c r="K1591" i="6"/>
  <c r="K1590" i="6"/>
  <c r="K1592" i="6" s="1"/>
  <c r="K1588" i="6"/>
  <c r="K1587" i="6"/>
  <c r="K1586" i="6"/>
  <c r="K1585" i="6"/>
  <c r="K1584" i="6"/>
  <c r="K1583" i="6"/>
  <c r="K1582" i="6"/>
  <c r="K1581" i="6"/>
  <c r="K1578" i="6"/>
  <c r="K1577" i="6"/>
  <c r="K1579" i="6" s="1"/>
  <c r="K1593" i="6" s="1"/>
  <c r="K1572" i="6"/>
  <c r="K1573" i="6" s="1"/>
  <c r="K1571" i="6"/>
  <c r="K1565" i="6"/>
  <c r="K1566" i="6" s="1"/>
  <c r="K1567" i="6" s="1"/>
  <c r="K1559" i="6"/>
  <c r="K1560" i="6" s="1"/>
  <c r="K1561" i="6" s="1"/>
  <c r="K1553" i="6"/>
  <c r="K1554" i="6" s="1"/>
  <c r="K1555" i="6" s="1"/>
  <c r="K1548" i="6"/>
  <c r="K1549" i="6" s="1"/>
  <c r="K1547" i="6"/>
  <c r="K1541" i="6"/>
  <c r="K1540" i="6"/>
  <c r="K1539" i="6"/>
  <c r="K1538" i="6"/>
  <c r="K1542" i="6" s="1"/>
  <c r="K1536" i="6"/>
  <c r="K1535" i="6"/>
  <c r="K1529" i="6"/>
  <c r="K1530" i="6" s="1"/>
  <c r="K1528" i="6"/>
  <c r="K1525" i="6"/>
  <c r="K1526" i="6" s="1"/>
  <c r="K1531" i="6" s="1"/>
  <c r="K1519" i="6"/>
  <c r="K1520" i="6" s="1"/>
  <c r="K1516" i="6"/>
  <c r="K1517" i="6" s="1"/>
  <c r="K1513" i="6"/>
  <c r="K1512" i="6"/>
  <c r="K1511" i="6"/>
  <c r="K1510" i="6"/>
  <c r="K1504" i="6"/>
  <c r="K1505" i="6" s="1"/>
  <c r="K1501" i="6"/>
  <c r="K1502" i="6" s="1"/>
  <c r="K1498" i="6"/>
  <c r="K1499" i="6" s="1"/>
  <c r="K1506" i="6" s="1"/>
  <c r="K1497" i="6"/>
  <c r="K1496" i="6"/>
  <c r="K1495" i="6"/>
  <c r="K1491" i="6"/>
  <c r="K1489" i="6"/>
  <c r="K1488" i="6"/>
  <c r="K1490" i="6" s="1"/>
  <c r="K1486" i="6"/>
  <c r="K1485" i="6"/>
  <c r="K1484" i="6"/>
  <c r="K1479" i="6"/>
  <c r="K1478" i="6"/>
  <c r="K1475" i="6"/>
  <c r="K1476" i="6" s="1"/>
  <c r="K1472" i="6"/>
  <c r="K1471" i="6"/>
  <c r="K1470" i="6"/>
  <c r="K1469" i="6"/>
  <c r="K1473" i="6" s="1"/>
  <c r="K1463" i="6"/>
  <c r="K1464" i="6" s="1"/>
  <c r="K1461" i="6"/>
  <c r="K1460" i="6"/>
  <c r="K1457" i="6"/>
  <c r="K1458" i="6" s="1"/>
  <c r="K1465" i="6" s="1"/>
  <c r="K1456" i="6"/>
  <c r="K1455" i="6"/>
  <c r="K1454" i="6"/>
  <c r="K1453" i="6"/>
  <c r="K1452" i="6"/>
  <c r="K1446" i="6"/>
  <c r="K1447" i="6" s="1"/>
  <c r="K1444" i="6"/>
  <c r="K1443" i="6"/>
  <c r="K1442" i="6"/>
  <c r="K1439" i="6"/>
  <c r="K1440" i="6" s="1"/>
  <c r="K1448" i="6" s="1"/>
  <c r="K1433" i="6"/>
  <c r="K1434" i="6" s="1"/>
  <c r="K1431" i="6"/>
  <c r="K1430" i="6"/>
  <c r="K1429" i="6"/>
  <c r="K1426" i="6"/>
  <c r="K1427" i="6" s="1"/>
  <c r="K1421" i="6"/>
  <c r="K1420" i="6"/>
  <c r="K1418" i="6"/>
  <c r="K1417" i="6"/>
  <c r="K1416" i="6"/>
  <c r="K1413" i="6"/>
  <c r="K1414" i="6" s="1"/>
  <c r="K1422" i="6" s="1"/>
  <c r="K1407" i="6"/>
  <c r="K1406" i="6"/>
  <c r="K1408" i="6" s="1"/>
  <c r="K1403" i="6"/>
  <c r="K1404" i="6" s="1"/>
  <c r="K1398" i="6"/>
  <c r="K1399" i="6" s="1"/>
  <c r="K1397" i="6"/>
  <c r="K1396" i="6"/>
  <c r="K1394" i="6"/>
  <c r="K1393" i="6"/>
  <c r="K1387" i="6"/>
  <c r="K1386" i="6"/>
  <c r="K1388" i="6" s="1"/>
  <c r="K1383" i="6"/>
  <c r="K1384" i="6" s="1"/>
  <c r="K1389" i="6" s="1"/>
  <c r="K1378" i="6"/>
  <c r="K1377" i="6"/>
  <c r="K1374" i="6"/>
  <c r="K1373" i="6"/>
  <c r="K1375" i="6" s="1"/>
  <c r="K1370" i="6"/>
  <c r="K1371" i="6" s="1"/>
  <c r="K1379" i="6" s="1"/>
  <c r="K1364" i="6"/>
  <c r="K1363" i="6"/>
  <c r="K1365" i="6" s="1"/>
  <c r="K1360" i="6"/>
  <c r="K1361" i="6" s="1"/>
  <c r="K1366" i="6" s="1"/>
  <c r="K1354" i="6"/>
  <c r="K1355" i="6" s="1"/>
  <c r="K1352" i="6"/>
  <c r="K1351" i="6"/>
  <c r="K1350" i="6"/>
  <c r="K1348" i="6"/>
  <c r="K1356" i="6" s="1"/>
  <c r="K1347" i="6"/>
  <c r="K1342" i="6"/>
  <c r="K1341" i="6"/>
  <c r="K1339" i="6"/>
  <c r="K1338" i="6"/>
  <c r="K1335" i="6"/>
  <c r="K1334" i="6"/>
  <c r="K1333" i="6"/>
  <c r="K1332" i="6"/>
  <c r="K1331" i="6"/>
  <c r="K1330" i="6"/>
  <c r="K1325" i="6"/>
  <c r="K1324" i="6"/>
  <c r="K1323" i="6"/>
  <c r="K1320" i="6"/>
  <c r="K1319" i="6"/>
  <c r="K1321" i="6" s="1"/>
  <c r="K1326" i="6" s="1"/>
  <c r="K1312" i="6"/>
  <c r="K1313" i="6" s="1"/>
  <c r="K1307" i="6"/>
  <c r="K1306" i="6"/>
  <c r="K1303" i="6"/>
  <c r="K1304" i="6" s="1"/>
  <c r="K1308" i="6" s="1"/>
  <c r="K1310" i="6" s="1"/>
  <c r="K1314" i="6" s="1"/>
  <c r="K1315" i="6" s="1"/>
  <c r="K1302" i="6"/>
  <c r="K1294" i="6"/>
  <c r="K1293" i="6"/>
  <c r="K1295" i="6" s="1"/>
  <c r="K1288" i="6"/>
  <c r="K1287" i="6"/>
  <c r="K1285" i="6"/>
  <c r="K1284" i="6"/>
  <c r="K1273" i="6"/>
  <c r="K1274" i="6" s="1"/>
  <c r="K1271" i="6"/>
  <c r="K1270" i="6"/>
  <c r="K1263" i="6"/>
  <c r="K1264" i="6" s="1"/>
  <c r="K1265" i="6" s="1"/>
  <c r="K1260" i="6"/>
  <c r="K1259" i="6"/>
  <c r="K1257" i="6"/>
  <c r="K1261" i="6" s="1"/>
  <c r="K1256" i="6"/>
  <c r="K1255" i="6"/>
  <c r="K1248" i="6"/>
  <c r="K1247" i="6"/>
  <c r="K1249" i="6" s="1"/>
  <c r="K1244" i="6"/>
  <c r="K1245" i="6" s="1"/>
  <c r="K1250" i="6" s="1"/>
  <c r="K1243" i="6"/>
  <c r="K1242" i="6"/>
  <c r="K1237" i="6"/>
  <c r="K1238" i="6" s="1"/>
  <c r="K1236" i="6"/>
  <c r="K1231" i="6"/>
  <c r="K1232" i="6" s="1"/>
  <c r="K1230" i="6"/>
  <c r="K1225" i="6"/>
  <c r="K1226" i="6" s="1"/>
  <c r="K1224" i="6"/>
  <c r="K1218" i="6"/>
  <c r="K1219" i="6" s="1"/>
  <c r="K1220" i="6" s="1"/>
  <c r="K1213" i="6"/>
  <c r="K1214" i="6" s="1"/>
  <c r="K1212" i="6"/>
  <c r="K1206" i="6"/>
  <c r="K1207" i="6" s="1"/>
  <c r="K1208" i="6" s="1"/>
  <c r="K1201" i="6"/>
  <c r="K1202" i="6" s="1"/>
  <c r="K1200" i="6"/>
  <c r="K1194" i="6"/>
  <c r="K1195" i="6" s="1"/>
  <c r="K1196" i="6" s="1"/>
  <c r="K1189" i="6"/>
  <c r="K1190" i="6" s="1"/>
  <c r="K1188" i="6"/>
  <c r="K1183" i="6"/>
  <c r="K1184" i="6" s="1"/>
  <c r="K1182" i="6"/>
  <c r="K1176" i="6"/>
  <c r="K1177" i="6" s="1"/>
  <c r="K1178" i="6" s="1"/>
  <c r="K1172" i="6"/>
  <c r="K1171" i="6"/>
  <c r="K1170" i="6"/>
  <c r="K1164" i="6"/>
  <c r="K1165" i="6" s="1"/>
  <c r="K1166" i="6" s="1"/>
  <c r="K1159" i="6"/>
  <c r="K1160" i="6" s="1"/>
  <c r="K1158" i="6"/>
  <c r="K1152" i="6"/>
  <c r="K1153" i="6" s="1"/>
  <c r="K1154" i="6" s="1"/>
  <c r="K1148" i="6"/>
  <c r="K1147" i="6"/>
  <c r="K1146" i="6"/>
  <c r="K1140" i="6"/>
  <c r="K1141" i="6" s="1"/>
  <c r="K1142" i="6" s="1"/>
  <c r="K1135" i="6"/>
  <c r="K1136" i="6" s="1"/>
  <c r="K1134" i="6"/>
  <c r="K1128" i="6"/>
  <c r="K1129" i="6" s="1"/>
  <c r="K1130" i="6" s="1"/>
  <c r="K1124" i="6"/>
  <c r="K1123" i="6"/>
  <c r="K1122" i="6"/>
  <c r="K1116" i="6"/>
  <c r="K1117" i="6" s="1"/>
  <c r="K1118" i="6" s="1"/>
  <c r="K1111" i="6"/>
  <c r="K1112" i="6" s="1"/>
  <c r="K1110" i="6"/>
  <c r="K1104" i="6"/>
  <c r="K1105" i="6" s="1"/>
  <c r="K1106" i="6" s="1"/>
  <c r="K1100" i="6"/>
  <c r="K1099" i="6"/>
  <c r="K1098" i="6"/>
  <c r="K1092" i="6"/>
  <c r="K1093" i="6" s="1"/>
  <c r="K1094" i="6" s="1"/>
  <c r="K1087" i="6"/>
  <c r="K1088" i="6" s="1"/>
  <c r="K1086" i="6"/>
  <c r="K1080" i="6"/>
  <c r="K1081" i="6" s="1"/>
  <c r="K1082" i="6" s="1"/>
  <c r="K1076" i="6"/>
  <c r="K1075" i="6"/>
  <c r="K1074" i="6"/>
  <c r="K1068" i="6"/>
  <c r="K1069" i="6" s="1"/>
  <c r="K1070" i="6" s="1"/>
  <c r="K1063" i="6"/>
  <c r="K1064" i="6" s="1"/>
  <c r="K1062" i="6"/>
  <c r="K1056" i="6"/>
  <c r="K1057" i="6" s="1"/>
  <c r="K1058" i="6" s="1"/>
  <c r="K1051" i="6"/>
  <c r="K1050" i="6"/>
  <c r="K1049" i="6"/>
  <c r="K1046" i="6"/>
  <c r="K1047" i="6" s="1"/>
  <c r="K1052" i="6" s="1"/>
  <c r="K1041" i="6"/>
  <c r="K1042" i="6" s="1"/>
  <c r="K1040" i="6"/>
  <c r="K1039" i="6"/>
  <c r="K1033" i="6"/>
  <c r="K1034" i="6" s="1"/>
  <c r="K1035" i="6" s="1"/>
  <c r="K1032" i="6"/>
  <c r="K1026" i="6"/>
  <c r="K1025" i="6"/>
  <c r="K1027" i="6" s="1"/>
  <c r="K1028" i="6" s="1"/>
  <c r="K1020" i="6"/>
  <c r="K1019" i="6"/>
  <c r="K1018" i="6"/>
  <c r="K1015" i="6"/>
  <c r="K1014" i="6"/>
  <c r="K1016" i="6" s="1"/>
  <c r="K1009" i="6"/>
  <c r="K1008" i="6"/>
  <c r="K1007" i="6"/>
  <c r="K1004" i="6"/>
  <c r="K1003" i="6"/>
  <c r="K1005" i="6" s="1"/>
  <c r="K1002" i="6"/>
  <c r="K999" i="6"/>
  <c r="K998" i="6"/>
  <c r="K1000" i="6" s="1"/>
  <c r="K993" i="6"/>
  <c r="K992" i="6"/>
  <c r="K989" i="6"/>
  <c r="K988" i="6"/>
  <c r="K987" i="6"/>
  <c r="K990" i="6" s="1"/>
  <c r="K994" i="6" s="1"/>
  <c r="K981" i="6"/>
  <c r="K980" i="6"/>
  <c r="K982" i="6" s="1"/>
  <c r="K977" i="6"/>
  <c r="K978" i="6" s="1"/>
  <c r="K983" i="6" s="1"/>
  <c r="K976" i="6"/>
  <c r="K975" i="6"/>
  <c r="K972" i="6"/>
  <c r="K971" i="6"/>
  <c r="K973" i="6" s="1"/>
  <c r="K966" i="6"/>
  <c r="K965" i="6"/>
  <c r="K964" i="6"/>
  <c r="K961" i="6"/>
  <c r="K960" i="6"/>
  <c r="K959" i="6"/>
  <c r="K962" i="6" s="1"/>
  <c r="K967" i="6" s="1"/>
  <c r="K957" i="6"/>
  <c r="K956" i="6"/>
  <c r="K955" i="6"/>
  <c r="K949" i="6"/>
  <c r="K950" i="6" s="1"/>
  <c r="K948" i="6"/>
  <c r="K945" i="6"/>
  <c r="K944" i="6"/>
  <c r="K943" i="6"/>
  <c r="K946" i="6" s="1"/>
  <c r="K951" i="6" s="1"/>
  <c r="K941" i="6"/>
  <c r="K940" i="6"/>
  <c r="K939" i="6"/>
  <c r="K933" i="6"/>
  <c r="K932" i="6"/>
  <c r="K931" i="6"/>
  <c r="K929" i="6"/>
  <c r="K928" i="6"/>
  <c r="K925" i="6"/>
  <c r="K926" i="6" s="1"/>
  <c r="K924" i="6"/>
  <c r="K920" i="6"/>
  <c r="K919" i="6"/>
  <c r="K918" i="6"/>
  <c r="K912" i="6"/>
  <c r="K913" i="6" s="1"/>
  <c r="K914" i="6" s="1"/>
  <c r="K907" i="6"/>
  <c r="K908" i="6" s="1"/>
  <c r="K906" i="6"/>
  <c r="K901" i="6"/>
  <c r="K902" i="6" s="1"/>
  <c r="K900" i="6"/>
  <c r="K894" i="6"/>
  <c r="K893" i="6"/>
  <c r="K892" i="6"/>
  <c r="K891" i="6"/>
  <c r="K895" i="6" s="1"/>
  <c r="K896" i="6" s="1"/>
  <c r="K886" i="6"/>
  <c r="K887" i="6" s="1"/>
  <c r="K885" i="6"/>
  <c r="K880" i="6"/>
  <c r="K881" i="6" s="1"/>
  <c r="K879" i="6"/>
  <c r="K875" i="6"/>
  <c r="K874" i="6"/>
  <c r="K873" i="6"/>
  <c r="K867" i="6"/>
  <c r="K868" i="6" s="1"/>
  <c r="K869" i="6" s="1"/>
  <c r="K861" i="6"/>
  <c r="K860" i="6"/>
  <c r="K859" i="6"/>
  <c r="K858" i="6"/>
  <c r="K862" i="6" s="1"/>
  <c r="K856" i="6"/>
  <c r="K855" i="6"/>
  <c r="K849" i="6"/>
  <c r="K848" i="6"/>
  <c r="K850" i="6" s="1"/>
  <c r="K845" i="6"/>
  <c r="K846" i="6" s="1"/>
  <c r="K851" i="6" s="1"/>
  <c r="K839" i="6"/>
  <c r="K840" i="6" s="1"/>
  <c r="K838" i="6"/>
  <c r="K837" i="6"/>
  <c r="K834" i="6"/>
  <c r="K833" i="6"/>
  <c r="K835" i="6" s="1"/>
  <c r="K830" i="6"/>
  <c r="K831" i="6" s="1"/>
  <c r="K824" i="6"/>
  <c r="K823" i="6"/>
  <c r="K825" i="6" s="1"/>
  <c r="K821" i="6"/>
  <c r="K826" i="6" s="1"/>
  <c r="K820" i="6"/>
  <c r="K819" i="6"/>
  <c r="K813" i="6"/>
  <c r="K814" i="6" s="1"/>
  <c r="K810" i="6"/>
  <c r="K811" i="6" s="1"/>
  <c r="K815" i="6" s="1"/>
  <c r="K809" i="6"/>
  <c r="K803" i="6"/>
  <c r="K804" i="6" s="1"/>
  <c r="K801" i="6"/>
  <c r="K800" i="6"/>
  <c r="K799" i="6"/>
  <c r="K793" i="6"/>
  <c r="K794" i="6" s="1"/>
  <c r="K790" i="6"/>
  <c r="K791" i="6" s="1"/>
  <c r="K789" i="6"/>
  <c r="K783" i="6"/>
  <c r="K784" i="6" s="1"/>
  <c r="K781" i="6"/>
  <c r="K785" i="6" s="1"/>
  <c r="K780" i="6"/>
  <c r="K779" i="6"/>
  <c r="K773" i="6"/>
  <c r="K774" i="6" s="1"/>
  <c r="K770" i="6"/>
  <c r="K771" i="6" s="1"/>
  <c r="K767" i="6"/>
  <c r="K766" i="6"/>
  <c r="K765" i="6"/>
  <c r="K764" i="6"/>
  <c r="K763" i="6"/>
  <c r="K762" i="6"/>
  <c r="K768" i="6" s="1"/>
  <c r="K756" i="6"/>
  <c r="K757" i="6" s="1"/>
  <c r="K753" i="6"/>
  <c r="K754" i="6" s="1"/>
  <c r="K750" i="6"/>
  <c r="K749" i="6"/>
  <c r="K748" i="6"/>
  <c r="K747" i="6"/>
  <c r="K746" i="6"/>
  <c r="K745" i="6"/>
  <c r="K751" i="6" s="1"/>
  <c r="K739" i="6"/>
  <c r="K740" i="6" s="1"/>
  <c r="K741" i="6" s="1"/>
  <c r="K734" i="6"/>
  <c r="K735" i="6" s="1"/>
  <c r="K733" i="6"/>
  <c r="K732" i="6"/>
  <c r="K726" i="6"/>
  <c r="K727" i="6" s="1"/>
  <c r="K728" i="6" s="1"/>
  <c r="K725" i="6"/>
  <c r="K719" i="6"/>
  <c r="K718" i="6"/>
  <c r="K720" i="6" s="1"/>
  <c r="K721" i="6" s="1"/>
  <c r="K713" i="6"/>
  <c r="K714" i="6" s="1"/>
  <c r="K712" i="6"/>
  <c r="K711" i="6"/>
  <c r="K705" i="6"/>
  <c r="K706" i="6" s="1"/>
  <c r="K704" i="6"/>
  <c r="K703" i="6"/>
  <c r="K702" i="6"/>
  <c r="K701" i="6"/>
  <c r="K698" i="6"/>
  <c r="K699" i="6" s="1"/>
  <c r="K692" i="6"/>
  <c r="K691" i="6"/>
  <c r="K690" i="6"/>
  <c r="K693" i="6" s="1"/>
  <c r="K694" i="6" s="1"/>
  <c r="K688" i="6"/>
  <c r="K687" i="6"/>
  <c r="K683" i="6"/>
  <c r="K682" i="6"/>
  <c r="K681" i="6"/>
  <c r="K675" i="6"/>
  <c r="K676" i="6" s="1"/>
  <c r="K677" i="6" s="1"/>
  <c r="K674" i="6"/>
  <c r="K668" i="6"/>
  <c r="K667" i="6"/>
  <c r="K669" i="6" s="1"/>
  <c r="K670" i="6" s="1"/>
  <c r="K663" i="6"/>
  <c r="K662" i="6"/>
  <c r="K661" i="6"/>
  <c r="K660" i="6"/>
  <c r="K654" i="6"/>
  <c r="K655" i="6" s="1"/>
  <c r="K656" i="6" s="1"/>
  <c r="K653" i="6"/>
  <c r="K647" i="6"/>
  <c r="K646" i="6"/>
  <c r="K645" i="6"/>
  <c r="K644" i="6"/>
  <c r="K648" i="6" s="1"/>
  <c r="K643" i="6"/>
  <c r="K640" i="6"/>
  <c r="K641" i="6" s="1"/>
  <c r="K649" i="6" s="1"/>
  <c r="K635" i="6"/>
  <c r="K634" i="6"/>
  <c r="K633" i="6"/>
  <c r="K632" i="6"/>
  <c r="K629" i="6"/>
  <c r="K630" i="6" s="1"/>
  <c r="K624" i="6"/>
  <c r="K623" i="6"/>
  <c r="K622" i="6"/>
  <c r="K619" i="6"/>
  <c r="K618" i="6"/>
  <c r="K620" i="6" s="1"/>
  <c r="K625" i="6" s="1"/>
  <c r="K617" i="6"/>
  <c r="K616" i="6"/>
  <c r="K610" i="6"/>
  <c r="K611" i="6" s="1"/>
  <c r="K608" i="6"/>
  <c r="K607" i="6"/>
  <c r="K606" i="6"/>
  <c r="K603" i="6"/>
  <c r="K604" i="6" s="1"/>
  <c r="K598" i="6"/>
  <c r="K597" i="6"/>
  <c r="K594" i="6"/>
  <c r="K593" i="6"/>
  <c r="K595" i="6" s="1"/>
  <c r="K591" i="6"/>
  <c r="K590" i="6"/>
  <c r="K585" i="6"/>
  <c r="K584" i="6"/>
  <c r="K581" i="6"/>
  <c r="K580" i="6"/>
  <c r="K582" i="6" s="1"/>
  <c r="K577" i="6"/>
  <c r="K578" i="6" s="1"/>
  <c r="K571" i="6"/>
  <c r="K572" i="6" s="1"/>
  <c r="K570" i="6"/>
  <c r="K568" i="6"/>
  <c r="K573" i="6" s="1"/>
  <c r="K567" i="6"/>
  <c r="K561" i="6"/>
  <c r="K560" i="6"/>
  <c r="K562" i="6" s="1"/>
  <c r="K559" i="6"/>
  <c r="K558" i="6"/>
  <c r="K557" i="6"/>
  <c r="K554" i="6"/>
  <c r="K555" i="6" s="1"/>
  <c r="K553" i="6"/>
  <c r="K550" i="6"/>
  <c r="K549" i="6"/>
  <c r="K548" i="6"/>
  <c r="K547" i="6"/>
  <c r="K546" i="6"/>
  <c r="K545" i="6"/>
  <c r="K542" i="6"/>
  <c r="K541" i="6"/>
  <c r="K543" i="6" s="1"/>
  <c r="K535" i="6"/>
  <c r="K534" i="6"/>
  <c r="K533" i="6"/>
  <c r="K532" i="6"/>
  <c r="K536" i="6" s="1"/>
  <c r="K530" i="6"/>
  <c r="K529" i="6"/>
  <c r="K528" i="6"/>
  <c r="K525" i="6"/>
  <c r="K526" i="6" s="1"/>
  <c r="K520" i="6"/>
  <c r="K521" i="6" s="1"/>
  <c r="K519" i="6"/>
  <c r="K518" i="6"/>
  <c r="K516" i="6"/>
  <c r="K515" i="6"/>
  <c r="K510" i="6"/>
  <c r="K509" i="6"/>
  <c r="K506" i="6"/>
  <c r="K505" i="6"/>
  <c r="K507" i="6" s="1"/>
  <c r="K502" i="6"/>
  <c r="K503" i="6" s="1"/>
  <c r="K500" i="6"/>
  <c r="K499" i="6"/>
  <c r="K498" i="6"/>
  <c r="K492" i="6"/>
  <c r="K491" i="6"/>
  <c r="K488" i="6"/>
  <c r="K489" i="6" s="1"/>
  <c r="K482" i="6"/>
  <c r="K483" i="6" s="1"/>
  <c r="K481" i="6"/>
  <c r="K479" i="6"/>
  <c r="K478" i="6"/>
  <c r="K477" i="6"/>
  <c r="K471" i="6"/>
  <c r="K472" i="6" s="1"/>
  <c r="K470" i="6"/>
  <c r="K467" i="6"/>
  <c r="K466" i="6"/>
  <c r="K468" i="6" s="1"/>
  <c r="K461" i="6"/>
  <c r="K460" i="6"/>
  <c r="K459" i="6"/>
  <c r="K456" i="6"/>
  <c r="K455" i="6"/>
  <c r="K457" i="6" s="1"/>
  <c r="K462" i="6" s="1"/>
  <c r="K451" i="6"/>
  <c r="K449" i="6"/>
  <c r="K450" i="6" s="1"/>
  <c r="K443" i="6"/>
  <c r="K444" i="6" s="1"/>
  <c r="K445" i="6" s="1"/>
  <c r="K439" i="6"/>
  <c r="K438" i="6"/>
  <c r="K437" i="6"/>
  <c r="K431" i="6"/>
  <c r="K432" i="6" s="1"/>
  <c r="K433" i="6" s="1"/>
  <c r="K425" i="6"/>
  <c r="K424" i="6"/>
  <c r="K423" i="6"/>
  <c r="K422" i="6"/>
  <c r="K426" i="6" s="1"/>
  <c r="K427" i="6" s="1"/>
  <c r="K418" i="6"/>
  <c r="K417" i="6"/>
  <c r="K416" i="6"/>
  <c r="K415" i="6"/>
  <c r="K410" i="6"/>
  <c r="K411" i="6" s="1"/>
  <c r="K409" i="6"/>
  <c r="K403" i="6"/>
  <c r="K404" i="6" s="1"/>
  <c r="K405" i="6" s="1"/>
  <c r="K398" i="6"/>
  <c r="K399" i="6" s="1"/>
  <c r="K397" i="6"/>
  <c r="K393" i="6"/>
  <c r="K392" i="6"/>
  <c r="K391" i="6"/>
  <c r="K386" i="6"/>
  <c r="K387" i="6" s="1"/>
  <c r="K385" i="6"/>
  <c r="K384" i="6"/>
  <c r="K383" i="6"/>
  <c r="K382" i="6"/>
  <c r="K377" i="6"/>
  <c r="K378" i="6" s="1"/>
  <c r="K376" i="6"/>
  <c r="K375" i="6"/>
  <c r="K369" i="6"/>
  <c r="K370" i="6" s="1"/>
  <c r="K371" i="6" s="1"/>
  <c r="K364" i="6"/>
  <c r="K365" i="6" s="1"/>
  <c r="K363" i="6"/>
  <c r="K357" i="6"/>
  <c r="K358" i="6" s="1"/>
  <c r="K359" i="6" s="1"/>
  <c r="K353" i="6"/>
  <c r="K352" i="6"/>
  <c r="K351" i="6"/>
  <c r="K345" i="6"/>
  <c r="K344" i="6"/>
  <c r="K343" i="6"/>
  <c r="K342" i="6"/>
  <c r="K336" i="6"/>
  <c r="K335" i="6"/>
  <c r="K337" i="6" s="1"/>
  <c r="K338" i="6" s="1"/>
  <c r="K330" i="6"/>
  <c r="K329" i="6"/>
  <c r="K328" i="6"/>
  <c r="K325" i="6"/>
  <c r="K324" i="6"/>
  <c r="K323" i="6"/>
  <c r="K322" i="6"/>
  <c r="K321" i="6"/>
  <c r="K316" i="6"/>
  <c r="K317" i="6" s="1"/>
  <c r="K315" i="6"/>
  <c r="K314" i="6"/>
  <c r="K313" i="6"/>
  <c r="K312" i="6"/>
  <c r="K306" i="6"/>
  <c r="K307" i="6" s="1"/>
  <c r="K303" i="6"/>
  <c r="K304" i="6" s="1"/>
  <c r="K300" i="6"/>
  <c r="K299" i="6"/>
  <c r="K298" i="6"/>
  <c r="K297" i="6"/>
  <c r="K301" i="6" s="1"/>
  <c r="K291" i="6"/>
  <c r="K292" i="6" s="1"/>
  <c r="K288" i="6"/>
  <c r="K289" i="6" s="1"/>
  <c r="K285" i="6"/>
  <c r="K284" i="6"/>
  <c r="K283" i="6"/>
  <c r="K282" i="6"/>
  <c r="K281" i="6"/>
  <c r="K280" i="6"/>
  <c r="K286" i="6" s="1"/>
  <c r="K274" i="6"/>
  <c r="K275" i="6" s="1"/>
  <c r="K272" i="6"/>
  <c r="K271" i="6"/>
  <c r="K268" i="6"/>
  <c r="K267" i="6"/>
  <c r="K266" i="6"/>
  <c r="K265" i="6"/>
  <c r="K264" i="6"/>
  <c r="K263" i="6"/>
  <c r="K269" i="6" s="1"/>
  <c r="K276" i="6" s="1"/>
  <c r="K257" i="6"/>
  <c r="K256" i="6"/>
  <c r="K258" i="6" s="1"/>
  <c r="K254" i="6"/>
  <c r="K253" i="6"/>
  <c r="K247" i="6"/>
  <c r="K248" i="6" s="1"/>
  <c r="K245" i="6"/>
  <c r="K244" i="6"/>
  <c r="K243" i="6"/>
  <c r="K240" i="6"/>
  <c r="K239" i="6"/>
  <c r="K241" i="6" s="1"/>
  <c r="K249" i="6" s="1"/>
  <c r="K235" i="6"/>
  <c r="K234" i="6"/>
  <c r="K233" i="6"/>
  <c r="K232" i="6"/>
  <c r="K229" i="6"/>
  <c r="K230" i="6" s="1"/>
  <c r="K224" i="6"/>
  <c r="K223" i="6"/>
  <c r="K221" i="6"/>
  <c r="K220" i="6"/>
  <c r="K217" i="6"/>
  <c r="K216" i="6"/>
  <c r="K218" i="6" s="1"/>
  <c r="K225" i="6" s="1"/>
  <c r="K215" i="6"/>
  <c r="K214" i="6"/>
  <c r="K213" i="6"/>
  <c r="K212" i="6"/>
  <c r="K207" i="6"/>
  <c r="K206" i="6"/>
  <c r="K203" i="6"/>
  <c r="K202" i="6"/>
  <c r="K204" i="6" s="1"/>
  <c r="K199" i="6"/>
  <c r="K200" i="6" s="1"/>
  <c r="K208" i="6" s="1"/>
  <c r="K198" i="6"/>
  <c r="K192" i="6"/>
  <c r="K193" i="6" s="1"/>
  <c r="K190" i="6"/>
  <c r="K189" i="6"/>
  <c r="K188" i="6"/>
  <c r="K185" i="6"/>
  <c r="K184" i="6"/>
  <c r="K186" i="6" s="1"/>
  <c r="K194" i="6" s="1"/>
  <c r="K179" i="6"/>
  <c r="K178" i="6"/>
  <c r="K175" i="6"/>
  <c r="K174" i="6"/>
  <c r="K176" i="6" s="1"/>
  <c r="K180" i="6" s="1"/>
  <c r="K169" i="6"/>
  <c r="K168" i="6"/>
  <c r="K165" i="6"/>
  <c r="K164" i="6"/>
  <c r="K166" i="6" s="1"/>
  <c r="K161" i="6"/>
  <c r="K162" i="6" s="1"/>
  <c r="K170" i="6" s="1"/>
  <c r="K160" i="6"/>
  <c r="K154" i="6"/>
  <c r="K155" i="6" s="1"/>
  <c r="K152" i="6"/>
  <c r="K151" i="6"/>
  <c r="K150" i="6"/>
  <c r="K149" i="6"/>
  <c r="K146" i="6"/>
  <c r="K145" i="6"/>
  <c r="K147" i="6" s="1"/>
  <c r="K156" i="6" s="1"/>
  <c r="K139" i="6"/>
  <c r="K138" i="6"/>
  <c r="K140" i="6" s="1"/>
  <c r="K141" i="6" s="1"/>
  <c r="K136" i="6"/>
  <c r="K135" i="6"/>
  <c r="K134" i="6"/>
  <c r="K133" i="6"/>
  <c r="K130" i="6"/>
  <c r="K129" i="6"/>
  <c r="K131" i="6" s="1"/>
  <c r="K124" i="6"/>
  <c r="K123" i="6"/>
  <c r="K120" i="6"/>
  <c r="K119" i="6"/>
  <c r="K118" i="6"/>
  <c r="K121" i="6" s="1"/>
  <c r="K125" i="6" s="1"/>
  <c r="K116" i="6"/>
  <c r="K115" i="6"/>
  <c r="K114" i="6"/>
  <c r="K108" i="6"/>
  <c r="K109" i="6" s="1"/>
  <c r="K106" i="6"/>
  <c r="K110" i="6" s="1"/>
  <c r="K105" i="6"/>
  <c r="K104" i="6"/>
  <c r="K103" i="6"/>
  <c r="K98" i="6"/>
  <c r="K97" i="6"/>
  <c r="K94" i="6"/>
  <c r="K93" i="6"/>
  <c r="K92" i="6"/>
  <c r="K95" i="6" s="1"/>
  <c r="K99" i="6" s="1"/>
  <c r="K87" i="6"/>
  <c r="K86" i="6"/>
  <c r="K83" i="6"/>
  <c r="K84" i="6" s="1"/>
  <c r="K88" i="6" s="1"/>
  <c r="K81" i="6"/>
  <c r="K80" i="6"/>
  <c r="K79" i="6"/>
  <c r="K74" i="6"/>
  <c r="K73" i="6"/>
  <c r="K70" i="6"/>
  <c r="K69" i="6"/>
  <c r="K66" i="6"/>
  <c r="K65" i="6"/>
  <c r="K64" i="6"/>
  <c r="K67" i="6" s="1"/>
  <c r="K59" i="6"/>
  <c r="K58" i="6"/>
  <c r="K55" i="6"/>
  <c r="K54" i="6"/>
  <c r="K56" i="6" s="1"/>
  <c r="K51" i="6"/>
  <c r="K52" i="6" s="1"/>
  <c r="K60" i="6" s="1"/>
  <c r="K45" i="6"/>
  <c r="K46" i="6" s="1"/>
  <c r="K43" i="6"/>
  <c r="K42" i="6"/>
  <c r="K39" i="6"/>
  <c r="K38" i="6"/>
  <c r="K37" i="6"/>
  <c r="K36" i="6"/>
  <c r="K35" i="6"/>
  <c r="K34" i="6"/>
  <c r="K28" i="6"/>
  <c r="K29" i="6" s="1"/>
  <c r="K25" i="6"/>
  <c r="K26" i="6" s="1"/>
  <c r="K22" i="6"/>
  <c r="K21" i="6"/>
  <c r="K20" i="6"/>
  <c r="K19" i="6"/>
  <c r="K18" i="6"/>
  <c r="K17" i="6"/>
  <c r="K11" i="6"/>
  <c r="K10" i="6"/>
  <c r="K12" i="6" s="1"/>
  <c r="K8" i="6"/>
  <c r="K13" i="6" s="1"/>
  <c r="K7" i="6"/>
  <c r="K6" i="6"/>
  <c r="K5" i="6"/>
  <c r="G530" i="5"/>
  <c r="G529" i="5"/>
  <c r="G531" i="5" s="1"/>
  <c r="G526" i="5"/>
  <c r="G525" i="5"/>
  <c r="G524" i="5"/>
  <c r="G527" i="5" s="1"/>
  <c r="G522" i="5"/>
  <c r="G521" i="5"/>
  <c r="G516" i="5"/>
  <c r="G515" i="5"/>
  <c r="G512" i="5"/>
  <c r="G511" i="5"/>
  <c r="G513" i="5" s="1"/>
  <c r="G508" i="5"/>
  <c r="G507" i="5"/>
  <c r="G506" i="5"/>
  <c r="G509" i="5" s="1"/>
  <c r="G517" i="5" s="1"/>
  <c r="G501" i="5"/>
  <c r="G500" i="5"/>
  <c r="G497" i="5"/>
  <c r="G496" i="5"/>
  <c r="G498" i="5" s="1"/>
  <c r="G493" i="5"/>
  <c r="G494" i="5" s="1"/>
  <c r="G502" i="5" s="1"/>
  <c r="G492" i="5"/>
  <c r="G486" i="5"/>
  <c r="G487" i="5" s="1"/>
  <c r="G484" i="5"/>
  <c r="G483" i="5"/>
  <c r="G482" i="5"/>
  <c r="G479" i="5"/>
  <c r="G478" i="5"/>
  <c r="G480" i="5" s="1"/>
  <c r="G488" i="5" s="1"/>
  <c r="G473" i="5"/>
  <c r="G474" i="5" s="1"/>
  <c r="G472" i="5"/>
  <c r="G469" i="5"/>
  <c r="G468" i="5"/>
  <c r="G470" i="5" s="1"/>
  <c r="G466" i="5"/>
  <c r="G465" i="5"/>
  <c r="G464" i="5"/>
  <c r="G458" i="5"/>
  <c r="G457" i="5"/>
  <c r="G456" i="5"/>
  <c r="G459" i="5" s="1"/>
  <c r="G453" i="5"/>
  <c r="G452" i="5"/>
  <c r="G454" i="5" s="1"/>
  <c r="G460" i="5" s="1"/>
  <c r="G448" i="5"/>
  <c r="G447" i="5"/>
  <c r="G446" i="5"/>
  <c r="G445" i="5"/>
  <c r="G439" i="5"/>
  <c r="G440" i="5" s="1"/>
  <c r="G436" i="5"/>
  <c r="G437" i="5" s="1"/>
  <c r="G441" i="5" s="1"/>
  <c r="G430" i="5"/>
  <c r="G431" i="5" s="1"/>
  <c r="G428" i="5"/>
  <c r="G432" i="5" s="1"/>
  <c r="G427" i="5"/>
  <c r="G422" i="5"/>
  <c r="G421" i="5"/>
  <c r="G418" i="5"/>
  <c r="G419" i="5" s="1"/>
  <c r="G416" i="5"/>
  <c r="G415" i="5"/>
  <c r="G414" i="5"/>
  <c r="G413" i="5"/>
  <c r="G408" i="5"/>
  <c r="G407" i="5"/>
  <c r="G405" i="5"/>
  <c r="G409" i="5" s="1"/>
  <c r="G404" i="5"/>
  <c r="G403" i="5"/>
  <c r="G397" i="5"/>
  <c r="G398" i="5" s="1"/>
  <c r="G395" i="5"/>
  <c r="G394" i="5"/>
  <c r="G393" i="5"/>
  <c r="G392" i="5"/>
  <c r="G391" i="5"/>
  <c r="G390" i="5"/>
  <c r="G389" i="5"/>
  <c r="G384" i="5"/>
  <c r="G383" i="5"/>
  <c r="G380" i="5"/>
  <c r="G379" i="5"/>
  <c r="G381" i="5" s="1"/>
  <c r="G385" i="5" s="1"/>
  <c r="G373" i="5"/>
  <c r="G374" i="5" s="1"/>
  <c r="G371" i="5"/>
  <c r="G370" i="5"/>
  <c r="G369" i="5"/>
  <c r="G368" i="5"/>
  <c r="G362" i="5"/>
  <c r="G361" i="5"/>
  <c r="G360" i="5"/>
  <c r="G359" i="5"/>
  <c r="G358" i="5"/>
  <c r="G357" i="5"/>
  <c r="G356" i="5"/>
  <c r="G363" i="5" s="1"/>
  <c r="G364" i="5" s="1"/>
  <c r="G350" i="5"/>
  <c r="G349" i="5"/>
  <c r="G348" i="5"/>
  <c r="G347" i="5"/>
  <c r="G346" i="5"/>
  <c r="G345" i="5"/>
  <c r="G351" i="5" s="1"/>
  <c r="G342" i="5"/>
  <c r="G343" i="5" s="1"/>
  <c r="G352" i="5" s="1"/>
  <c r="G336" i="5"/>
  <c r="G335" i="5"/>
  <c r="G334" i="5"/>
  <c r="G333" i="5"/>
  <c r="G332" i="5"/>
  <c r="G331" i="5"/>
  <c r="G330" i="5"/>
  <c r="G329" i="5"/>
  <c r="G328" i="5"/>
  <c r="G327" i="5"/>
  <c r="G326" i="5"/>
  <c r="G325" i="5"/>
  <c r="G324" i="5"/>
  <c r="G323" i="5"/>
  <c r="G322" i="5"/>
  <c r="G321" i="5"/>
  <c r="G320" i="5"/>
  <c r="G319" i="5"/>
  <c r="G316" i="5"/>
  <c r="G317" i="5" s="1"/>
  <c r="G315" i="5"/>
  <c r="G309" i="5"/>
  <c r="G308" i="5"/>
  <c r="G307" i="5"/>
  <c r="G306" i="5"/>
  <c r="G305" i="5"/>
  <c r="G304" i="5"/>
  <c r="G303" i="5"/>
  <c r="G302" i="5"/>
  <c r="G301" i="5"/>
  <c r="G300" i="5"/>
  <c r="G299" i="5"/>
  <c r="G298" i="5"/>
  <c r="G297" i="5"/>
  <c r="G296" i="5"/>
  <c r="G295" i="5"/>
  <c r="G294" i="5"/>
  <c r="G293" i="5"/>
  <c r="G292" i="5"/>
  <c r="G291" i="5"/>
  <c r="G290" i="5"/>
  <c r="G289" i="5"/>
  <c r="G310" i="5" s="1"/>
  <c r="G288" i="5"/>
  <c r="G287" i="5"/>
  <c r="G284" i="5"/>
  <c r="G283" i="5"/>
  <c r="G285" i="5" s="1"/>
  <c r="G277" i="5"/>
  <c r="G276" i="5"/>
  <c r="G275" i="5"/>
  <c r="G274" i="5"/>
  <c r="G273" i="5"/>
  <c r="G272" i="5"/>
  <c r="G271" i="5"/>
  <c r="G270" i="5"/>
  <c r="G269" i="5"/>
  <c r="G268" i="5"/>
  <c r="G267" i="5"/>
  <c r="G266" i="5"/>
  <c r="G265" i="5"/>
  <c r="G264" i="5"/>
  <c r="G263" i="5"/>
  <c r="G262" i="5"/>
  <c r="G261" i="5"/>
  <c r="G260" i="5"/>
  <c r="G259" i="5"/>
  <c r="G258" i="5"/>
  <c r="G257" i="5"/>
  <c r="G256" i="5"/>
  <c r="G255" i="5"/>
  <c r="G254" i="5"/>
  <c r="G253" i="5"/>
  <c r="G252" i="5"/>
  <c r="G251" i="5"/>
  <c r="G250" i="5"/>
  <c r="G249" i="5"/>
  <c r="G248" i="5"/>
  <c r="G247" i="5"/>
  <c r="G246" i="5"/>
  <c r="G245" i="5"/>
  <c r="G244" i="5"/>
  <c r="G243" i="5"/>
  <c r="G242" i="5"/>
  <c r="G241" i="5"/>
  <c r="G240" i="5"/>
  <c r="G239" i="5"/>
  <c r="G238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1" i="5"/>
  <c r="G220" i="5"/>
  <c r="G219" i="5"/>
  <c r="G218" i="5"/>
  <c r="G217" i="5"/>
  <c r="G216" i="5"/>
  <c r="G215" i="5"/>
  <c r="G214" i="5"/>
  <c r="G213" i="5"/>
  <c r="G222" i="5" s="1"/>
  <c r="G207" i="5"/>
  <c r="G206" i="5"/>
  <c r="G205" i="5"/>
  <c r="G204" i="5"/>
  <c r="G203" i="5"/>
  <c r="G202" i="5"/>
  <c r="G201" i="5"/>
  <c r="G200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68" i="5"/>
  <c r="G169" i="5" s="1"/>
  <c r="G165" i="5"/>
  <c r="G164" i="5"/>
  <c r="G163" i="5"/>
  <c r="G162" i="5"/>
  <c r="G161" i="5"/>
  <c r="G160" i="5"/>
  <c r="G166" i="5" s="1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7" i="5"/>
  <c r="G118" i="5" s="1"/>
  <c r="G114" i="5"/>
  <c r="G113" i="5"/>
  <c r="G112" i="5"/>
  <c r="G111" i="5"/>
  <c r="G110" i="5"/>
  <c r="G109" i="5"/>
  <c r="G108" i="5"/>
  <c r="G115" i="5" s="1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103" i="5" s="1"/>
  <c r="G54" i="5"/>
  <c r="G53" i="5"/>
  <c r="G52" i="5"/>
  <c r="G51" i="5"/>
  <c r="G50" i="5"/>
  <c r="G49" i="5"/>
  <c r="G48" i="5"/>
  <c r="G47" i="5"/>
  <c r="G46" i="5"/>
  <c r="G45" i="5"/>
  <c r="G44" i="5"/>
  <c r="G42" i="5"/>
  <c r="G104" i="5" s="1"/>
  <c r="G41" i="5"/>
  <c r="G40" i="5"/>
  <c r="G39" i="5"/>
  <c r="G38" i="5"/>
  <c r="G37" i="5"/>
  <c r="G33" i="5"/>
  <c r="G32" i="5"/>
  <c r="G31" i="5"/>
  <c r="G25" i="5"/>
  <c r="G24" i="5"/>
  <c r="G26" i="5" s="1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K797" i="4"/>
  <c r="K796" i="4"/>
  <c r="K798" i="4" s="1"/>
  <c r="K794" i="4"/>
  <c r="K799" i="4" s="1"/>
  <c r="K793" i="4"/>
  <c r="K792" i="4"/>
  <c r="K786" i="4"/>
  <c r="K785" i="4"/>
  <c r="K787" i="4" s="1"/>
  <c r="K783" i="4"/>
  <c r="K782" i="4"/>
  <c r="K781" i="4"/>
  <c r="K780" i="4"/>
  <c r="K777" i="4"/>
  <c r="K778" i="4" s="1"/>
  <c r="K773" i="4"/>
  <c r="K771" i="4"/>
  <c r="K772" i="4" s="1"/>
  <c r="K768" i="4"/>
  <c r="K767" i="4"/>
  <c r="K769" i="4" s="1"/>
  <c r="K765" i="4"/>
  <c r="K764" i="4"/>
  <c r="K763" i="4"/>
  <c r="K762" i="4"/>
  <c r="K757" i="4"/>
  <c r="K758" i="4" s="1"/>
  <c r="K756" i="4"/>
  <c r="K755" i="4"/>
  <c r="K754" i="4"/>
  <c r="K753" i="4"/>
  <c r="K749" i="4"/>
  <c r="K750" i="4" s="1"/>
  <c r="K748" i="4"/>
  <c r="K747" i="4"/>
  <c r="K744" i="4"/>
  <c r="K743" i="4"/>
  <c r="K742" i="4"/>
  <c r="K745" i="4" s="1"/>
  <c r="K740" i="4"/>
  <c r="K739" i="4"/>
  <c r="K738" i="4"/>
  <c r="K737" i="4"/>
  <c r="K733" i="4"/>
  <c r="K735" i="4" s="1"/>
  <c r="K732" i="4"/>
  <c r="K731" i="4"/>
  <c r="K725" i="4"/>
  <c r="K726" i="4" s="1"/>
  <c r="K727" i="4" s="1"/>
  <c r="K720" i="4"/>
  <c r="K719" i="4"/>
  <c r="K716" i="4"/>
  <c r="K715" i="4"/>
  <c r="K717" i="4" s="1"/>
  <c r="K721" i="4" s="1"/>
  <c r="K713" i="4"/>
  <c r="K712" i="4"/>
  <c r="K711" i="4"/>
  <c r="K705" i="4"/>
  <c r="K706" i="4" s="1"/>
  <c r="K707" i="4" s="1"/>
  <c r="K701" i="4"/>
  <c r="K700" i="4"/>
  <c r="K699" i="4"/>
  <c r="K696" i="4"/>
  <c r="K695" i="4"/>
  <c r="K697" i="4" s="1"/>
  <c r="K693" i="4"/>
  <c r="K692" i="4"/>
  <c r="K691" i="4"/>
  <c r="K685" i="4"/>
  <c r="K686" i="4" s="1"/>
  <c r="K687" i="4" s="1"/>
  <c r="K681" i="4"/>
  <c r="K680" i="4"/>
  <c r="K679" i="4"/>
  <c r="K676" i="4"/>
  <c r="K675" i="4"/>
  <c r="K677" i="4" s="1"/>
  <c r="K673" i="4"/>
  <c r="K672" i="4"/>
  <c r="K671" i="4"/>
  <c r="K665" i="4"/>
  <c r="K666" i="4" s="1"/>
  <c r="K667" i="4" s="1"/>
  <c r="K661" i="4"/>
  <c r="K660" i="4"/>
  <c r="K659" i="4"/>
  <c r="K658" i="4"/>
  <c r="K657" i="4"/>
  <c r="K655" i="4"/>
  <c r="K654" i="4"/>
  <c r="K653" i="4"/>
  <c r="K647" i="4"/>
  <c r="K646" i="4"/>
  <c r="K648" i="4" s="1"/>
  <c r="K649" i="4" s="1"/>
  <c r="K641" i="4"/>
  <c r="K640" i="4"/>
  <c r="K637" i="4"/>
  <c r="K636" i="4"/>
  <c r="K635" i="4"/>
  <c r="K638" i="4" s="1"/>
  <c r="K642" i="4" s="1"/>
  <c r="K630" i="4"/>
  <c r="K629" i="4"/>
  <c r="K626" i="4"/>
  <c r="K625" i="4"/>
  <c r="K627" i="4" s="1"/>
  <c r="K631" i="4" s="1"/>
  <c r="K619" i="4"/>
  <c r="K620" i="4" s="1"/>
  <c r="K616" i="4"/>
  <c r="K617" i="4" s="1"/>
  <c r="K621" i="4" s="1"/>
  <c r="K612" i="4"/>
  <c r="K611" i="4"/>
  <c r="K610" i="4"/>
  <c r="K608" i="4"/>
  <c r="K607" i="4"/>
  <c r="K601" i="4"/>
  <c r="K602" i="4" s="1"/>
  <c r="K598" i="4"/>
  <c r="K599" i="4" s="1"/>
  <c r="K595" i="4"/>
  <c r="K594" i="4"/>
  <c r="K593" i="4"/>
  <c r="K596" i="4" s="1"/>
  <c r="K588" i="4"/>
  <c r="K587" i="4"/>
  <c r="K584" i="4"/>
  <c r="K583" i="4"/>
  <c r="K577" i="4"/>
  <c r="K578" i="4" s="1"/>
  <c r="K579" i="4" s="1"/>
  <c r="K572" i="4"/>
  <c r="K571" i="4"/>
  <c r="K568" i="4"/>
  <c r="K567" i="4"/>
  <c r="K566" i="4"/>
  <c r="K565" i="4"/>
  <c r="K564" i="4"/>
  <c r="K563" i="4"/>
  <c r="K557" i="4"/>
  <c r="K558" i="4" s="1"/>
  <c r="K555" i="4"/>
  <c r="K559" i="4" s="1"/>
  <c r="K554" i="4"/>
  <c r="K553" i="4"/>
  <c r="K546" i="4"/>
  <c r="K547" i="4" s="1"/>
  <c r="K543" i="4"/>
  <c r="K542" i="4"/>
  <c r="K539" i="4"/>
  <c r="K540" i="4" s="1"/>
  <c r="K548" i="4" s="1"/>
  <c r="K549" i="4" s="1"/>
  <c r="K533" i="4"/>
  <c r="K532" i="4"/>
  <c r="K526" i="4"/>
  <c r="K527" i="4" s="1"/>
  <c r="K528" i="4" s="1"/>
  <c r="K530" i="4" s="1"/>
  <c r="K534" i="4" s="1"/>
  <c r="K535" i="4" s="1"/>
  <c r="K520" i="4"/>
  <c r="K521" i="4" s="1"/>
  <c r="K517" i="4"/>
  <c r="K516" i="4"/>
  <c r="K515" i="4"/>
  <c r="K518" i="4" s="1"/>
  <c r="K522" i="4" s="1"/>
  <c r="K509" i="4"/>
  <c r="K508" i="4"/>
  <c r="K507" i="4"/>
  <c r="K506" i="4"/>
  <c r="K505" i="4"/>
  <c r="K504" i="4"/>
  <c r="K503" i="4"/>
  <c r="K499" i="4"/>
  <c r="K498" i="4"/>
  <c r="K497" i="4"/>
  <c r="K496" i="4"/>
  <c r="K490" i="4"/>
  <c r="K489" i="4"/>
  <c r="K488" i="4"/>
  <c r="K487" i="4"/>
  <c r="K491" i="4" s="1"/>
  <c r="K492" i="4" s="1"/>
  <c r="K481" i="4"/>
  <c r="K482" i="4" s="1"/>
  <c r="K479" i="4"/>
  <c r="K478" i="4"/>
  <c r="K477" i="4"/>
  <c r="K471" i="4"/>
  <c r="K470" i="4"/>
  <c r="K472" i="4" s="1"/>
  <c r="K468" i="4"/>
  <c r="K473" i="4" s="1"/>
  <c r="K467" i="4"/>
  <c r="K466" i="4"/>
  <c r="K461" i="4"/>
  <c r="K460" i="4"/>
  <c r="K459" i="4"/>
  <c r="K457" i="4"/>
  <c r="K462" i="4" s="1"/>
  <c r="K456" i="4"/>
  <c r="K455" i="4"/>
  <c r="K449" i="4"/>
  <c r="K450" i="4" s="1"/>
  <c r="K451" i="4" s="1"/>
  <c r="K448" i="4"/>
  <c r="K447" i="4"/>
  <c r="K446" i="4"/>
  <c r="K445" i="4"/>
  <c r="K444" i="4"/>
  <c r="K442" i="4"/>
  <c r="K441" i="4"/>
  <c r="K435" i="4"/>
  <c r="K434" i="4"/>
  <c r="K433" i="4"/>
  <c r="K432" i="4"/>
  <c r="K431" i="4"/>
  <c r="K430" i="4"/>
  <c r="K429" i="4"/>
  <c r="K428" i="4"/>
  <c r="K427" i="4"/>
  <c r="K426" i="4"/>
  <c r="K425" i="4"/>
  <c r="K424" i="4"/>
  <c r="K423" i="4"/>
  <c r="K422" i="4"/>
  <c r="K421" i="4"/>
  <c r="K420" i="4"/>
  <c r="K419" i="4"/>
  <c r="K418" i="4"/>
  <c r="K436" i="4" s="1"/>
  <c r="K416" i="4"/>
  <c r="K437" i="4" s="1"/>
  <c r="K415" i="4"/>
  <c r="K414" i="4"/>
  <c r="K408" i="4"/>
  <c r="K407" i="4"/>
  <c r="K406" i="4"/>
  <c r="K405" i="4"/>
  <c r="K404" i="4"/>
  <c r="K403" i="4"/>
  <c r="K402" i="4"/>
  <c r="K401" i="4"/>
  <c r="K400" i="4"/>
  <c r="K399" i="4"/>
  <c r="K398" i="4"/>
  <c r="K397" i="4"/>
  <c r="K396" i="4"/>
  <c r="K395" i="4"/>
  <c r="K394" i="4"/>
  <c r="K393" i="4"/>
  <c r="K392" i="4"/>
  <c r="K391" i="4"/>
  <c r="K390" i="4"/>
  <c r="K389" i="4"/>
  <c r="K388" i="4"/>
  <c r="K387" i="4"/>
  <c r="K386" i="4"/>
  <c r="K409" i="4" s="1"/>
  <c r="K383" i="4"/>
  <c r="K382" i="4"/>
  <c r="K384" i="4" s="1"/>
  <c r="K376" i="4"/>
  <c r="K375" i="4"/>
  <c r="K374" i="4"/>
  <c r="K373" i="4"/>
  <c r="K372" i="4"/>
  <c r="K371" i="4"/>
  <c r="K370" i="4"/>
  <c r="K369" i="4"/>
  <c r="K368" i="4"/>
  <c r="K367" i="4"/>
  <c r="K366" i="4"/>
  <c r="K365" i="4"/>
  <c r="K364" i="4"/>
  <c r="K363" i="4"/>
  <c r="K362" i="4"/>
  <c r="K361" i="4"/>
  <c r="K360" i="4"/>
  <c r="K359" i="4"/>
  <c r="K358" i="4"/>
  <c r="K357" i="4"/>
  <c r="K356" i="4"/>
  <c r="K355" i="4"/>
  <c r="K354" i="4"/>
  <c r="K353" i="4"/>
  <c r="K352" i="4"/>
  <c r="K351" i="4"/>
  <c r="K350" i="4"/>
  <c r="K349" i="4"/>
  <c r="K348" i="4"/>
  <c r="K347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77" i="4" s="1"/>
  <c r="K328" i="4"/>
  <c r="K327" i="4"/>
  <c r="K326" i="4"/>
  <c r="K325" i="4"/>
  <c r="K324" i="4"/>
  <c r="K323" i="4"/>
  <c r="K320" i="4"/>
  <c r="K319" i="4"/>
  <c r="K318" i="4"/>
  <c r="K317" i="4"/>
  <c r="K316" i="4"/>
  <c r="K315" i="4"/>
  <c r="K314" i="4"/>
  <c r="K313" i="4"/>
  <c r="K312" i="4"/>
  <c r="K306" i="4"/>
  <c r="K305" i="4"/>
  <c r="K304" i="4"/>
  <c r="K303" i="4"/>
  <c r="K302" i="4"/>
  <c r="K301" i="4"/>
  <c r="K300" i="4"/>
  <c r="K299" i="4"/>
  <c r="K298" i="4"/>
  <c r="K297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8" i="4"/>
  <c r="K267" i="4"/>
  <c r="K264" i="4"/>
  <c r="K263" i="4"/>
  <c r="K262" i="4"/>
  <c r="K261" i="4"/>
  <c r="K260" i="4"/>
  <c r="K259" i="4"/>
  <c r="K253" i="4"/>
  <c r="K252" i="4"/>
  <c r="K251" i="4"/>
  <c r="K250" i="4"/>
  <c r="K249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5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7" i="4"/>
  <c r="K216" i="4"/>
  <c r="K213" i="4"/>
  <c r="K212" i="4"/>
  <c r="K211" i="4"/>
  <c r="K210" i="4"/>
  <c r="K209" i="4"/>
  <c r="K208" i="4"/>
  <c r="K207" i="4"/>
  <c r="K214" i="4" s="1"/>
  <c r="K201" i="4"/>
  <c r="K200" i="4"/>
  <c r="K199" i="4"/>
  <c r="K198" i="4"/>
  <c r="K197" i="4"/>
  <c r="K196" i="4"/>
  <c r="K195" i="4"/>
  <c r="K194" i="4"/>
  <c r="K193" i="4"/>
  <c r="K192" i="4"/>
  <c r="K191" i="4"/>
  <c r="K190" i="4"/>
  <c r="K189" i="4"/>
  <c r="K188" i="4"/>
  <c r="K187" i="4"/>
  <c r="K186" i="4"/>
  <c r="K185" i="4"/>
  <c r="K184" i="4"/>
  <c r="K183" i="4"/>
  <c r="K182" i="4"/>
  <c r="K181" i="4"/>
  <c r="K180" i="4"/>
  <c r="K179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202" i="4" s="1"/>
  <c r="K141" i="4"/>
  <c r="K140" i="4"/>
  <c r="K139" i="4"/>
  <c r="K138" i="4"/>
  <c r="K137" i="4"/>
  <c r="K136" i="4"/>
  <c r="K131" i="4"/>
  <c r="K130" i="4"/>
  <c r="K127" i="4"/>
  <c r="K126" i="4"/>
  <c r="K128" i="4" s="1"/>
  <c r="K124" i="4"/>
  <c r="K123" i="4"/>
  <c r="K122" i="4"/>
  <c r="K121" i="4"/>
  <c r="K120" i="4"/>
  <c r="K117" i="4"/>
  <c r="K116" i="4"/>
  <c r="K118" i="4" s="1"/>
  <c r="K132" i="4" s="1"/>
  <c r="K110" i="4"/>
  <c r="K109" i="4"/>
  <c r="K108" i="4"/>
  <c r="K107" i="4"/>
  <c r="K106" i="4"/>
  <c r="K105" i="4"/>
  <c r="K104" i="4"/>
  <c r="K103" i="4"/>
  <c r="K111" i="4" s="1"/>
  <c r="K101" i="4"/>
  <c r="K100" i="4"/>
  <c r="K99" i="4"/>
  <c r="K96" i="4"/>
  <c r="K95" i="4"/>
  <c r="K94" i="4"/>
  <c r="K97" i="4" s="1"/>
  <c r="K92" i="4"/>
  <c r="K91" i="4"/>
  <c r="K90" i="4"/>
  <c r="K84" i="4"/>
  <c r="K83" i="4"/>
  <c r="K82" i="4"/>
  <c r="K81" i="4"/>
  <c r="K78" i="4"/>
  <c r="K77" i="4"/>
  <c r="K79" i="4" s="1"/>
  <c r="K75" i="4"/>
  <c r="K74" i="4"/>
  <c r="K71" i="4"/>
  <c r="K70" i="4"/>
  <c r="K72" i="4" s="1"/>
  <c r="K65" i="4"/>
  <c r="K66" i="4" s="1"/>
  <c r="K64" i="4"/>
  <c r="K63" i="4"/>
  <c r="K60" i="4"/>
  <c r="K59" i="4"/>
  <c r="K58" i="4"/>
  <c r="K57" i="4"/>
  <c r="K56" i="4"/>
  <c r="K55" i="4"/>
  <c r="K54" i="4"/>
  <c r="K53" i="4"/>
  <c r="K61" i="4" s="1"/>
  <c r="K47" i="4"/>
  <c r="K48" i="4" s="1"/>
  <c r="K49" i="4" s="1"/>
  <c r="K42" i="4"/>
  <c r="K41" i="4"/>
  <c r="K40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15" i="4"/>
  <c r="K16" i="4" s="1"/>
  <c r="K13" i="4"/>
  <c r="K12" i="4"/>
  <c r="K11" i="4"/>
  <c r="K8" i="4"/>
  <c r="K7" i="4"/>
  <c r="K6" i="4"/>
  <c r="K5" i="4"/>
  <c r="K9" i="4" s="1"/>
  <c r="K17" i="4" s="1"/>
  <c r="L55" i="2"/>
  <c r="M55" i="2" s="1"/>
  <c r="M54" i="2"/>
  <c r="L54" i="2"/>
  <c r="M53" i="2"/>
  <c r="L53" i="2"/>
  <c r="M52" i="2"/>
  <c r="L52" i="2"/>
  <c r="L51" i="2"/>
  <c r="M51" i="2" s="1"/>
  <c r="M50" i="2"/>
  <c r="L50" i="2"/>
  <c r="L49" i="2"/>
  <c r="M49" i="2" s="1"/>
  <c r="M48" i="2"/>
  <c r="L48" i="2"/>
  <c r="M47" i="2"/>
  <c r="L47" i="2"/>
  <c r="M46" i="2"/>
  <c r="L46" i="2"/>
  <c r="L45" i="2"/>
  <c r="M45" i="2" s="1"/>
  <c r="M44" i="2"/>
  <c r="L44" i="2"/>
  <c r="L43" i="2"/>
  <c r="M43" i="2" s="1"/>
  <c r="M42" i="2"/>
  <c r="L42" i="2"/>
  <c r="M41" i="2"/>
  <c r="L41" i="2"/>
  <c r="M40" i="2"/>
  <c r="L40" i="2"/>
  <c r="L39" i="2"/>
  <c r="M39" i="2" s="1"/>
  <c r="M38" i="2"/>
  <c r="L38" i="2"/>
  <c r="J37" i="2"/>
  <c r="I37" i="2"/>
  <c r="H37" i="2"/>
  <c r="G37" i="2"/>
  <c r="K37" i="2" s="1"/>
  <c r="M36" i="2"/>
  <c r="L36" i="2"/>
  <c r="L35" i="2"/>
  <c r="M35" i="2" s="1"/>
  <c r="M34" i="2"/>
  <c r="L34" i="2"/>
  <c r="L33" i="2"/>
  <c r="M33" i="2" s="1"/>
  <c r="L32" i="2"/>
  <c r="M32" i="2" s="1"/>
  <c r="J31" i="2"/>
  <c r="I31" i="2"/>
  <c r="H31" i="2"/>
  <c r="G31" i="2"/>
  <c r="K31" i="2" s="1"/>
  <c r="M30" i="2"/>
  <c r="L30" i="2"/>
  <c r="L29" i="2"/>
  <c r="M29" i="2" s="1"/>
  <c r="L28" i="2"/>
  <c r="M28" i="2" s="1"/>
  <c r="J27" i="2"/>
  <c r="I27" i="2"/>
  <c r="H27" i="2"/>
  <c r="G27" i="2"/>
  <c r="K27" i="2" s="1"/>
  <c r="M26" i="2"/>
  <c r="M25" i="2" s="1"/>
  <c r="L26" i="2"/>
  <c r="J25" i="2"/>
  <c r="I25" i="2"/>
  <c r="I4" i="2" s="1"/>
  <c r="H25" i="2"/>
  <c r="G25" i="2"/>
  <c r="K25" i="2" s="1"/>
  <c r="M24" i="2"/>
  <c r="L24" i="2"/>
  <c r="L23" i="2"/>
  <c r="M23" i="2" s="1"/>
  <c r="M22" i="2"/>
  <c r="L22" i="2"/>
  <c r="L21" i="2"/>
  <c r="M21" i="2" s="1"/>
  <c r="L20" i="2"/>
  <c r="M20" i="2" s="1"/>
  <c r="M19" i="2"/>
  <c r="L19" i="2"/>
  <c r="M18" i="2"/>
  <c r="L18" i="2"/>
  <c r="L17" i="2"/>
  <c r="M17" i="2" s="1"/>
  <c r="M16" i="2"/>
  <c r="L16" i="2"/>
  <c r="L15" i="2"/>
  <c r="M15" i="2" s="1"/>
  <c r="L14" i="2"/>
  <c r="M14" i="2" s="1"/>
  <c r="M13" i="2"/>
  <c r="L13" i="2"/>
  <c r="M12" i="2"/>
  <c r="L12" i="2"/>
  <c r="L11" i="2"/>
  <c r="M11" i="2" s="1"/>
  <c r="M10" i="2"/>
  <c r="L10" i="2"/>
  <c r="L9" i="2"/>
  <c r="M9" i="2" s="1"/>
  <c r="L8" i="2"/>
  <c r="M8" i="2" s="1"/>
  <c r="M7" i="2"/>
  <c r="L7" i="2"/>
  <c r="M6" i="2"/>
  <c r="L6" i="2"/>
  <c r="J5" i="2"/>
  <c r="J4" i="2" s="1"/>
  <c r="I5" i="2"/>
  <c r="H5" i="2"/>
  <c r="H4" i="2" s="1"/>
  <c r="G5" i="2"/>
  <c r="G4" i="2" s="1"/>
  <c r="J56" i="1"/>
  <c r="I54" i="1"/>
  <c r="J54" i="1" s="1"/>
  <c r="I53" i="1"/>
  <c r="J53" i="1" s="1"/>
  <c r="J52" i="1"/>
  <c r="I52" i="1"/>
  <c r="J51" i="1"/>
  <c r="I51" i="1"/>
  <c r="I50" i="1"/>
  <c r="J50" i="1" s="1"/>
  <c r="I49" i="1"/>
  <c r="J49" i="1" s="1"/>
  <c r="I48" i="1"/>
  <c r="J48" i="1" s="1"/>
  <c r="I47" i="1"/>
  <c r="J47" i="1" s="1"/>
  <c r="J46" i="1"/>
  <c r="I46" i="1"/>
  <c r="J45" i="1"/>
  <c r="I45" i="1"/>
  <c r="I44" i="1"/>
  <c r="J44" i="1" s="1"/>
  <c r="J43" i="1"/>
  <c r="I43" i="1"/>
  <c r="I42" i="1"/>
  <c r="J42" i="1" s="1"/>
  <c r="I41" i="1"/>
  <c r="J41" i="1" s="1"/>
  <c r="J40" i="1"/>
  <c r="I40" i="1"/>
  <c r="J39" i="1"/>
  <c r="I39" i="1"/>
  <c r="I38" i="1"/>
  <c r="J38" i="1" s="1"/>
  <c r="I37" i="1"/>
  <c r="J37" i="1" s="1"/>
  <c r="G36" i="1"/>
  <c r="I35" i="1"/>
  <c r="J35" i="1" s="1"/>
  <c r="J34" i="1"/>
  <c r="I34" i="1"/>
  <c r="J33" i="1"/>
  <c r="I33" i="1"/>
  <c r="I32" i="1"/>
  <c r="J32" i="1" s="1"/>
  <c r="J31" i="1"/>
  <c r="J30" i="1" s="1"/>
  <c r="I31" i="1"/>
  <c r="G30" i="1"/>
  <c r="I29" i="1"/>
  <c r="J29" i="1" s="1"/>
  <c r="J28" i="1"/>
  <c r="I28" i="1"/>
  <c r="J27" i="1"/>
  <c r="I27" i="1"/>
  <c r="G26" i="1"/>
  <c r="I25" i="1"/>
  <c r="J25" i="1" s="1"/>
  <c r="J24" i="1" s="1"/>
  <c r="G24" i="1"/>
  <c r="I23" i="1"/>
  <c r="J23" i="1" s="1"/>
  <c r="J22" i="1"/>
  <c r="I22" i="1"/>
  <c r="J21" i="1"/>
  <c r="I21" i="1"/>
  <c r="I20" i="1"/>
  <c r="J20" i="1" s="1"/>
  <c r="J19" i="1"/>
  <c r="I19" i="1"/>
  <c r="I18" i="1"/>
  <c r="J18" i="1" s="1"/>
  <c r="I17" i="1"/>
  <c r="J17" i="1" s="1"/>
  <c r="J16" i="1"/>
  <c r="I16" i="1"/>
  <c r="J15" i="1"/>
  <c r="I15" i="1"/>
  <c r="I14" i="1"/>
  <c r="J14" i="1" s="1"/>
  <c r="I13" i="1"/>
  <c r="J13" i="1" s="1"/>
  <c r="I12" i="1"/>
  <c r="J12" i="1" s="1"/>
  <c r="I11" i="1"/>
  <c r="J11" i="1" s="1"/>
  <c r="J10" i="1"/>
  <c r="I10" i="1"/>
  <c r="J9" i="1"/>
  <c r="I9" i="1"/>
  <c r="I8" i="1"/>
  <c r="J8" i="1" s="1"/>
  <c r="J7" i="1"/>
  <c r="I7" i="1"/>
  <c r="I6" i="1"/>
  <c r="J6" i="1" s="1"/>
  <c r="I5" i="1"/>
  <c r="J5" i="1" s="1"/>
  <c r="G4" i="1"/>
  <c r="G3" i="1" s="1"/>
  <c r="E94" i="11" l="1"/>
  <c r="J91" i="11"/>
  <c r="J90" i="11" s="1"/>
  <c r="J88" i="11"/>
  <c r="J87" i="11" s="1"/>
  <c r="J8" i="11"/>
  <c r="K8" i="11"/>
  <c r="L8" i="11"/>
  <c r="M8" i="11"/>
  <c r="J108" i="11"/>
  <c r="J107" i="11" s="1"/>
  <c r="N8" i="11"/>
  <c r="G338" i="5"/>
  <c r="J36" i="1"/>
  <c r="K4" i="2"/>
  <c r="K85" i="4"/>
  <c r="K86" i="4" s="1"/>
  <c r="K203" i="4"/>
  <c r="K585" i="4"/>
  <c r="K589" i="4" s="1"/>
  <c r="G375" i="5"/>
  <c r="G399" i="5"/>
  <c r="K71" i="6"/>
  <c r="K484" i="6"/>
  <c r="K934" i="6"/>
  <c r="K935" i="6" s="1"/>
  <c r="G337" i="5"/>
  <c r="K563" i="6"/>
  <c r="K1435" i="6"/>
  <c r="K3218" i="6"/>
  <c r="K3219" i="6" s="1"/>
  <c r="K3220" i="6" s="1"/>
  <c r="K5" i="2"/>
  <c r="M31" i="2"/>
  <c r="M37" i="2"/>
  <c r="K112" i="4"/>
  <c r="K510" i="4"/>
  <c r="K511" i="4" s="1"/>
  <c r="K569" i="4"/>
  <c r="K573" i="4" s="1"/>
  <c r="K603" i="4"/>
  <c r="G208" i="5"/>
  <c r="G209" i="5" s="1"/>
  <c r="G278" i="5"/>
  <c r="G279" i="5" s="1"/>
  <c r="K346" i="6"/>
  <c r="K347" i="6" s="1"/>
  <c r="K493" i="6"/>
  <c r="K494" i="6" s="1"/>
  <c r="K707" i="6"/>
  <c r="K1021" i="6"/>
  <c r="K2630" i="6"/>
  <c r="K3230" i="6"/>
  <c r="K3231" i="6" s="1"/>
  <c r="K3232" i="6" s="1"/>
  <c r="K473" i="6"/>
  <c r="K599" i="6"/>
  <c r="K775" i="6"/>
  <c r="J26" i="1"/>
  <c r="K307" i="4"/>
  <c r="K321" i="4"/>
  <c r="K378" i="4" s="1"/>
  <c r="K38" i="4"/>
  <c r="K43" i="4" s="1"/>
  <c r="K483" i="4"/>
  <c r="K40" i="6"/>
  <c r="K47" i="6" s="1"/>
  <c r="K308" i="6"/>
  <c r="K551" i="6"/>
  <c r="K795" i="6"/>
  <c r="K863" i="6"/>
  <c r="K537" i="6"/>
  <c r="I32" i="7"/>
  <c r="J4" i="1"/>
  <c r="J3" i="1" s="1"/>
  <c r="J57" i="1" s="1"/>
  <c r="J55" i="1" s="1"/>
  <c r="M27" i="2"/>
  <c r="K265" i="4"/>
  <c r="K308" i="4" s="1"/>
  <c r="K788" i="4"/>
  <c r="G22" i="5"/>
  <c r="G27" i="5" s="1"/>
  <c r="K841" i="6"/>
  <c r="K1010" i="6"/>
  <c r="M5" i="2"/>
  <c r="K254" i="4"/>
  <c r="K255" i="4" s="1"/>
  <c r="G155" i="5"/>
  <c r="G156" i="5" s="1"/>
  <c r="G311" i="5"/>
  <c r="K75" i="6"/>
  <c r="K259" i="6"/>
  <c r="K293" i="6"/>
  <c r="K326" i="6"/>
  <c r="K331" i="6" s="1"/>
  <c r="K511" i="6"/>
  <c r="K612" i="6"/>
  <c r="K636" i="6"/>
  <c r="K758" i="6"/>
  <c r="K2486" i="6"/>
  <c r="I46" i="7"/>
  <c r="K410" i="4"/>
  <c r="G423" i="5"/>
  <c r="G532" i="5"/>
  <c r="K23" i="6"/>
  <c r="K30" i="6" s="1"/>
  <c r="K586" i="6"/>
  <c r="K805" i="6"/>
  <c r="K1480" i="6"/>
  <c r="F4" i="8"/>
  <c r="K2983" i="6"/>
  <c r="I50" i="7"/>
  <c r="I51" i="7" s="1"/>
  <c r="I4" i="7"/>
  <c r="J4" i="7" s="1"/>
  <c r="K4" i="7" s="1"/>
  <c r="I26" i="7"/>
  <c r="I33" i="7"/>
  <c r="I40" i="7"/>
  <c r="K2050" i="6"/>
  <c r="K2145" i="6"/>
  <c r="K2152" i="6" s="1"/>
  <c r="K2213" i="6"/>
  <c r="K2220" i="6" s="1"/>
  <c r="K2291" i="6"/>
  <c r="K2311" i="6"/>
  <c r="K2323" i="6"/>
  <c r="K2331" i="6" s="1"/>
  <c r="K2753" i="6"/>
  <c r="I5" i="7"/>
  <c r="J5" i="7" s="1"/>
  <c r="K5" i="7" s="1"/>
  <c r="K1275" i="6"/>
  <c r="K1277" i="6" s="1"/>
  <c r="K1278" i="6" s="1"/>
  <c r="K1279" i="6" s="1"/>
  <c r="K1514" i="6"/>
  <c r="K1521" i="6" s="1"/>
  <c r="K1706" i="6"/>
  <c r="K1707" i="6" s="1"/>
  <c r="K1742" i="6"/>
  <c r="K1996" i="6"/>
  <c r="K2707" i="6"/>
  <c r="L5" i="8"/>
  <c r="J5" i="8"/>
  <c r="H5" i="8"/>
  <c r="Z5" i="8"/>
  <c r="Z4" i="8" s="1"/>
  <c r="X5" i="8"/>
  <c r="X4" i="8" s="1"/>
  <c r="V5" i="8"/>
  <c r="T5" i="8"/>
  <c r="R5" i="8"/>
  <c r="R4" i="8" s="1"/>
  <c r="K1831" i="6"/>
  <c r="K2676" i="6"/>
  <c r="K2680" i="6" s="1"/>
  <c r="K2967" i="6"/>
  <c r="K3123" i="6"/>
  <c r="K3208" i="6"/>
  <c r="K3256" i="6"/>
  <c r="I6" i="7"/>
  <c r="J6" i="7" s="1"/>
  <c r="K6" i="7" s="1"/>
  <c r="I13" i="7"/>
  <c r="I35" i="7"/>
  <c r="I42" i="7"/>
  <c r="K1543" i="6"/>
  <c r="K1986" i="6"/>
  <c r="K2135" i="6"/>
  <c r="K2203" i="6"/>
  <c r="K2271" i="6"/>
  <c r="I28" i="7"/>
  <c r="K3064" i="6"/>
  <c r="K3319" i="6"/>
  <c r="K3326" i="6" s="1"/>
  <c r="I7" i="7"/>
  <c r="J7" i="7" s="1"/>
  <c r="K7" i="7" s="1"/>
  <c r="I36" i="7"/>
  <c r="K1336" i="6"/>
  <c r="K1343" i="6" s="1"/>
  <c r="K2765" i="6"/>
  <c r="I15" i="7"/>
  <c r="I22" i="7"/>
  <c r="I44" i="7"/>
  <c r="K1409" i="6"/>
  <c r="K2179" i="6"/>
  <c r="K2186" i="6" s="1"/>
  <c r="K2247" i="6"/>
  <c r="K2254" i="6" s="1"/>
  <c r="K2287" i="6"/>
  <c r="K2602" i="6"/>
  <c r="K2923" i="6"/>
  <c r="I37" i="7"/>
  <c r="K1289" i="6"/>
  <c r="K1291" i="6" s="1"/>
  <c r="K1296" i="6" s="1"/>
  <c r="K1297" i="6" s="1"/>
  <c r="K1754" i="6"/>
  <c r="K1755" i="6" s="1"/>
  <c r="K2373" i="6"/>
  <c r="K2395" i="6"/>
  <c r="K2400" i="6" s="1"/>
  <c r="K3053" i="6"/>
  <c r="K3075" i="6"/>
  <c r="K3164" i="6"/>
  <c r="L9" i="8"/>
  <c r="J9" i="8"/>
  <c r="H9" i="8"/>
  <c r="AD9" i="8" s="1"/>
  <c r="AB9" i="8"/>
  <c r="Z9" i="8"/>
  <c r="X9" i="8"/>
  <c r="V9" i="8"/>
  <c r="T9" i="8"/>
  <c r="R9" i="8"/>
  <c r="K2039" i="6"/>
  <c r="K2506" i="6"/>
  <c r="K2510" i="6" s="1"/>
  <c r="K2563" i="6"/>
  <c r="K2667" i="6"/>
  <c r="I17" i="7"/>
  <c r="I24" i="7"/>
  <c r="I31" i="7"/>
  <c r="N6" i="8"/>
  <c r="N4" i="8" s="1"/>
  <c r="H7" i="8"/>
  <c r="Z8" i="8"/>
  <c r="L7" i="8"/>
  <c r="T6" i="8"/>
  <c r="N7" i="8"/>
  <c r="H8" i="8"/>
  <c r="C5" i="8"/>
  <c r="P7" i="8"/>
  <c r="P4" i="8" s="1"/>
  <c r="J8" i="8"/>
  <c r="T7" i="8"/>
  <c r="V7" i="8"/>
  <c r="P8" i="8"/>
  <c r="E97" i="11" l="1"/>
  <c r="J94" i="11"/>
  <c r="J93" i="11" s="1"/>
  <c r="P10" i="8"/>
  <c r="O4" i="8"/>
  <c r="AD8" i="8"/>
  <c r="M4" i="8"/>
  <c r="N10" i="8"/>
  <c r="V4" i="8"/>
  <c r="Z10" i="8"/>
  <c r="Y4" i="8"/>
  <c r="I10" i="7"/>
  <c r="I45" i="7"/>
  <c r="I30" i="7"/>
  <c r="I8" i="7"/>
  <c r="J8" i="7" s="1"/>
  <c r="K8" i="7" s="1"/>
  <c r="I21" i="7"/>
  <c r="H4" i="8"/>
  <c r="J4" i="8"/>
  <c r="M4" i="2"/>
  <c r="M58" i="2" s="1"/>
  <c r="M56" i="2" s="1"/>
  <c r="I16" i="7"/>
  <c r="L4" i="8"/>
  <c r="I48" i="7"/>
  <c r="I47" i="7"/>
  <c r="E4" i="8"/>
  <c r="F10" i="8"/>
  <c r="AD6" i="8"/>
  <c r="I9" i="7"/>
  <c r="I34" i="7"/>
  <c r="I41" i="7"/>
  <c r="I25" i="7"/>
  <c r="I39" i="7"/>
  <c r="W4" i="8"/>
  <c r="X10" i="8"/>
  <c r="AB5" i="8"/>
  <c r="AB4" i="8" s="1"/>
  <c r="AB8" i="8"/>
  <c r="I38" i="7"/>
  <c r="I23" i="7"/>
  <c r="I14" i="7"/>
  <c r="AB6" i="8"/>
  <c r="I27" i="7"/>
  <c r="I19" i="7"/>
  <c r="I18" i="7"/>
  <c r="I43" i="7"/>
  <c r="I20" i="7"/>
  <c r="I12" i="7"/>
  <c r="I11" i="7"/>
  <c r="AB7" i="8"/>
  <c r="Q4" i="8"/>
  <c r="R10" i="8"/>
  <c r="I29" i="7"/>
  <c r="AD7" i="8"/>
  <c r="T4" i="8"/>
  <c r="J97" i="11" l="1"/>
  <c r="J96" i="11" s="1"/>
  <c r="E100" i="11"/>
  <c r="G4" i="8"/>
  <c r="H10" i="8"/>
  <c r="AB10" i="8"/>
  <c r="AA4" i="8"/>
  <c r="J9" i="7"/>
  <c r="K9" i="7" s="1"/>
  <c r="E10" i="8"/>
  <c r="F11" i="8"/>
  <c r="E11" i="8" s="1"/>
  <c r="Y10" i="8"/>
  <c r="U4" i="8"/>
  <c r="V10" i="8"/>
  <c r="M10" i="8"/>
  <c r="W10" i="8"/>
  <c r="AC4" i="8"/>
  <c r="S4" i="8"/>
  <c r="T10" i="8"/>
  <c r="AD4" i="8"/>
  <c r="Q10" i="8"/>
  <c r="K4" i="8"/>
  <c r="L10" i="8"/>
  <c r="AD5" i="8"/>
  <c r="I4" i="8"/>
  <c r="J10" i="8"/>
  <c r="O10" i="8"/>
  <c r="E103" i="11" l="1"/>
  <c r="J103" i="11" s="1"/>
  <c r="J102" i="11" s="1"/>
  <c r="J100" i="11"/>
  <c r="J99" i="11" s="1"/>
  <c r="I10" i="8"/>
  <c r="J10" i="7"/>
  <c r="S10" i="8"/>
  <c r="U10" i="8"/>
  <c r="K10" i="8"/>
  <c r="AA10" i="8"/>
  <c r="H11" i="8"/>
  <c r="G11" i="8" s="1"/>
  <c r="G10" i="8"/>
  <c r="K10" i="7" l="1"/>
  <c r="J11" i="7"/>
  <c r="J11" i="8"/>
  <c r="I11" i="8" l="1"/>
  <c r="L11" i="8"/>
  <c r="K11" i="7"/>
  <c r="J12" i="7"/>
  <c r="K12" i="7" l="1"/>
  <c r="J13" i="7"/>
  <c r="K11" i="8"/>
  <c r="N11" i="8"/>
  <c r="K13" i="7" l="1"/>
  <c r="J14" i="7"/>
  <c r="M11" i="8"/>
  <c r="P11" i="8"/>
  <c r="K14" i="7" l="1"/>
  <c r="J15" i="7"/>
  <c r="O11" i="8"/>
  <c r="R11" i="8"/>
  <c r="Q11" i="8" l="1"/>
  <c r="T11" i="8"/>
  <c r="K15" i="7"/>
  <c r="J16" i="7"/>
  <c r="K16" i="7" l="1"/>
  <c r="J17" i="7"/>
  <c r="S11" i="8"/>
  <c r="V11" i="8"/>
  <c r="U11" i="8" l="1"/>
  <c r="X11" i="8"/>
  <c r="K17" i="7"/>
  <c r="J18" i="7"/>
  <c r="K18" i="7" l="1"/>
  <c r="J19" i="7"/>
  <c r="W11" i="8"/>
  <c r="Z11" i="8"/>
  <c r="K19" i="7" l="1"/>
  <c r="J20" i="7"/>
  <c r="Y11" i="8"/>
  <c r="AB11" i="8"/>
  <c r="K20" i="7" l="1"/>
  <c r="J21" i="7"/>
  <c r="AD10" i="8"/>
  <c r="AA11" i="8"/>
  <c r="K21" i="7" l="1"/>
  <c r="J22" i="7"/>
  <c r="K22" i="7" l="1"/>
  <c r="J23" i="7"/>
  <c r="K23" i="7" l="1"/>
  <c r="J24" i="7"/>
  <c r="K24" i="7" l="1"/>
  <c r="J25" i="7"/>
  <c r="K25" i="7" l="1"/>
  <c r="J26" i="7"/>
  <c r="K26" i="7" l="1"/>
  <c r="J27" i="7"/>
  <c r="K27" i="7" l="1"/>
  <c r="J28" i="7"/>
  <c r="K28" i="7" l="1"/>
  <c r="J29" i="7"/>
  <c r="K29" i="7" l="1"/>
  <c r="J30" i="7"/>
  <c r="K30" i="7" l="1"/>
  <c r="J31" i="7"/>
  <c r="K31" i="7" l="1"/>
  <c r="J32" i="7"/>
  <c r="K32" i="7" l="1"/>
  <c r="J33" i="7"/>
  <c r="K33" i="7" l="1"/>
  <c r="J34" i="7"/>
  <c r="K34" i="7" l="1"/>
  <c r="J35" i="7"/>
  <c r="K35" i="7" l="1"/>
  <c r="J36" i="7"/>
  <c r="K36" i="7" l="1"/>
  <c r="J37" i="7"/>
  <c r="K37" i="7" l="1"/>
  <c r="J38" i="7"/>
  <c r="K38" i="7" l="1"/>
  <c r="J39" i="7"/>
  <c r="K39" i="7" l="1"/>
  <c r="J40" i="7"/>
  <c r="K40" i="7" l="1"/>
  <c r="J41" i="7"/>
  <c r="K41" i="7" l="1"/>
  <c r="J42" i="7"/>
  <c r="K42" i="7" l="1"/>
  <c r="J43" i="7"/>
  <c r="K43" i="7" l="1"/>
  <c r="J44" i="7"/>
  <c r="K44" i="7" l="1"/>
  <c r="J45" i="7"/>
  <c r="K45" i="7" l="1"/>
  <c r="J46" i="7"/>
  <c r="K46" i="7" l="1"/>
  <c r="J47" i="7"/>
  <c r="K47" i="7" l="1"/>
  <c r="J48" i="7"/>
  <c r="G50" i="7" l="1"/>
  <c r="K48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tc={1D5E5239-6E79-4531-8702-83DC8C29A6CB}</author>
  </authors>
  <commentList>
    <comment ref="H14" authorId="0" shapeId="0" xr:uid="{1D5E5239-6E79-4531-8702-83DC8C29A6CB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CONSIDEREI 40% DE FRETE</t>
      </text>
    </comment>
  </commentList>
</comments>
</file>

<file path=xl/sharedStrings.xml><?xml version="1.0" encoding="utf-8"?>
<sst xmlns="http://schemas.openxmlformats.org/spreadsheetml/2006/main" count="15384" uniqueCount="2083">
  <si>
    <t>ITEM</t>
  </si>
  <si>
    <t>CÓDIGO</t>
  </si>
  <si>
    <t>REF.</t>
  </si>
  <si>
    <t>DESCRIÇÃO</t>
  </si>
  <si>
    <t>UNID.</t>
  </si>
  <si>
    <t>QUANT.</t>
  </si>
  <si>
    <t>PREÇO UNIT
SEM BDI R$</t>
  </si>
  <si>
    <t>BDI (%)</t>
  </si>
  <si>
    <t>PREÇO UNIT
COM BDI R$</t>
  </si>
  <si>
    <t>PREÇO
TOTAL R$</t>
  </si>
  <si>
    <t>1</t>
  </si>
  <si>
    <t>CANAL TRÊS CARNEIROS</t>
  </si>
  <si>
    <t>1.1</t>
  </si>
  <si>
    <t>SERVIÇOS PRELIMINARES</t>
  </si>
  <si>
    <t>1.1.1</t>
  </si>
  <si>
    <t>103689</t>
  </si>
  <si>
    <t>SINAPI</t>
  </si>
  <si>
    <t>FORNECIMENTO E INSTALAÇÃO DE PLACA DE OBRA COM CHAPA GALVANIZADA E ESTRUTURA DE MADEIRA. AF_03/2022_PS</t>
  </si>
  <si>
    <t>M2</t>
  </si>
  <si>
    <t>1.1.2</t>
  </si>
  <si>
    <t>CP-41598-01296688</t>
  </si>
  <si>
    <t>Composições Próprias</t>
  </si>
  <si>
    <t>ENTRADA PROVISORIA DE ENERGIA ELETRICA AEREA TRIFASICA 40A EM POSTE MADEIRA</t>
  </si>
  <si>
    <t>UN</t>
  </si>
  <si>
    <t>1.1.3</t>
  </si>
  <si>
    <t>INS-09479166</t>
  </si>
  <si>
    <t>BANHEIRO QUÍMICO, COM LOCAÇÃO, TRANSPORTE E LIMPEZA (MÍN DA MEDIA MEDIANA)_(COT_JUL/2024) - BDI = 11,10</t>
  </si>
  <si>
    <t>MÊS</t>
  </si>
  <si>
    <t>1.1.4</t>
  </si>
  <si>
    <t>95637</t>
  </si>
  <si>
    <t>KIT CAVALETE PARA MEDIÇÃO DE ÁGUA - ENTRADA PRINCIPAL, EM AÇO GALVANIZADO DN 32 MM (1 1/4") - FORNECIMENTO E INSTALAÇÃO (EXCLUSIVE HIDRÔMETRO). AF_03/2024</t>
  </si>
  <si>
    <t>1.1.5</t>
  </si>
  <si>
    <t>98052</t>
  </si>
  <si>
    <t>TANQUE SÉPTICO CIRCULAR, EM CONCRETO PRÉ-MOLDADO, DIÂMETRO INTERNO = 1,10 M, ALTURA INTERNA = 2,50 M, VOLUME ÚTIL: 2138,2 L (PARA 5 CONTRIBUINTES). AF_12/2020</t>
  </si>
  <si>
    <t>1.1.6</t>
  </si>
  <si>
    <t>98094</t>
  </si>
  <si>
    <t>SUMIDOURO RETANGULAR, EM ALVENARIA COM BLOCOS DE CONCRETO, DIMENSÕES INTERNAS: 0,8 X 1,4 X H=3,0 M, ÁREA DE INFILTRAÇÃO: 13,2 M² (PARA 5 CONTRIBUINTES). AF_12/2020</t>
  </si>
  <si>
    <t>1.1.7</t>
  </si>
  <si>
    <t>98459</t>
  </si>
  <si>
    <t>TAPUME COM TELHA METÁLICA. AF_03/2024</t>
  </si>
  <si>
    <t>1.1.8</t>
  </si>
  <si>
    <t>COMP-85537637</t>
  </si>
  <si>
    <t>EXECUÇÃO DE ESCRITÓRIO EM CANTEIRO DE OBRA EM ALVENARIA, NÃO INCLUSO MOBILIÁRIO E EQUIPAMENTOS. AF_02/2016</t>
  </si>
  <si>
    <t>1.1.9</t>
  </si>
  <si>
    <t>COMP-17491058</t>
  </si>
  <si>
    <t>EXECUÇÃO DE ALMOXARIFADO EM CANTEIRO DE OBRA EM ALVENARIA, INCLUSO PRATELEIRAS. AF_02/2016_04/2025</t>
  </si>
  <si>
    <t>1.1.10</t>
  </si>
  <si>
    <t>CP-93211-43241851</t>
  </si>
  <si>
    <t>EXECUÇÃO DE REFEITÓRIO EM CANTEIRO DE OBRA EM ALVENARIA, NÃO INCLUSO MOBILIÁRIO E EQUIPAMENTOS. AF_02/2016</t>
  </si>
  <si>
    <t>1.1.11</t>
  </si>
  <si>
    <t>COMP-62536956</t>
  </si>
  <si>
    <t>EXECUÇÃO DE SANITÁRIO E VESTIÁRIO EM CANTEIRO DE OBRA EM ALVENARIA, NÃO INCLUSO MOBILIÁRIO. AF_02/2016</t>
  </si>
  <si>
    <t>1.1.12</t>
  </si>
  <si>
    <t>COMP-87959115</t>
  </si>
  <si>
    <t>EXECUÇÃO DE CENTRAL DE FÔRMAS, PRODUÇÃO DE ARGAMASSA OU CONCRETO EM CANTEIRO DE OBRA, NÃO INCLUSO MOBILIÁRIO E EQUIPAMENTOS. AF_04/2016</t>
  </si>
  <si>
    <t>1.1.13</t>
  </si>
  <si>
    <t>CP-93582-40397423</t>
  </si>
  <si>
    <t>EXECUÇÃO DE CENTRAL DE ARMADURA EM CANTEIRO DE OBRA, NÃO INCLUSO MOBILIÁRIO E EQUIPAMENTOS. AF_04/2016</t>
  </si>
  <si>
    <t>1.1.14</t>
  </si>
  <si>
    <t>CP-93243-82857334</t>
  </si>
  <si>
    <t>EXECUÇÃO DE RESERVATÓRIO ELEVADO DE ÁGUA (2000 LITROS) EM CANTEIRO DE OBRA, APOIADO EM ESTRUTURA DE MADEIRA. AF_02/2016</t>
  </si>
  <si>
    <t>1.1.15</t>
  </si>
  <si>
    <t>98531</t>
  </si>
  <si>
    <t>CORTE RASO E RECORTE DE ÁRVORE COM DIÂMETRO DE TRONCO MAIOR OU IGUAL A 0,60 M. AF_03/2024</t>
  </si>
  <si>
    <t>1.1.16</t>
  </si>
  <si>
    <t>98528</t>
  </si>
  <si>
    <t>REMOÇÃO DE RAÍZES REMANESCENTES DE TRONCO DE ÁRVORE COM DIÂMETRO MAIOR OU IGUAL A 0,60 M. AF_03/2024</t>
  </si>
  <si>
    <t>1.1.17</t>
  </si>
  <si>
    <t>98525</t>
  </si>
  <si>
    <t>LIMPEZA MECANIZADA DE CAMADA VEGETAL, VEGETAÇÃO E PEQUENAS ÁRVORES (DIÂMETRO DE TRONCO MENOR QUE 0,20 M), COM TRATOR DE ESTEIRAS. AF_03/2024</t>
  </si>
  <si>
    <t>1.1.18</t>
  </si>
  <si>
    <t>100983</t>
  </si>
  <si>
    <t>CARGA, MANOBRA E DESCARGA DE ENTULHO EM CAMINHÃO BASCULANTE 14 M³ - CARGA COM ESCAVADEIRA HIDRÁULICA (CAÇAMBA DE 0,80 M³ / 111 HP) E DESCARGA LIVRE (UNIDADE: M3). AF_07/2020</t>
  </si>
  <si>
    <t>M3</t>
  </si>
  <si>
    <t>1.1.19</t>
  </si>
  <si>
    <t>95876</t>
  </si>
  <si>
    <t>TRANSPORTE COM CAMINHÃO BASCULANTE DE 14 M³, EM VIA URBANA PAVIMENTADA, DMT ATÉ 30 KM (UNIDADE: M3XKM). AF_07/2020</t>
  </si>
  <si>
    <t>M3XKM</t>
  </si>
  <si>
    <t>1.2</t>
  </si>
  <si>
    <t>ADMINISTRAÇÃO LOCAL</t>
  </si>
  <si>
    <t>1.2.1</t>
  </si>
  <si>
    <t>COM-06397411</t>
  </si>
  <si>
    <t>ADMINISTRAÇÃO LOCAL DA OBRA DO CANAL TRÊS CARNEIROS</t>
  </si>
  <si>
    <t>UND</t>
  </si>
  <si>
    <t>1.3</t>
  </si>
  <si>
    <t>SEGURANÇA DA OBRA</t>
  </si>
  <si>
    <t>1.3.1</t>
  </si>
  <si>
    <t>COM-74611225</t>
  </si>
  <si>
    <t>INSTALAÇÃO E REMOÇÃO DE TELA-TAPUME DE POLIPROPILENO H= 1,20 M, INCL. BASE - BASEADO EM SUDECAP (01.04.09)</t>
  </si>
  <si>
    <t>m</t>
  </si>
  <si>
    <t>1.3.2</t>
  </si>
  <si>
    <t>5213842</t>
  </si>
  <si>
    <t>SICRO NOVO</t>
  </si>
  <si>
    <t>Fita zebrada para dispositivos de canalização de trânsito - fornecimento, implantação e retirada</t>
  </si>
  <si>
    <t>1.3.3</t>
  </si>
  <si>
    <t>5213835</t>
  </si>
  <si>
    <t>Cone plástico para canalização de trânsito - utilização de 150 ciclos - fornecimento, 01 implantação e 01 retirada diária</t>
  </si>
  <si>
    <t>un.dia</t>
  </si>
  <si>
    <t>1.4</t>
  </si>
  <si>
    <t>MOVIMENTAÇÃO DE TERRA</t>
  </si>
  <si>
    <t>1.4.1</t>
  </si>
  <si>
    <t>CP-101230-02102826</t>
  </si>
  <si>
    <t>ESCAVAÇÃO VERTICAL A CÉU ABERTO, EM OBRAS DE INFRAESTRUTURA, EM SOLO DE 1ª CATEGORIA COM ESCAVADEIRA HIDRÁULICA (CAÇAMBA: 0,8 M³ / 111 HP)</t>
  </si>
  <si>
    <t>1.4.2</t>
  </si>
  <si>
    <t>CP-94318-63846053</t>
  </si>
  <si>
    <t>ATERRO MECANIZADO DE VALA COM RETROESCAVADEIRA (CAPACIDADE DA CAÇAMBA DA RETRO: 0,26 M³ / POTÊNCIA: 88 HP), LARGURA DE 0,8 A 1,5 M, PROFUNDIDADE DE 1,5 A 3,0 M, COM SOLO ARGILO-ARENOSO - EXCLUSIVE ARGILA</t>
  </si>
  <si>
    <t>1.4.3</t>
  </si>
  <si>
    <t>00006079</t>
  </si>
  <si>
    <t>ARGILA, ARGILA VERMELHA OU ARGILA ARENOSA (RETIRADA NA JAZIDA, SEM TRANSPORTE) - BDI = 11,10</t>
  </si>
  <si>
    <t>1.4.4</t>
  </si>
  <si>
    <t>COMP-35145154</t>
  </si>
  <si>
    <t>CARGA E DESCARGA MECANICA DE SOLO UTILIZANDO CAMINHAO BASCULANTE 14,0M3 E PA CARREGADEIRA SOBRE PNEUS 128 HP, CAPACIDADE DA CAÇAMBA 1,7 A 2,8 M3, PESO OPERACIONAL 11632 KG</t>
  </si>
  <si>
    <t>M³</t>
  </si>
  <si>
    <t>1.4.5</t>
  </si>
  <si>
    <t>1.5</t>
  </si>
  <si>
    <t>MACRODRENAGEM - CANAL</t>
  </si>
  <si>
    <t>1.5.1</t>
  </si>
  <si>
    <t>CP-03.01.03U-58226477</t>
  </si>
  <si>
    <t>ESCORAMENTO DE VALAS COM PRANCHÕES METÁLICOS PARA EXECUÇÃO DE CANAIS (SEM UTILIZAÇÃO DE ESTRUTURA DE MADEIRA) - ÁREA CRAVADA.</t>
  </si>
  <si>
    <t>1.5.2</t>
  </si>
  <si>
    <t>CP-03.01.04U-12314402</t>
  </si>
  <si>
    <t>ESCORAMENTO DE VALAS COM PRANCHÕES METÁLICOS PARA EXECUÇÃO DE CANAIS (SEM UTILIZAÇÃO DE ESTRUTURA DE MADEIRA) - ÁREA NÃO CRAVADA.</t>
  </si>
  <si>
    <t>1.5.3</t>
  </si>
  <si>
    <t>COMP-78076321</t>
  </si>
  <si>
    <t>ENSECADEIRA COM SACO DE AREIA (RETIRADA AREIA DA COMPOSIÇÃO)</t>
  </si>
  <si>
    <t>1.5.4</t>
  </si>
  <si>
    <t>104482</t>
  </si>
  <si>
    <t>ESGOTAMENTO DE VALA COM BOMBA SUBMERSÍVEL. AF_12/2022</t>
  </si>
  <si>
    <t>H</t>
  </si>
  <si>
    <t>1.5.5</t>
  </si>
  <si>
    <t>94974</t>
  </si>
  <si>
    <t>CONCRETO MAGRO PARA LASTRO, TRAÇO 1:4,5:4,5 (EM MASSA SECA DE CIMENTO/ AREIA MÉDIA/ BRITA 1) - PREPARO MANUAL. AF_05/2021</t>
  </si>
  <si>
    <t>1.5.6</t>
  </si>
  <si>
    <t>CP-74157/004-48264518</t>
  </si>
  <si>
    <t>LANCAMENTO/APLICACAO MANUAL DE CONCRETO EM FUNDACOES (concreto magro)</t>
  </si>
  <si>
    <t>1.5.7</t>
  </si>
  <si>
    <t>CP-103685-57658070</t>
  </si>
  <si>
    <t>CONCRETAGEM DE MURO, COM USO DE BOMBA - LANÇAMENTO, ADENSAMENTO E ACABAMENTO, EXCLUSIVE MATERIAL</t>
  </si>
  <si>
    <t>1.5.8</t>
  </si>
  <si>
    <t>00034479</t>
  </si>
  <si>
    <t>CONCRETO USINADO BOMBEAVEL, CLASSE DE RESISTENCIA C40, BRITA 0 E 1, SLUMP = 100 +/- 20 MM, COM BOMBEAMENTO (DISPONIBILIZACAO DE BOMBA), SEM O LANCAMENTO (NBR 8953) - BDI = 11,10</t>
  </si>
  <si>
    <t>1.5.9</t>
  </si>
  <si>
    <t>CP-92760-33545808</t>
  </si>
  <si>
    <t>ARMAÇÃO DE PILAR OU VIGA DE ESTRUTURA CONVENCIONAL DE CONCRETO ARMADO UTILIZANDO AÇO CA-50 DE 6,3 MM - MONTAGEM. (EXCLUSIVE MATERIAL - AÇO CA-50) AF_06/2022</t>
  </si>
  <si>
    <t>KG</t>
  </si>
  <si>
    <t>1.5.10</t>
  </si>
  <si>
    <t>00000032</t>
  </si>
  <si>
    <t>ACO CA-50, 6,3 MM, VERGALHAO - BDI = 11,10</t>
  </si>
  <si>
    <t>1.5.11</t>
  </si>
  <si>
    <t>CP-92761-06011427</t>
  </si>
  <si>
    <t>ARMAÇÃO DE PILAR OU VIGA DE ESTRUTURA CONVENCIONAL DE CONCRETO ARMADO UTILIZANDO AÇO CA-50 DE 8,0 MM - MONTAGEM. (EXCLUSIVE MATERIAL - AÇO CA-50) AF_06/2022</t>
  </si>
  <si>
    <t>1.5.12</t>
  </si>
  <si>
    <t>00000033</t>
  </si>
  <si>
    <t>ACO CA-50, 8,0 MM, VERGALHAO - BDI = 11,10</t>
  </si>
  <si>
    <t>1.5.13</t>
  </si>
  <si>
    <t>CP-92762-91697415</t>
  </si>
  <si>
    <t>ARMAÇÃO DE PILAR OU VIGA DE ESTRUTURA CONVENCIONAL DE CONCRETO ARMADO UTILIZANDO AÇO CA-50 DE 10,0 MM - MONTAGEM. (EXCLUSIVE MATERIAL)_AF_06/2022</t>
  </si>
  <si>
    <t>1.5.14</t>
  </si>
  <si>
    <t>00000034</t>
  </si>
  <si>
    <t>ACO CA-50, 10,0 MM, VERGALHAO - BDI = 11,10</t>
  </si>
  <si>
    <t>1.5.15</t>
  </si>
  <si>
    <t>3107967</t>
  </si>
  <si>
    <t>Fôrma metálica em chapa 1/8" reforçada com nervuras de 40 mm x 1/8" dispostas em grelhas de 40 x 60 cm - utilização de 100 vezes - confecção, instalação e retirada</t>
  </si>
  <si>
    <t>m²</t>
  </si>
  <si>
    <t>1.5.16</t>
  </si>
  <si>
    <t>COMP-41387230</t>
  </si>
  <si>
    <t>TRATAMENTO DE JUNTA DE DILATAÇÃO TIPO O-12 COM SELANTE DE POLIURETANO, FUGENBAND, VEDACIT OU SIMILAR</t>
  </si>
  <si>
    <t>M</t>
  </si>
  <si>
    <t>1.5.17</t>
  </si>
  <si>
    <t>COMP-04140069</t>
  </si>
  <si>
    <t>TRATAMENTO DE JUNTA DE DILATAÇÃO TIPO I-12 COM SELANTE DE POLIURETANO, FUGENBAND, VEDACIT OU SIMILAR</t>
  </si>
  <si>
    <t>1.5.18</t>
  </si>
  <si>
    <t>101617</t>
  </si>
  <si>
    <t>PREPARO DE FUNDO DE VALA COM LARGURA MAIOR OU IGUAL A 1,5 M E MENOR QUE 2,5 M (ACERTO DO SOLO NATURAL). AF_08/2020</t>
  </si>
  <si>
    <t>VALOR BDI TOTAL:</t>
  </si>
  <si>
    <t>VALOR ORÇAMENTO:</t>
  </si>
  <si>
    <t>VALOR TOTAL:</t>
  </si>
  <si>
    <t>EVERALDO MERGULHÃO - CREA N° 1818551071</t>
  </si>
  <si>
    <t>FONTE</t>
  </si>
  <si>
    <t>UNIDADE</t>
  </si>
  <si>
    <t>QTD</t>
  </si>
  <si>
    <t>CUSTO DIRETO (R$)</t>
  </si>
  <si>
    <t>PREÇO
UNITÁRIO (R$)</t>
  </si>
  <si>
    <t>PREÇO
TOTAL (R$)</t>
  </si>
  <si>
    <t>MÃO DE OBRA</t>
  </si>
  <si>
    <t>MATERIAL</t>
  </si>
  <si>
    <t>EQUIPAMENTOS</t>
  </si>
  <si>
    <t>OUTROS</t>
  </si>
  <si>
    <t>BDI</t>
  </si>
  <si>
    <t>%</t>
  </si>
  <si>
    <t>EQUIPAMENTO</t>
  </si>
  <si>
    <t>TOTAL:</t>
  </si>
  <si>
    <t>​103689​ FORNECIMENTO E INSTALAÇÃO DE PLACA DE OBRA COM CHAPA GALVANIZADA E ESTRUTURA DE MADEIRA. AF_03/2022_PS​ (M2)</t>
  </si>
  <si>
    <t>Material</t>
  </si>
  <si>
    <t>UNID</t>
  </si>
  <si>
    <t>COEFICIENTE</t>
  </si>
  <si>
    <t>PREÇO UNITÁRIO</t>
  </si>
  <si>
    <t>TOTAL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</si>
  <si>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</si>
  <si>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</si>
  <si>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</si>
  <si>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</si>
  <si>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00005069</t>
  </si>
  <si>
    <t>PREGO DE ACO POLIDO COM CABECA 17 X 27 (2 1/2 X 11)</t>
  </si>
  <si>
    <t>00004509</t>
  </si>
  <si>
    <t>SARRAFO *2,5 X 10* CM EM PINUS, MISTA OU EQUIVALENTE DA REGIAO - BRUTA</t>
  </si>
  <si>
    <t>TOTAL Material:</t>
  </si>
  <si>
    <t>Mão de Obra com Encargos Complementares</t>
  </si>
  <si>
    <t>88262</t>
  </si>
  <si>
    <t>CARPINTEIRO DE FORMAS COM ENCARGOS COMPLEMENTARES</t>
  </si>
  <si>
    <t>88316</t>
  </si>
  <si>
    <t>SERVENTE COM ENCARGOS COMPLEMENTARES</t>
  </si>
  <si>
    <t>TOTAL Mão de Obra com Encargos Complementares:</t>
  </si>
  <si>
    <t>Serviço</t>
  </si>
  <si>
    <t>102234</t>
  </si>
  <si>
    <t>PINTURA IMUNIZANTE PARA MADEIRA, 2 DEMÃOS. AF_01/2021</t>
  </si>
  <si>
    <t>TOTAL Serviço:</t>
  </si>
  <si>
    <t>VALOR:</t>
  </si>
  <si>
    <t>​CP-41598-01296688​ ENTRADA PROVISORIA DE ENERGIA ELETRICA AEREA TRIFASICA 40A EM POSTE MADEIRA​ (UN)</t>
  </si>
  <si>
    <t>00001096</t>
  </si>
  <si>
    <t>ARMACAO VERTICAL COM HASTE E CONTRA-PINO, EM CHAPA DE ACO GALVANIZADO 3/16", COM 4 ESTRIBOS E 4 ISOLADORES</t>
  </si>
  <si>
    <t>00039210</t>
  </si>
  <si>
    <t>ARRUELA EM ALUMINIO, COM ROSCA, DE 1", PARA ELETRODUTO</t>
  </si>
  <si>
    <t>00011267</t>
  </si>
  <si>
    <t>ARRUELA LISA, REDONDA, DE LATAO POLIDO, DIAMETRO NOMINAL 5/8", DIAMETRO EXTERNO = 34 MM, DIAMETRO DO FURO = 17 MM, ESPESSURA = *2,5* MM</t>
  </si>
  <si>
    <t>00039176</t>
  </si>
  <si>
    <t>BUCHA EM ALUMINIO, COM ROSCA, DE 1", PARA ELETRODUTO</t>
  </si>
  <si>
    <t>00000857</t>
  </si>
  <si>
    <t>CABO DE COBRE NU 16 MM2 MEIO-DURO</t>
  </si>
  <si>
    <t>00001062</t>
  </si>
  <si>
    <t>CAIXA INTERNA/EXTERNA DE MEDICAO PARA 1 MEDIDOR TRIFASICO, COM VISOR, EM CHAPA DE ACO 18 USG (PADRAO DA CONCESSIONARIA LOCAL)</t>
  </si>
  <si>
    <t>00000420</t>
  </si>
  <si>
    <t>CINTA CIRCULAR EM ACO GALVANIZADO DE 150 MM DE DIAMETRO PARA FIXACAO DE CAIXA MEDICAO, INCLUI PARAFUSOS E PORCAS</t>
  </si>
  <si>
    <t>00001539</t>
  </si>
  <si>
    <t>CONECTOR METALICO TIPO PARAFUSO FENDIDO (SPLIT BOLT), PARA CABOS ATE 16 MM2</t>
  </si>
  <si>
    <t>00012034</t>
  </si>
  <si>
    <t>CURVA 180 GRAUS, DE PVC RIGIDO ROSCAVEL, DE 3/4", PARA ELETRODUTO</t>
  </si>
  <si>
    <t>00002392</t>
  </si>
  <si>
    <t>DISJUNTOR TIPO NEMA, TRIPOLAR 10 ATE 50A, TENSAO MAXIMA DE 415 V</t>
  </si>
  <si>
    <t>00002685</t>
  </si>
  <si>
    <t>ELETRODUTO DE PVC RIGIDO ROSCAVEL DE 1", SEM LUVA</t>
  </si>
  <si>
    <t>00000937</t>
  </si>
  <si>
    <t>FIO DE COBRE, SOLIDO, CLASSE 1, ISOLACAO EM PVC/A, ANTICHAMA BWF-B, 450/750V, SECAO NOMINAL 10 MM2</t>
  </si>
  <si>
    <t>00000406</t>
  </si>
  <si>
    <t>FITA ACO INOX PARA CINTAR POSTE, L = 19 MM, E = 0,5 MM (ROLO DE 30M)</t>
  </si>
  <si>
    <t>00003379</t>
  </si>
  <si>
    <t>HASTE DE ATERRAMENTO EM ACO COM 3,00 M DE COMPRIMENTO E DN = 5/8", REVESTIDA COM BAIXA CAMADA DE COBRE, SEM CONECTOR</t>
  </si>
  <si>
    <t>00001892</t>
  </si>
  <si>
    <t>LUVA EM PVC RIGIDO ROSCAVEL, DE 1", PARA ELETRODUTO</t>
  </si>
  <si>
    <t>00004346</t>
  </si>
  <si>
    <t>PARAFUSO DE FERRO POLIDO, SEXTAVADO, COM ROSCA PARCIAL, DIAMETRO 5/8", COMPRIMENTO 6", COM PORCA E ARRUELA DE PRESSAO MEDIA</t>
  </si>
  <si>
    <t>00002731</t>
  </si>
  <si>
    <t>POSTE ROLICO DE MADEIRA TRATADA, D = 20 A 25 CM, H = 12,00 M, EM EUCALIPTO OU EQUIVALENTE DA REGIAO</t>
  </si>
  <si>
    <t>88264</t>
  </si>
  <si>
    <t>ELETRICISTA COM ENCARGOS COMPLEMENTARES</t>
  </si>
  <si>
    <t>​INS-09479166​ BANHEIRO QUÍMICO, COM LOCAÇÃO, TRANSPORTE E LIMPEZA (MÍN DA MEDIA MEDIANA)_(COT_JUL/2024)​ (MÊS)</t>
  </si>
  <si>
    <t>BANHEIRO QUÍMICO, COM LOCAÇÃO, TRANSPORTE E LIMPEZA (MÍN DA MEDIA MEDIANA)_(COT_JUL/2024)</t>
  </si>
  <si>
    <t xml:space="preserve">Composições </t>
  </si>
  <si>
    <t>​95637​ KIT CAVALETE PARA MEDIÇÃO DE ÁGUA - ENTRADA PRINCIPAL, EM AÇO GALVANIZADO DN 32 MM (1 1/4") - FORNECIMENTO E INSTALAÇÃO (EXCLUSIVE HIDRÔMETRO). AF_03/2024​ (UN)</t>
  </si>
  <si>
    <t>00003457</t>
  </si>
  <si>
    <t>COTOVELO 90 GRAUS DE FERRO GALVANIZADO, COM ROSCA BSP, DE 1 1/4"</t>
  </si>
  <si>
    <t>00003148</t>
  </si>
  <si>
    <t>FITA VEDA ROSCA, EM PTFE, ROLO DE 18 MM X 50 M (L X C)</t>
  </si>
  <si>
    <t>00007307</t>
  </si>
  <si>
    <t>FUNDO ANTICORROSIVO PARA METAIS FERROSOS (ZARCAO)</t>
  </si>
  <si>
    <t>L</t>
  </si>
  <si>
    <t>00004180</t>
  </si>
  <si>
    <t>NIPLE DE FERRO GALVANIZADO, COM ROSCA BSP, DE 1 1/4"</t>
  </si>
  <si>
    <t>00004894</t>
  </si>
  <si>
    <t>PLUG OU BUJAO DE FERRO GALVANIZADO, DE 1 1/4"</t>
  </si>
  <si>
    <t>00006017</t>
  </si>
  <si>
    <t>REGISTRO GAVETA BRUTO EM LATAO FORJADO, BITOLA 1 1/4"</t>
  </si>
  <si>
    <t>00006296</t>
  </si>
  <si>
    <t>TE DE FERRO GALVANIZADO, DE 1 1/4"</t>
  </si>
  <si>
    <t>00007698</t>
  </si>
  <si>
    <t>TUBO ACO GALVANIZADO COM COSTURA, CLASSE MEDIA, DN 1.1/4", E = *3,25* MM, PESO *3,14* KG/M (NBR 5580)</t>
  </si>
  <si>
    <t>88248</t>
  </si>
  <si>
    <t>AUXILIAR DE ENCANADOR OU BOMBEIRO HIDRÁULICO COM ENCARGOS COMPLEMENTARES</t>
  </si>
  <si>
    <t>88267</t>
  </si>
  <si>
    <t>ENCANADOR OU BOMBEIRO HIDRÁULICO COM ENCARGOS COMPLEMENTARES</t>
  </si>
  <si>
    <t>​98052​ TANQUE SÉPTICO CIRCULAR, EM CONCRETO PRÉ-MOLDADO, DIÂMETRO INTERNO = 1,10 M, ALTURA INTERNA = 2,50 M, VOLUME ÚTIL: 2138,2 L (PARA 5 CONTRIBUINTES). AF_12/2020​ (UN)</t>
  </si>
  <si>
    <t>Equipamento Custo Horário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</si>
  <si>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</si>
  <si>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</si>
  <si>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</si>
  <si>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</si>
  <si>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</si>
  <si>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</si>
  <si>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TOTAL Equipamento Custo Horário:</t>
  </si>
  <si>
    <t>00012551</t>
  </si>
  <si>
    <t>ANEL EM CONCRETO ARMADO, LISO, PARA POCOS DE VISITA, POCOS DE INSPECAO, FOSSAS SEPTICAS E SUMIDOUROS, SEM FUNDO, DIAMETRO INTERNO DE 1,20 M E ALTURA DE 0,50 M</t>
  </si>
  <si>
    <t>88309</t>
  </si>
  <si>
    <t>PEDREIRO COM ENCARGOS COMPLEMENTARES</t>
  </si>
  <si>
    <t>88628</t>
  </si>
  <si>
    <t>ARGAMASSA TRAÇO 1:3 (EM VOLUME DE CIMENTO E AREIA MÉDIA ÚMIDA), PREPARO MECÂNICO COM BETONEIRA 400 L. AF_08/2019</t>
  </si>
  <si>
    <t>97738</t>
  </si>
  <si>
    <t>PEÇA CIRCULAR PRÉ-MOLDADA, VOLUME DE CONCRETO DE 10 A 30 LITROS, TAXA DE FIBRA DE POLIPROPILENO APROXIMADA DE 6 KG/M³. AF_03/2024_PS</t>
  </si>
  <si>
    <t>97739</t>
  </si>
  <si>
    <t>PEÇA CIRCULAR PRÉ-MOLDADA, VOLUME DE CONCRETO DE 30 A 100 LITROS, TAXA DE AÇO APROXIMADA DE 30KG/M³. AF_03/2024</t>
  </si>
  <si>
    <t>101623</t>
  </si>
  <si>
    <t>PREPARO DE FUNDO DE VALA COM LARGURA MENOR QUE 1,5 M, COM CAMADA DE BRITA, LANÇAMENTO MECANIZADO. AF_08/2020</t>
  </si>
  <si>
    <t>​98094​ SUMIDOURO RETANGULAR, EM ALVENARIA COM BLOCOS DE CONCRETO, DIMENSÕES INTERNAS: 0,8 X 1,4 X H=3,0 M, ÁREA DE INFILTRAÇÃO: 13,2 M² (PARA 5 CONTRIBUINTES). AF_12/2020​ (UN)</t>
  </si>
  <si>
    <t>00025067</t>
  </si>
  <si>
    <t>BLOCO DE CONCRETO ESTRUTURAL 19 X 19 X 39 CM, FBK 4,5 MPA (NBR 6136)</t>
  </si>
  <si>
    <t>00000660</t>
  </si>
  <si>
    <t>CANALETA DE CONCRETO 19 X 19 X 19 CM (CLASSE C - NBR 6136)</t>
  </si>
  <si>
    <t>00004720</t>
  </si>
  <si>
    <t>PEDRA BRITADA N. 0, OU PEDRISCO (4,8 A 9,5 MM) POSTO PEDREIRA/FORNECEDOR, SEM FRETE</t>
  </si>
  <si>
    <t>100475</t>
  </si>
  <si>
    <t>ARGAMASSA TRAÇO 1:3 (EM VOLUME DE CIMENTO E AREIA MÉDIA ÚMIDA) COM ADIÇÃO DE IMPERMEABILIZANTE, PREPARO MECÂNICO COM BETONEIRA 400 L. AF_08/2019</t>
  </si>
  <si>
    <t>89998</t>
  </si>
  <si>
    <t>ARMAÇÃO DE CINTA DE ALVENARIA ESTRUTURAL; DIÂMETRO DE 10,0 MM. AF_09/2021</t>
  </si>
  <si>
    <t>89996</t>
  </si>
  <si>
    <t>ARMAÇÃO VERTICAL DE ALVENARIA ESTRUTURAL; DIÂMETRO DE 10,0 MM.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</si>
  <si>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</si>
  <si>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</si>
  <si>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</si>
  <si>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</si>
  <si>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97734</t>
  </si>
  <si>
    <t>PEÇA RETANGULAR PRÉ-MOLDADA, VOLUME DE CONCRETO DE 10 A 30 LITROS, TAXA DE AÇO APROXIMADA DE 30KG/M³. AF_03/2024</t>
  </si>
  <si>
    <t>97735</t>
  </si>
  <si>
    <t>PEÇA RETANGULAR PRÉ-MOLDADA, VOLUME DE CONCRETO DE 30 A 100 LITROS, TAXA DE AÇO APROXIMADA DE 30KG/M³. AF_03/2024</t>
  </si>
  <si>
    <t>101625</t>
  </si>
  <si>
    <t>PREPARO DE FUNDO DE VALA COM LARGURA MAIOR OU IGUAL A 1,5 M E MENOR QUE 2,5 M, COM CAMADA DE AREIA, LANÇAMENTO MECANIZADO. AF_08/2020</t>
  </si>
  <si>
    <t>​98459​ TAPUME COM TELHA METÁLICA. AF_03/2024​ (M2)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</si>
  <si>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</si>
  <si>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</si>
  <si>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</si>
  <si>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</si>
  <si>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00004491</t>
  </si>
  <si>
    <t>PONTALETE *7,5 X 7,5* CM EM PINUS, MISTA OU EQUIVALENTE DA REGIAO - BRUTA</t>
  </si>
  <si>
    <t>00005061</t>
  </si>
  <si>
    <t>PREGO DE ACO POLIDO COM CABECA 18 X 27 (2 1/2 X 10)</t>
  </si>
  <si>
    <t>00006194</t>
  </si>
  <si>
    <t>TABUA *2,5 X 15 CM EM PINUS, MISTA OU EQUIVALENTE DA REGIAO - BRUTA</t>
  </si>
  <si>
    <t>00007243</t>
  </si>
  <si>
    <t>TELHA TRAPEZOIDAL EM ACO ZINCADO, SEM PINTURA, ALTURA DE APROXIMADAMENTE 40 MM, ESPESSURA DE 0,50 MM E LARGURA UTIL DE 980 MM</t>
  </si>
  <si>
    <t>88239</t>
  </si>
  <si>
    <t>AJUDANTE DE CARPINTEIRO COM ENCARGOS COMPLEMENTARES</t>
  </si>
  <si>
    <t>​COMP-85537637​ EXECUÇÃO DE ESCRITÓRIO EM CANTEIRO DE OBRA EM ALVENARIA, NÃO INCLUSO MOBILIÁRIO E EQUIPAMENTOS. AF_02/2016​ (M2)</t>
  </si>
  <si>
    <t>00010886</t>
  </si>
  <si>
    <t>EXTINTOR DE INCENDIO PORTATIL COM CARGA DE AGUA PRESSURIZADA DE 10 L, CLASSE A</t>
  </si>
  <si>
    <t>00010891</t>
  </si>
  <si>
    <t>EXTINTOR DE INCENDIO PORTATIL COM CARGA DE PO QUIMICO SECO (PQS) DE 4 KG, CLASSE BC</t>
  </si>
  <si>
    <t>00003080</t>
  </si>
  <si>
    <t>FECHADURA ESPELHO PARA PORTA EXTERNA, EM ACO INOX (MAQUINA, TESTA E CONTRA-TESTA) E EM ZAMAC (MACANETA, LINGUETA E TRINCOS) COM ACABAMENTO CROMADO, MAQUINA DE 40 MM, INCLUINDO CHAVE TIPO CILINDRO</t>
  </si>
  <si>
    <t>CJ</t>
  </si>
  <si>
    <t>00003097</t>
  </si>
  <si>
    <t>FECHADURA ROSETA REDONDA PARA PORTA DE BANHEIRO, EM ACO INOX (MAQUINA, TESTA E CONTRA-TESTA) E EM ZAMAC (MACANETA, LINGUETA E TRINCOS) COM ACABAMENTO CROMADO, MAQUINA DE 40 MM, INCLUINDO CHAVE TIPO TRANQUETA</t>
  </si>
  <si>
    <t>00011587</t>
  </si>
  <si>
    <t>FORRO DE PVC LISO, BRANCO, REGUA DE 10 CM, ESPESSURA APROXIMADA DE 8 MM (COM COLOCACAO / SEM ESTRUTURA METALICA)</t>
  </si>
  <si>
    <t>101165</t>
  </si>
  <si>
    <t>ALVENARIA DE EMBASAMENTO COM BLOCO ESTRUTURAL DE CONCRETO, DE 14X19X29CM E ARGAMASSA DE ASSENTAMENTO COM PREPARO EM BETONEIRA. AF_05/2020</t>
  </si>
  <si>
    <t>103328</t>
  </si>
  <si>
    <t>ALVENARIA DE VEDAÇÃO DE BLOCOS CERÂMICOS FURADOS NA HORIZONTAL DE 9X19X19 CM (ESPESSURA 9 CM) E ARGAMASSA DE ASSENTAMENTO COM PREPARO EM BETONEIRA. AF_12/2021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</si>
  <si>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</si>
  <si>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</si>
  <si>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91924</t>
  </si>
  <si>
    <t>CABO DE COBRE FLEXÍVEL ISOLADO, 1,5 MM², ANTI-CHAMA 450/750 V, PARA CIRCUITOS TERMINAIS - FORNECIMENTO E INSTALAÇÃO. AF_03/2023</t>
  </si>
  <si>
    <t>91926</t>
  </si>
  <si>
    <t>CABO DE COBRE FLEXÍVEL ISOLADO, 2,5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</si>
  <si>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</si>
  <si>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</si>
  <si>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98283</t>
  </si>
  <si>
    <t>CABO TELEFÔNICO CCI-50 4 PARES, SEM BLINDAGEM, INSTALADO EM DISTRIBUIÇÃO DE EDIFICAÇÃO RESIDENCIAL - FORNECIMENTO E INSTALAÇÃO. AF_08/2025</t>
  </si>
  <si>
    <t>100556</t>
  </si>
  <si>
    <t>CAIXA DE PASSAGEM PARA TELEFONE 15X15X10CM (SOBREPOR) - FORNECIMENTO E INSTALAÇÃO. AF_08/2025</t>
  </si>
  <si>
    <t>97886</t>
  </si>
  <si>
    <t>CAIXA ENTERRADA ELÉTRICA RETANGULAR, EM ALVENARIA COM TIJOLOS CERÂMICOS MACIÇOS, FUNDO COM BRITA, DIMENSÕES INTERNAS: 0,3X0,3X0,3 M. AF_12/2020</t>
  </si>
  <si>
    <t>97906</t>
  </si>
  <si>
    <t>CAIXA ENTERRADA HIDRÁULICA RETANGULAR, EM ALVENARIA COM BLOCOS DE CONCRETO, DIMENSÕES INTERNAS: 0,6X0,6X0,6 M PARA REDE DE ESGOTO. AF_12/2020</t>
  </si>
  <si>
    <t>91937</t>
  </si>
  <si>
    <t>CAIXA OCTOGONAL 3" X 3", PVC, INSTALADA EM LAJE - FORNECIMENTO E INSTALAÇÃO. AF_03/2023</t>
  </si>
  <si>
    <t>91939</t>
  </si>
  <si>
    <t>CAIXA RETANGULAR 4" X 2" ALTA (2,00 M DO PISO), PVC, INSTALADA EM PAREDE - FORNECIMENTO E INSTALAÇÃO. AF_03/2023</t>
  </si>
  <si>
    <t>91941</t>
  </si>
  <si>
    <t>CAIXA RETANGULAR 4" X 2" BAIXA (0,30 M DO PISO), PVC, INSTALADA EM PAREDE - FORNECIMENTO E INSTALAÇÃO. AF_03/2023</t>
  </si>
  <si>
    <t>91940</t>
  </si>
  <si>
    <t>CAIXA RETANGULAR 4" X 2" MÉDIA (1,30 M DO PISO), PVC, INSTALADA EM PAREDE - FORNECIMENTO E INSTALAÇÃO. AF_03/2023</t>
  </si>
  <si>
    <t>89482</t>
  </si>
  <si>
    <t>CAIXA SIFONADA, PVC, DN 100 X 100 X 50 MM, FORNECIDA E INSTALADA EM RAMAIS DE ENCAMINHAMENTO DE ÁGUA PLUVIAL. AF_06/2022</t>
  </si>
  <si>
    <t>87903</t>
  </si>
  <si>
    <t>CHAPISCO APLICADO EM ALVENARIA (COM PRESENÇA DE VÃOS) E ESTRUTURAS DE CONCRETO DE FACHADA, COM ROLO PARA TEXTURA ACRÍLICA. ARGAMASSA INDUSTRIALIZADA COM PREPARO EM MISTURADOR 300 KG. AF_10/2022</t>
  </si>
  <si>
    <t>87885</t>
  </si>
  <si>
    <t>CHAPISCO APLICADO NO TETO OU EM ALVENARIA E ESTRUTURA, COM ROLO PARA TEXTURA ACRÍLICA. ARGAMASSA INDUSTRIALIZADA COM PREPARO EM MISTURADOR 300 KG. AF_10/2022</t>
  </si>
  <si>
    <t>90466</t>
  </si>
  <si>
    <t>CHUMBAMENTO LINEAR EM ALVENARIA PARA RAMAIS/DISTRIBUIÇÃO DE INSTALAÇÕES HIDRÁULICAS COM DIÂMETROS MENORES OU IGUAIS A 40 MM. AF_09/2023</t>
  </si>
  <si>
    <t>93205</t>
  </si>
  <si>
    <t>CINTA DE AMARRAÇÃO DE ALVENARIA MOLDADA IN LOCO COM UTILIZAÇÃO DE BLOCOS CANALETA, ESPESSURA DE *20* CM. AF_03/2024</t>
  </si>
  <si>
    <t>89748</t>
  </si>
  <si>
    <t>CURVA CURTA 90 GRAUS, PVC, SERIE NORMAL, ESGOTO PREDIAL, DN 100 MM, JUNTA ELÁSTICA, FORNECIDO E INSTALADO EM RAMAL DE DESCARGA OU RAMAL DE ESGOTO SANITÁRIO. AF_08/2022</t>
  </si>
  <si>
    <t>101891</t>
  </si>
  <si>
    <t>DISJUNTOR MONOPOLAR TIPO NEMA, CORRENTE NOMINAL DE 35 ATÉ 50A - FORNECIMENTO E INSTALAÇÃO. AF_07/2025</t>
  </si>
  <si>
    <t>91831</t>
  </si>
  <si>
    <t>ELETRODUTO FLEXÍVEL CORRUGADO, PVC, DN 20 MM (1/2"), PARA CIRCUITOS TERMINAIS, INSTALADO EM FORRO - FORNECIMENTO E INSTALAÇÃO. AF_03/2023</t>
  </si>
  <si>
    <t>91852</t>
  </si>
  <si>
    <t>ELETRODUTO FLEXÍVEL CORRUGADO, PVC, DN 20 MM (1/2"), PARA CIRCUITOS TERMINAIS, INSTALADO EM PAREDE - FORNECIMENTO E INSTALAÇÃO. AF_03/2023</t>
  </si>
  <si>
    <t>87777</t>
  </si>
  <si>
    <t>EMBOÇO OU MASSA ÚNICA EM ARGAMASSA TRAÇO 1:2:8, PREPARO MANUAL, APLICADA MANUALMENTE EM PANOS DE FACHADA COM PRESENÇA DE VÃOS, ESPESSURA DE 25 MM. AF_08/2022</t>
  </si>
  <si>
    <t>93358</t>
  </si>
  <si>
    <t>ESCAVAÇÃO MANUAL DE VALA. AF_09/2024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</si>
  <si>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</si>
  <si>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</si>
  <si>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96985</t>
  </si>
  <si>
    <t>HASTE DE ATERRAMENTO, DIÂMETRO 5/8", COM 3 METROS - FORNECIMENTO E INSTALAÇÃO. AF_08/2023</t>
  </si>
  <si>
    <t>92023</t>
  </si>
  <si>
    <t>INTERRUPTOR SIMPLES (1 MÓDULO) COM 1 TOMADA DE EMBUTIR 2P+T 10 A, INCLUINDO SUPORTE E PLACA - FORNECIMENTO E INSTALAÇÃO. AF_03/2023</t>
  </si>
  <si>
    <t>94559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</si>
  <si>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</si>
  <si>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100665</t>
  </si>
  <si>
    <t>JANELA DE MADEIRA CEDRINHO/ ANGELIM COMERCIAL/ CURUPIXA/ CUMARU OU EQUIVALENTE, CAIXA DO BATENTE/ MARCO 10 CM, COM DUAS FOLHAS DE ABRIR TIPO VENEZIANAS E 2 FOLHAS GUILHOTINAS PARA VIDRO (VIDROS NÃO INCLUSOS), COM GUARNIÇÃO/ ALIZAR E FERRAGENS, FIXAÇÃO COM PARAFUSOS E ESPUMA EXPANSIVA, EXCLUSIVE CONTRAMARCO - FORNECIMENTO E INSTALAÇÃO. AF_11/2024</t>
  </si>
  <si>
    <t>89726</t>
  </si>
  <si>
    <t>JOELHO 45 GRAUS, PVC, SERIE NORMAL, ESGOTO PREDIAL, DN 40 MM, JUNTA SOLDÁVEL,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</si>
  <si>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</si>
  <si>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</si>
  <si>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</si>
  <si>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</si>
  <si>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100903</t>
  </si>
  <si>
    <t>LÂMPADA TUBULAR LED DE 18/20 W, COM SOQUETE, BASE G13 - FORNECIMENTO E INSTALAÇÃO. AF_09/2024_PS</t>
  </si>
  <si>
    <t>95240</t>
  </si>
  <si>
    <t>LASTRO DE CONCRETO MAGRO, APLICADO EM PISOS, LAJES SOBRE SOLO OU RADIERS, ESPESSURA DE 3 CM. AF_01/2024</t>
  </si>
  <si>
    <t>95241</t>
  </si>
  <si>
    <t>LASTRO DE CONCRETO MAGRO, APLICADO EM PISOS, LAJES SOBRE SOLO OU RADIERS, ESPESSURA DE 5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</si>
  <si>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</si>
  <si>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</si>
  <si>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87548</t>
  </si>
  <si>
    <t>MASSA ÚNICA, EM ARGAMASSA TRAÇO 1:2:8, PREPARO MANUAL, APLICADA MANUALMENTE EM PAREDES INTERNAS DE AMBIENTES COM ÁREA ENTRE 5M² E 10M², E = 10MM, COM TALISCAS. AF_03/2024</t>
  </si>
  <si>
    <t>88489</t>
  </si>
  <si>
    <t>PINTURA LÁTEX ACRÍLICA PREMIUM, APLICAÇÃO MANUAL EM PAREDES, DUAS DEMÃOS. AF_04/2023</t>
  </si>
  <si>
    <t>90820</t>
  </si>
  <si>
    <t>PORTA DE MADEIRA PARA PINTURA, SEMI-OCA (LEVE OU MÉDIA), 60X210CM,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</si>
  <si>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</si>
  <si>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</si>
  <si>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91341</t>
  </si>
  <si>
    <t>PORTA EM ALUMÍNIO DE ABRIR TIPO VENEZIANA COM GUARNIÇÃO, FIXAÇÃO COM PARAFUSOS - FORNECIMENTO E INSTALAÇÃO. AF_12/2019</t>
  </si>
  <si>
    <t>101875</t>
  </si>
  <si>
    <t>QUADRO DE DISTRIBUIÇÃO DE ENERGIA EM CHAPA DE AÇO GALVANIZADO, DE EMBUTIR, COM BARRAMENTO TRIFÁSICO, PARA 12 DISJUNTORES DIN 100A - FORNECIMENTO E INSTALAÇÃO. AF_07/2025</t>
  </si>
  <si>
    <t>90456</t>
  </si>
  <si>
    <t>QUEBRA EM ALVENARIA PARA INSTALAÇÃO DE CAIXA DE TOMADA (4X4 OU 4X2). AF_09/2023</t>
  </si>
  <si>
    <t>90457</t>
  </si>
  <si>
    <t>QUEBRA EM ALVENARIA PARA INSTALAÇÃO DE QUADRO DISTRIBUIÇÃO PEQUENO (19X25 CM). AF_09/2023</t>
  </si>
  <si>
    <t>90447</t>
  </si>
  <si>
    <t>RASGO LINEAR MANUAL EM ALVENARIA, PARA ELETRODUTOS, DIÂMETROS MENORES OU IGUAIS A 40 MM. AF_09/2023</t>
  </si>
  <si>
    <t>90443</t>
  </si>
  <si>
    <t>RASGO LINEAR MANUAL EM ALVENARIA, PARA RAMAIS/ DISTRIBUIÇÃO DE INSTALAÇÕES HIDRÁULICAS, DIÂMETROS MENORES OU IGUAIS A 40 MM. AF_09/2023</t>
  </si>
  <si>
    <t>93382</t>
  </si>
  <si>
    <t>REATERRO MANUAL DE VALAS, COM COMPACTADOR DE SOLOS DE PERCUSSÃO. AF_08/2023</t>
  </si>
  <si>
    <t>91945</t>
  </si>
  <si>
    <t>SUPORTE PARAFUSADO COM PLACA DE ENCAIXE 4" X 2" ALTO (2,00 M DO PISO) PARA PONTO ELÉTRICO - FORNECIMENTO E INSTALAÇÃO. AF_03/2023</t>
  </si>
  <si>
    <t>89796</t>
  </si>
  <si>
    <t>TE, PVC, SERIE NORMAL, ESGOTO PREDIAL, DN 100 X 100 MM, JUNTA ELÁSTICA, FORNECIDO E INSTALADO EM RAMAL DE DESCARGA OU RAMAL DE ESGOTO SANITÁRIO. AF_08/2022</t>
  </si>
  <si>
    <t>89784</t>
  </si>
  <si>
    <t>TE, PVC, SERIE NORMAL, ESGOTO PREDIAL, DN 50 X 50 MM, JUNTA ELÁSTICA, FORNECIDO E INSTALADO EM RAMAL DE DESCARGA OU RAMAL DE ESGOTO SANITÁRIO. AF_08/2022</t>
  </si>
  <si>
    <t>94210</t>
  </si>
  <si>
    <t>TELHAMENTO COM TELHA ONDULADA DE FIBROCIMENTO E = 6 MM, COM RECOBRIMENTO LATERAL DE 1 1/4 DE ONDA PARA TELHADO COM INCLINAÇÃO MÁXIMA DE 10°, COM ATÉ 2 ÁGUAS, INCLUSO IÇAMENTO. AF_07/2019</t>
  </si>
  <si>
    <t>92000</t>
  </si>
  <si>
    <t>TOMADA BAIXA DE EMBUTIR (1 MÓDULO), 2P+T 10 A, INCLUINDO SUPORTE E PLACA - FORNECIMENTO E INSTALAÇÃO. AF_03/2023</t>
  </si>
  <si>
    <t>92008</t>
  </si>
  <si>
    <t>TOMADA BAIXA DE EMBUTIR (2 MÓDULOS), 2P+T 10 A, INCLUINDO SUPORTE E PLACA - FORNECIMENTO E INSTALAÇÃO. AF_03/2023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</si>
  <si>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</si>
  <si>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</si>
  <si>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</si>
  <si>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TUBO PVC, SERIE NORMAL, ESGOTO PREDIAL, DN 100 MM, FORNECIDO E INSTALADO EM RAMAL DE DESCARGA OU RAMAL DE ESGOTO SANITÁRIO. AF_08/2022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</si>
  <si>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</si>
  <si>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</si>
  <si>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</si>
  <si>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</si>
  <si>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86888</t>
  </si>
  <si>
    <t>VASO SANITÁRIO SIFONADO COM CAIXA ACOPLADA LOUÇA BRANCA - FORNECIMENTO E INSTALAÇÃO. AF_01/2020</t>
  </si>
  <si>
    <t>​COMP-17491058​ EXECUÇÃO DE ALMOXARIFADO EM CANTEIRO DE OBRA EM ALVENARIA, INCLUSO PRATELEIRAS. AF_02/2016_04/2025​ (M2)</t>
  </si>
  <si>
    <t>00004513</t>
  </si>
  <si>
    <t>CAIBRO 5 X 5 CM EM PINUS, MISTA OU EQUIVALENTE DA REGIAO - BRUTA</t>
  </si>
  <si>
    <t>00011455</t>
  </si>
  <si>
    <t>FERROLHO COM FECHO / TRINCO REDONDO, EM ACO GALVANIZADO / ZINCADO, DE SOBREPOR, COM COMPRIMENTO DE 8" E ESPESSURA MINIMA DA CHAPA DE 1,50 MM</t>
  </si>
  <si>
    <t>00039391</t>
  </si>
  <si>
    <t>LUMINARIA LED REFLETOR RETANGULAR BIVOLT, LUZ BRANCA, 50 W</t>
  </si>
  <si>
    <t>00006193</t>
  </si>
  <si>
    <t>TABUA NAO APARELHADA *2,5 X 20* CM, EM MACARANDUBA/MASSARANDUBA, ANGELIM OU EQUIVALENTE DA REGIAO - BRUTA</t>
  </si>
  <si>
    <t>87892</t>
  </si>
  <si>
    <t>CHAPISCO APLICADO EM ALVENARIA (SEM PRESENÇA DE VÃOS) E ESTRUTURAS DE CONCRETO DE FACHADA, COM ROLO PARA TEXTURA ACRÍLICA. ARGAMASSA INDUSTRIALIZADA COM PREPARO EM MISTURADOR 300 KG. AF_10/2022</t>
  </si>
  <si>
    <t>87794</t>
  </si>
  <si>
    <t>EMBOÇO OU MASSA ÚNICA EM ARGAMASSA TRAÇO 1:2:8, PREPARO MANUAL, APLICADA MANUALMENTE EM PANOS CEGOS DE FACHADA (SEM PRESENÇA DE VÃOS), ESPESSURA DE 25 MM. AF_09/2022</t>
  </si>
  <si>
    <t>92025</t>
  </si>
  <si>
    <t>INTERRUPTOR SIMPLES (1 MÓDULO) COM 2 TOMADAS DE EMBUTIR 2P+T 10 A, INCLUINDO SUPORTE E PLACA - FORNECIMENTO E INSTALAÇÃO. AF_03/2023</t>
  </si>
  <si>
    <t>CP-106060-11602155</t>
  </si>
  <si>
    <t>LAJE PRÉ-MOLDADA UNIDIRECIONAL, BIAPOIADA, PARA FORRO, ENCHIMENTO EM EPS, VIGOTA TRELIÇADA, ALTURA TOTAL DA LAJE "LT" = 12 CM (ENCHIMENTO+CAPA) = (8+4). AF_08/2025</t>
  </si>
  <si>
    <t>101876</t>
  </si>
  <si>
    <t>QUADRO DE DISTRIBUIÇÃO DE ENERGIA EM PVC, DE EMBUTIR, SEM BARRAMENTO, PARA 6 DISJUNTORES - FORNECIMENTO E INSTALAÇÃO. AF_07/2025</t>
  </si>
  <si>
    <t>​CP-93211-43241851​ EXECUÇÃO DE REFEITÓRIO EM CANTEIRO DE OBRA EM ALVENARIA, NÃO INCLUSO MOBILIÁRIO E EQUIPAMENTOS. AF_02/2016​ (M2)</t>
  </si>
  <si>
    <t>00004430</t>
  </si>
  <si>
    <t>CAIBRO NAO APARELHADO *5 X 6* CM, EM MACARANDUBA/MASSARANDUBA, ANGELIM OU EQUIVALENTE DA REGIAO - BRUTA</t>
  </si>
  <si>
    <t>00037525</t>
  </si>
  <si>
    <t>TELA PLASTICA TECIDA LISTRADA BRANCA E LARANJA, TIPO GUARDA CORPO, EM POLIETILENO MONOFILADO, ROLO 1,20 X 50 M (L X C)</t>
  </si>
  <si>
    <t>98102</t>
  </si>
  <si>
    <t>CAIXA DE GORDURA SIMPLES, CIRCULAR, EM CONCRETO PRÉ-MOLDADO, DIÂMETRO INTERNO = 0,4 M, ALTURA INTERNA = 0,4 M. AF_12/2020</t>
  </si>
  <si>
    <t>87792</t>
  </si>
  <si>
    <t>EMBOÇO OU MASSA ÚNICA EM ARGAMASSA TRAÇO 1:2:8, PREPARO MECÂNICO COM BETONEIRA 400 L, APLICADA MANUALMENTE EM PANOS CEGOS DE FACHADA (SEM PRESENÇA DE VÃOS), ESPESSURA DE 25 MM. AF_08/2022</t>
  </si>
  <si>
    <t>​COMP-62536956​ EXECUÇÃO DE SANITÁRIO E VESTIÁRIO EM CANTEIRO DE OBRA EM ALVENARIA, NÃO INCLUSO MOBILIÁRIO. AF_02/2016​ (M2)</t>
  </si>
  <si>
    <t>00011712</t>
  </si>
  <si>
    <t>CAIXA SIFONADA, PVC, 150 X 150 X 50 MM, COM GRELHA QUADRADA, BRANCA (NBR 5688)</t>
  </si>
  <si>
    <t>00010698</t>
  </si>
  <si>
    <t>DIVISORIA, PLACA PRE-MOLDADA EM GRANILITE, MARMORITE OU GRANITINA, E = *3 CM</t>
  </si>
  <si>
    <t>00003659</t>
  </si>
  <si>
    <t>JUNCAO SIMPLES DE REDUCAO, PVC, DN 100 X 50 MM, SERIE NORMAL PARA ESGOTO PREDIAL</t>
  </si>
  <si>
    <t>00003670</t>
  </si>
  <si>
    <t>JUNCAO SIMPLES, PVC, 45 GRAUS, DN 100 X 100 MM, SERIE NORMAL PARA ESGOTO PREDIAL</t>
  </si>
  <si>
    <t>00011697</t>
  </si>
  <si>
    <t>MICTORIO COLETIVO ACO INOX (AISI 304), E = 0,8 MM, DE *100 X 40 X 30* CM (C X A X P)</t>
  </si>
  <si>
    <t>00043777</t>
  </si>
  <si>
    <t>PORTA DE MADEIRA, FOLHA LEVE (NBR 15930), DE 600 X 2100 MM, E = 35 MM, NUCLEO COLMEIA, CAPA LISA EM HDF, ACABAMENTO MELAMINICO EM PADRAO MADEIRA</t>
  </si>
  <si>
    <t>00021112</t>
  </si>
  <si>
    <t>VALVULA DE DESCARGA EM METAL CROMADO PARA MICTORIO COM ACIONAMENTO POR PRESSAO E FECHAMENTO AUTOMATICO</t>
  </si>
  <si>
    <t>100860</t>
  </si>
  <si>
    <t>CHUVEIRO ELÉTRICO COMUM CORPO PLÁSTICO, TIPO DUCHA - FORNECIMENTO E INSTALAÇÃO. AF_01/2020</t>
  </si>
  <si>
    <t>91834</t>
  </si>
  <si>
    <t>ELETRODUTO FLEXÍVEL CORRUGADO, PVC, DN 25 MM (3/4"), PARA CIRCUITOS TERMINAIS, INSTALADO EM FORRO - FORNECIMENTO E INSTALAÇÃO. AF_03/2023</t>
  </si>
  <si>
    <t>91854</t>
  </si>
  <si>
    <t>ELETRODUTO FLEXÍVEL CORRUGADO, PVC, DN 25 MM (3/4"), PARA CIRCUITOS TERMINAIS, INSTALADO EM PAREDE - FORNECIMENTO E INSTALAÇÃO. AF_03/2023</t>
  </si>
  <si>
    <t>91305</t>
  </si>
  <si>
    <t>FECHADURA DE EMBUTIR PARA PORTA DE BANHEIRO, COMPLETA, ACABAMENTO PADRÃO POPULAR, INCLUSO EXECUÇÃO DE FURO - FORNECIMENTO E INSTALAÇÃO. AF_12/2019</t>
  </si>
  <si>
    <t>91959</t>
  </si>
  <si>
    <t>INTERRUPTOR SIMPLES (2 MÓDULOS), 10A/250V, INCLUINDO SUPORTE E PLACA - FORNECIMENTO E INSTALAÇÃO. AF_03/2023</t>
  </si>
  <si>
    <t>91967</t>
  </si>
  <si>
    <t>INTERRUPTOR SIMPLES (3 MÓDULOS), 10A/250V, INCLUINDO SUPORTE E PLACA - FORNECIMENTO E INSTALAÇÃO. AF_03/2023</t>
  </si>
  <si>
    <t>98679</t>
  </si>
  <si>
    <t>PISO CIMENTADO, TRAÇO 1:3 (CIMENTO E AREIA), ACABAMENTO LISO, ESPESSURA 2,0 CM, PREPARO MECÂNICO DA ARGAMASSA. AF_09/2020</t>
  </si>
  <si>
    <t>89709</t>
  </si>
  <si>
    <t>RALO SIFONADO, PVC, DN 100 X 40 MM, JUNTA SOLDÁVEL, FORNECIDO E INSTALADO EM RAMAL DE DESCARGA OU EM RAMAL DE ESGOTO SANITÁRIO. AF_08/2022</t>
  </si>
  <si>
    <t>89351</t>
  </si>
  <si>
    <t>REGISTRO DE PRESSÃO BRUTO, LATÃO, ROSCÁVEL, 3/4'' - FORNECIMENTO E INSTALAÇÃO. AF_08/2021</t>
  </si>
  <si>
    <t>​COMP-87959115​ EXECUÇÃO DE CENTRAL DE FÔRMAS, PRODUÇÃO DE ARGAMASSA OU CONCRETO EM CANTEIRO DE OBRA, NÃO INCLUSO MOBILIÁRIO E EQUIPAMENTOS. AF_04/2016​ (M2)</t>
  </si>
  <si>
    <t>95805</t>
  </si>
  <si>
    <t>CONDULETE DE PVC, TIPO B, PARA ELETRODUTO DE PVC SOLDÁVEL DN 25 MM (3/4''), APARENTE - FORNECIMENTO E INSTALAÇÃO. AF_10/2022</t>
  </si>
  <si>
    <t>91862</t>
  </si>
  <si>
    <t>ELETRODUTO RÍGIDO ROSCÁVEL, PVC, DN 20 MM (1/2"), PARA CIRCUITOS TERMINAIS, INSTALADO EM FORRO - FORNECIMENTO E INSTALAÇÃO. AF_03/2023</t>
  </si>
  <si>
    <t>91870</t>
  </si>
  <si>
    <t>ELETRODUTO RÍGIDO ROSCÁVEL, PVC, DN 20 MM (1/2"), PARA CIRCUITOS TERMINAIS, INSTALADO EM PAREDE - FORNECIMENTO E INSTALAÇÃO. AF_03/2023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</si>
  <si>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</si>
  <si>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</si>
  <si>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</si>
  <si>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</si>
  <si>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</si>
  <si>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</si>
  <si>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</si>
  <si>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</si>
  <si>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104641</t>
  </si>
  <si>
    <t>PINTURA LÁTEX ACRÍLICA ECONÔMICA, APLICAÇÃO MANUAL EM PAREDES, DUAS DEMÃOS. AF_04/2023</t>
  </si>
  <si>
    <t>​CP-93582-40397423​ EXECUÇÃO DE CENTRAL DE ARMADURA EM CANTEIRO DE OBRA, NÃO INCLUSO MOBILIÁRIO E EQUIPAMENTOS. AF_04/2016​ (M2)</t>
  </si>
  <si>
    <t>92001</t>
  </si>
  <si>
    <t>TOMADA BAIXA DE EMBUTIR (1 MÓDULO), 2P+T 20 A, INCLUINDO SUPORTE E PLACA - FORNECIMENTO E INSTALAÇÃO. AF_03/2023</t>
  </si>
  <si>
    <t>​CP-93243-82857334​ EXECUÇÃO DE RESERVATÓRIO ELEVADO DE ÁGUA (2000 LITROS) EM CANTEIRO DE OBRA, APOIADO EM ESTRUTURA DE MADEIRA. AF_02/2016​ (UN)</t>
  </si>
  <si>
    <t>00034640</t>
  </si>
  <si>
    <t>CAIXA D'AGUA / RESERVATORIO EM POLIETILENO, 2000 LITROS, COM TAMPA</t>
  </si>
  <si>
    <t>94703</t>
  </si>
  <si>
    <t>ADAPTADOR COM FLANGE E ANEL DE VEDAÇÃO, PVC, SOLDÁVEL, DN 25 MM X 3/4", INSTALADO EM RESERVAÇÃO PREDIAL DE ÁGUA - FORNECIMENTO E INSTALAÇÃO. AF_04/2024</t>
  </si>
  <si>
    <t>98462</t>
  </si>
  <si>
    <t>ESTRUTURA DE MADEIRA PROVISÓRIA PARA SUPORTE DE CAIXA DÁGUA ELEVADA DE 3000 LITROS. AF_03/2024</t>
  </si>
  <si>
    <t>89408</t>
  </si>
  <si>
    <t>JOELHO 90 GRAUS, PVC, SOLDÁVEL, DN 25MM, INSTALADO EM RAMAL DE DISTRIBUIÇÃO DE ÁGUA - FORNECIMENTO E INSTALAÇÃO. AF_06/2022</t>
  </si>
  <si>
    <t>94688</t>
  </si>
  <si>
    <t>TÊ, PVC, SOLDÁVEL, DN 25 MM INSTALADO EM RESERVAÇÃO PREDIAL DE ÁGUA - FORNECIMENTO E INSTALAÇÃO. AF_04/2024</t>
  </si>
  <si>
    <t>94796</t>
  </si>
  <si>
    <t>TORNEIRA DE BOIA PARA CAIXA D'ÁGUA, ROSCÁVEL, 3/4" - FORNECIMENTO E INSTALAÇÃO. AF_08/2021</t>
  </si>
  <si>
    <t>94648</t>
  </si>
  <si>
    <t>TUBO, PVC, SOLDÁVEL, DE 25MM, INSTALADO EM RESERVAÇÃO PREDIAL DE ÁGUA - FORNECIMENTO E INSTALAÇÃO. AF_04/2024</t>
  </si>
  <si>
    <t>​98531​ CORTE RASO E RECORTE DE ÁRVORE COM DIÂMETRO DE TRONCO MAIOR OU IGUAL A 0,60 M. AF_03/2024​ (UN)</t>
  </si>
  <si>
    <t>89273</t>
  </si>
  <si>
    <t>GUINDASTE HIDRÁULICO AUTOPROPELIDO, COM LANÇA TELESCÓPICA 28,80 M, CAPACIDADE MÁXIMA 30 T, POTÊNCIA 97 KW, TRAÇÃO 4 X 4 - CHI DIURNO. AF_11/2014</t>
  </si>
  <si>
    <t>89272</t>
  </si>
  <si>
    <t>GUINDASTE HIDRÁULICO AUTOPROPELIDO, COM LANÇA TELESCÓPICA 28,80 M, CAPACIDADE MÁXIMA 30 T, POTÊNCIA 97 KW, TRAÇÃO 4 X 4 - CHP DIURNO. AF_11/2014</t>
  </si>
  <si>
    <t>88441</t>
  </si>
  <si>
    <t>JARDINEIRO COM ENCARGOS COMPLEMENTARES</t>
  </si>
  <si>
    <t>​98528​ REMOÇÃO DE RAÍZES REMANESCENTES DE TRONCO DE ÁRVORE COM DIÂMETRO MAIOR OU IGUAL A 0,60 M. AF_03/2024​ (UN)</t>
  </si>
  <si>
    <t>​98525​ LIMPEZA MECANIZADA DE CAMADA VEGETAL, VEGETAÇÃO E PEQUENAS ÁRVORES (DIÂMETRO DE TRONCO MENOR QUE 0,20 M), COM TRATOR DE ESTEIRAS. AF_03/2024​ (M2)</t>
  </si>
  <si>
    <t>89031</t>
  </si>
  <si>
    <t>TRATOR DE ESTEIRAS, POTÊNCIA 100 HP, PESO OPERACIONAL 9,4 T, COM LÂMINA 2,19 M3 - CHI DIURNO. AF_06/2014</t>
  </si>
  <si>
    <t>89032</t>
  </si>
  <si>
    <t>TRATOR DE ESTEIRAS, POTÊNCIA 100 HP, PESO OPERACIONAL 9,4 T, COM LÂMINA 2,19 M3 - CHP DIURNO. AF_06/2014</t>
  </si>
  <si>
    <t>​100983​ CARGA, MANOBRA E DESCARGA DE ENTULHO EM CAMINHÃO BASCULANTE 14 M³ - CARGA COM ESCAVADEIRA HIDRÁULICA (CAÇAMBA DE 0,80 M³ / 111 HP) E DESCARGA LIVRE (UNIDADE: M3). AF_07/2020​ (M3)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</si>
  <si>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</si>
  <si>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</si>
  <si>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</si>
  <si>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</si>
  <si>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</si>
  <si>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</si>
  <si>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</si>
  <si>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</si>
  <si>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​95876​ TRANSPORTE COM CAMINHÃO BASCULANTE DE 14 M³, EM VIA URBANA PAVIMENTADA, DMT ATÉ 30 KM (UNIDADE: M3XKM). AF_07/2020​ (M3XKM)</t>
  </si>
  <si>
    <t>​COM-06397411​ ADMINISTRAÇÃO LOCAL DA OBRA DO CANAL TRÊS CARNEIROS​ (UND)</t>
  </si>
  <si>
    <t>93566</t>
  </si>
  <si>
    <t>AUXILIAR DE ESCRITORIO COM ENCARGOS COMPLEMENTARES</t>
  </si>
  <si>
    <t>MES</t>
  </si>
  <si>
    <t>93572</t>
  </si>
  <si>
    <t>ENCARREGADO GERAL DE OBRAS COM ENCARGOS COMPLEMENTARES</t>
  </si>
  <si>
    <t>93565</t>
  </si>
  <si>
    <t>ENGENHEIRO CIVIL DE OBRA JUNIOR COM ENCARGOS COMPLEMENTARES</t>
  </si>
  <si>
    <t>93567</t>
  </si>
  <si>
    <t>ENGENHEIRO CIVIL DE OBRA PLENO COM ENCARGOS COMPLEMENTARES</t>
  </si>
  <si>
    <t>100534</t>
  </si>
  <si>
    <t>TECNICO DE EDIFICACOES COM ENCARGOS COMPLEMENTARES</t>
  </si>
  <si>
    <t>CP-94296-25656932</t>
  </si>
  <si>
    <t>TOPOGRAFO COM ENCARGOS COMPLEMENTARES</t>
  </si>
  <si>
    <t>101460</t>
  </si>
  <si>
    <t>VIGIA DIURNO COM ENCARGOS COMPLEMENTARES</t>
  </si>
  <si>
    <t>​COM-74611225​ INSTALAÇÃO E REMOÇÃO DE TELA-TAPUME DE POLIPROPILENO H= 1,20 M, INCL. BASE - BASEADO EM SUDECAP (01.04.09)​ (m)</t>
  </si>
  <si>
    <t>00001523</t>
  </si>
  <si>
    <t>CONCRETO USINADO CONVENCIONAL (NAO BOMBEAVEL) CLASSE DE RESISTENCIA C15, COM BRITA 1 E 2, SLUMP = 80 MM +/- 10 MM (NBR 8953)</t>
  </si>
  <si>
    <t>00006212</t>
  </si>
  <si>
    <t>TABUA *2,5 X 30 CM EM PINUS, MISTA OU EQUIVALENTE DA REGIAO - BRUTA</t>
  </si>
  <si>
    <t>00037524</t>
  </si>
  <si>
    <t>TELA PLASTICA LARANJA, TIPO TAPUME PARA SINALIZACAO, MALHA RETANGULAR, ROLO 1.20 X 50 M (L X C)</t>
  </si>
  <si>
    <t>​5213842​ Fita zebrada para dispositivos de canalização de trânsito - fornecimento, implantação e retirada​ (m)</t>
  </si>
  <si>
    <t>CONSUMO</t>
  </si>
  <si>
    <t>SALÁRIO HORA</t>
  </si>
  <si>
    <t>CUSTO HORÁRIO</t>
  </si>
  <si>
    <t>P9824</t>
  </si>
  <si>
    <t>Servente</t>
  </si>
  <si>
    <t>h</t>
  </si>
  <si>
    <t>TOTAL MÃO DE OBRA:</t>
  </si>
  <si>
    <t>Custo Horário da Execução:</t>
  </si>
  <si>
    <t>Produção da Equipe:</t>
  </si>
  <si>
    <t>Custo Unitário da Execução:</t>
  </si>
  <si>
    <t>MATERIAIS</t>
  </si>
  <si>
    <t>VALOR UNITÁRIO</t>
  </si>
  <si>
    <t>CUSTO UNITÁRIO</t>
  </si>
  <si>
    <t>M0054</t>
  </si>
  <si>
    <t>Fita zebrada de cor laranja e branca - L = 7 a 8 cm</t>
  </si>
  <si>
    <t>TOTAL MATERIAIS:</t>
  </si>
  <si>
    <t>Custo Direto Total:</t>
  </si>
  <si>
    <t>​5213835​ Cone plástico para canalização de trânsito - utilização de 150 ciclos - fornecimento, 01 implantação e 01 retirada diária​ (un.dia)</t>
  </si>
  <si>
    <t>M0047</t>
  </si>
  <si>
    <t>Cone de sinalização em polietileno - H = 75 cm e base quadrada de 40 x 40 cm</t>
  </si>
  <si>
    <t>un</t>
  </si>
  <si>
    <t>TRANSPORTE - TEMPO FIXO</t>
  </si>
  <si>
    <t>CODIGO</t>
  </si>
  <si>
    <t>Cone de sinalização em polietileno - H = 75 cm e base quadrada de 40 x 40 cm (Caminhão carroceria com capacidade de 15 t - 188 kW)</t>
  </si>
  <si>
    <t>t</t>
  </si>
  <si>
    <t>5914655</t>
  </si>
  <si>
    <t>TRANSPORTE - TEMPO FIXO:</t>
  </si>
  <si>
    <t>MOMENTO DE TRANSPORTE</t>
  </si>
  <si>
    <t>QUANTIDADE</t>
  </si>
  <si>
    <t>LN</t>
  </si>
  <si>
    <t>RP</t>
  </si>
  <si>
    <t>P</t>
  </si>
  <si>
    <t>DMT</t>
  </si>
  <si>
    <t>R$</t>
  </si>
  <si>
    <t>tkm</t>
  </si>
  <si>
    <t>MOMENTO DE TRANSPORTE:</t>
  </si>
  <si>
    <t>​CP-101230-02102826​ ESCAVAÇÃO VERTICAL A CÉU ABERTO, EM OBRAS DE INFRAESTRUTURA, EM SOLO DE 1ª CATEGORIA COM ESCAVADEIRA HIDRÁULICA (CAÇAMBA: 0,8 M³ / 111 HP)​ (M3)</t>
  </si>
  <si>
    <t>​CP-94318-63846053​ ATERRO MECANIZADO DE VALA COM RETROESCAVADEIRA (CAPACIDADE DA CAÇAMBA DA RETRO: 0,26 M³ / POTÊNCIA: 88 HP), LARGURA DE 0,8 A 1,5 M, PROFUNDIDADE DE 1,5 A 3,0 M, COM SOLO ARGILO-ARENOSO - EXCLUSIVE ARGILA​ (M3)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</si>
  <si>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</si>
  <si>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</si>
  <si>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</si>
  <si>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</si>
  <si>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</si>
  <si>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</si>
  <si>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</si>
  <si>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</si>
  <si>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​00006079​ ARGILA, ARGILA VERMELHA OU ARGILA ARENOSA (RETIRADA NA JAZIDA, SEM TRANSPORTE)​ (M3)</t>
  </si>
  <si>
    <t>ARGILA, ARGILA VERMELHA OU ARGILA ARENOSA (RETIRADA NA JAZIDA, SEM TRANSPORTE)</t>
  </si>
  <si>
    <t>​COMP-35145154​ CARGA E DESCARGA MECANICA DE SOLO UTILIZANDO CAMINHAO BASCULANTE 14,0M3 E PA CARREGADEIRA SOBRE PNEUS 128 HP, CAPACIDADE DA CAÇAMBA 1,7 A 2,8 M3, PESO OPERACIONAL 11632 KG​ (M³)</t>
  </si>
  <si>
    <t>5940</t>
  </si>
  <si>
    <t>PÁ CARREGADEIRA SOBRE RODAS, POTÊNCIA LÍQUIDA 128 HP, CAPACIDADE DA CAÇAMBA 1,7 A 2,8 M3, PESO OPERACIONAL 11632 KG - CHP DIURNO. AF_06/2014</t>
  </si>
  <si>
    <t>​CP-03.01.03U-58226477​ ESCORAMENTO DE VALAS COM PRANCHÕES METÁLICOS PARA EXECUÇÃO DE CANAIS (SEM UTILIZAÇÃO DE ESTRUTURA DE MADEIRA) - ÁREA CRAVADA.​ (M2)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</si>
  <si>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</si>
  <si>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</si>
  <si>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</si>
  <si>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</si>
  <si>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00043692</t>
  </si>
  <si>
    <t>PERFIL "U" SIMPLES, EM CHAPA DOBRADA DE ACO LAMINADO, E = 3 MM, H = 200 MM, L = 50 MM (6,83 KG/M)</t>
  </si>
  <si>
    <t>​CP-03.01.04U-12314402​ ESCORAMENTO DE VALAS COM PRANCHÕES METÁLICOS PARA EXECUÇÃO DE CANAIS (SEM UTILIZAÇÃO DE ESTRUTURA DE MADEIRA) - ÁREA NÃO CRAVADA.​ (M2)</t>
  </si>
  <si>
    <t>​COMP-78076321​ ENSECADEIRA COM SACO DE AREIA (RETIRADA AREIA DA COMPOSIÇÃO)​ (M3)</t>
  </si>
  <si>
    <t>00037526</t>
  </si>
  <si>
    <t>SACO DE RAFIA PARA ENTULHO, NOVO, LISO (SEM CLICHE), *60 X 90* CM</t>
  </si>
  <si>
    <t>​104482​ ESGOTAMENTO DE VALA COM BOMBA SUBMERSÍVEL. AF_12/2022​ (H)</t>
  </si>
  <si>
    <t>89022</t>
  </si>
  <si>
    <t>BOMBA SUBMERSÍVEL ELÉTRICA TRIFÁSICA, POTÊNCIA 2,96 HP, Ø ROTOR 144 MM SEMI-ABERTO, BOCAL DE SAÍDA Ø 2", HM/Q = 2 MCA / 38,8 M3/H A 28 MCA / 5 M3/H - CHI DIURNO. AF_06/2014</t>
  </si>
  <si>
    <t>89021</t>
  </si>
  <si>
    <t>BOMBA SUBMERSÍVEL ELÉTRICA TRIFÁSICA, POTÊNCIA 2,96 HP, Ø ROTOR 144 MM SEMI-ABERTO, BOCAL DE SAÍDA Ø 2", HM/Q = 2 MCA / 38,8 M3/H A 28 MCA / 5 M3/H - CHP DIURNO. AF_06/2014</t>
  </si>
  <si>
    <t>​94974​ CONCRETO MAGRO PARA LASTRO, TRAÇO 1:4,5:4,5 (EM MASSA SECA DE CIMENTO/ AREIA MÉDIA/ BRITA 1) - PREPARO MANUAL. AF_05/2021​ (M3)</t>
  </si>
  <si>
    <t>00000370</t>
  </si>
  <si>
    <t>AREIA MEDIA - POSTO JAZIDA/FORNECEDOR (RETIRADO NA JAZIDA, SEM TRANSPORTE)</t>
  </si>
  <si>
    <t>00001379</t>
  </si>
  <si>
    <t>CIMENTO PORTLAND COMPOSTO CP II-32</t>
  </si>
  <si>
    <t>00004721</t>
  </si>
  <si>
    <t>PEDRA BRITADA N. 1 (9,5 A 19 MM) POSTO PEDREIRA/FORNECEDOR, SEM FRETE</t>
  </si>
  <si>
    <t>​CP-74157/004-48264518​ LANCAMENTO/APLICACAO MANUAL DE CONCRETO EM FUNDACOES (concreto magro)​ (M3)</t>
  </si>
  <si>
    <t>​CP-103685-57658070​ CONCRETAGEM DE MURO, COM USO DE BOMBA - LANÇAMENTO, ADENSAMENTO E ACABAMENTO, EXCLUSIVE MATERIAL​ (M3)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</si>
  <si>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</si>
  <si>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</si>
  <si>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</si>
  <si>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</si>
  <si>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​00034479​ CONCRETO USINADO BOMBEAVEL, CLASSE DE RESISTENCIA C40, BRITA 0 E 1, SLUMP = 100 +/- 20 MM, COM BOMBEAMENTO (DISPONIBILIZACAO DE BOMBA), SEM O LANCAMENTO (NBR 8953)​ (M3)</t>
  </si>
  <si>
    <t>CONCRETO USINADO BOMBEAVEL, CLASSE DE RESISTENCIA C40, BRITA 0 E 1, SLUMP = 100 +/- 20 MM, COM BOMBEAMENTO (DISPONIBILIZACAO DE BOMBA), SEM O LANCAMENTO (NBR 8953)</t>
  </si>
  <si>
    <t>​CP-92760-33545808​ ARMAÇÃO DE PILAR OU VIGA DE ESTRUTURA CONVENCIONAL DE CONCRETO ARMADO UTILIZANDO AÇO CA-50 DE 6,3 MM - MONTAGEM. (EXCLUSIVE MATERIAL - AÇO CA-50) AF_06/2022​ (KG)</t>
  </si>
  <si>
    <t>00043132</t>
  </si>
  <si>
    <t>ARAME RECOZIDO 16 BWG, D = 1,65 MM (0,016 KG/M) OU 18 BWG, D = 1,25 MM (0,01 KG/M)</t>
  </si>
  <si>
    <t>00039017</t>
  </si>
  <si>
    <t>ESPACADOR / DISTANCIADOR CIRCULAR COM ENTRADA LATERAL, EM PLASTICO, PARA VERGALHAO *4,2 A 12,5* MM, COBRIMENTO 20 MM</t>
  </si>
  <si>
    <t>CP-92801-38797322</t>
  </si>
  <si>
    <t>CORTE E DOBRA DE AÇO CA-50, DIÂMETRO DE 6,3 MM - EXCLUSIVE ACO CA-50, 6,3 MM, VERGALHAO</t>
  </si>
  <si>
    <t>​00000032​ ACO CA-50, 6,3 MM, VERGALHAO​ (KG)</t>
  </si>
  <si>
    <t>ACO CA-50, 6,3 MM, VERGALHAO</t>
  </si>
  <si>
    <t>​CP-92761-06011427​ ARMAÇÃO DE PILAR OU VIGA DE ESTRUTURA CONVENCIONAL DE CONCRETO ARMADO UTILIZANDO AÇO CA-50 DE 8,0 MM - MONTAGEM. (EXCLUSIVE MATERIAL - AÇO CA-50) AF_06/2022​ (KG)</t>
  </si>
  <si>
    <t>CP-92802-87365634</t>
  </si>
  <si>
    <t>CORTE E DOBRA DE AÇO CA-50, DIÂMETRO DE 8,0 MM. (EXCLUSIVE MATERIAL - AÇO CA-50) AF_06/2022</t>
  </si>
  <si>
    <t>​00000033​ ACO CA-50, 8,0 MM, VERGALHAO​ (KG)</t>
  </si>
  <si>
    <t>ACO CA-50, 8,0 MM, VERGALHAO</t>
  </si>
  <si>
    <t>​CP-92762-91697415​ ARMAÇÃO DE PILAR OU VIGA DE ESTRUTURA CONVENCIONAL DE CONCRETO ARMADO UTILIZANDO AÇO CA-50 DE 10,0 MM - MONTAGEM. (EXCLUSIVE MATERIAL)_AF_06/2022​ (KG)</t>
  </si>
  <si>
    <t>88238</t>
  </si>
  <si>
    <t>AJUDANTE DE ARMADOR COM ENCARGOS COMPLEMENTARES</t>
  </si>
  <si>
    <t>88245</t>
  </si>
  <si>
    <t>ARMADOR COM ENCARGOS COMPLEMENTARES</t>
  </si>
  <si>
    <t>CP-92803-81964021</t>
  </si>
  <si>
    <t>CORTE E DOBRA DE AÇO CA-50, DIÂMETRO DE 10,0 MM (EXCLUSIVE MATERIAL). AF_06/2022</t>
  </si>
  <si>
    <t>​00000034​ ACO CA-50, 10,0 MM, VERGALHAO​ (KG)</t>
  </si>
  <si>
    <t>ACO CA-50, 10,0 MM, VERGALHAO</t>
  </si>
  <si>
    <t>​3107967​ Fôrma metálica em chapa 1/8" reforçada com nervuras de 40 mm x 1/8" dispostas em grelhas de 40 x 60 cm - utilização de 100 vezes - confecção, instalação e retirada​ (m²)</t>
  </si>
  <si>
    <t>P9830</t>
  </si>
  <si>
    <t>Montador</t>
  </si>
  <si>
    <t>M1376</t>
  </si>
  <si>
    <t>Chapa fina em aço ASTM A36</t>
  </si>
  <si>
    <t>kg</t>
  </si>
  <si>
    <t>M3949</t>
  </si>
  <si>
    <t>Desmoldante para fôrmas metálicas</t>
  </si>
  <si>
    <t>l</t>
  </si>
  <si>
    <t>M3947</t>
  </si>
  <si>
    <t>Tubo em aço - E = 3,00 mm e seção de 40 x 40 mm</t>
  </si>
  <si>
    <t>SERVIÇOS</t>
  </si>
  <si>
    <t>1400973</t>
  </si>
  <si>
    <t>Corte de chapas de aço com espessura de 3 mm com maçarico oxiacetileno</t>
  </si>
  <si>
    <t>1419543</t>
  </si>
  <si>
    <t>Corte de perfil metálico com máquina policorte com espessura de até 1/8"</t>
  </si>
  <si>
    <t>2408057</t>
  </si>
  <si>
    <t>Solda elétrica de perfis metálicos e chapas de aço com eletrodo E60XX</t>
  </si>
  <si>
    <t>TOTAL SERVIÇOS:</t>
  </si>
  <si>
    <t>Chapa fina em aço ASTM A36 (Caminhão carroceria com capacidade de 15 t - 188 kW)</t>
  </si>
  <si>
    <t>5914333</t>
  </si>
  <si>
    <t>Desmoldante para fôrmas metálicas (Caminhão carroceria com capacidade de 15 t - 188 kW)</t>
  </si>
  <si>
    <t>Tubo em aço - E = 3,00 mm e seção de 40 x 40 mm (Caminhão carroceria com capacidade de 15 t - 188 kW)</t>
  </si>
  <si>
    <t>​COMP-41387230​ TRATAMENTO DE JUNTA DE DILATAÇÃO TIPO O-12 COM SELANTE DE POLIURETANO, FUGENBAND, VEDACIT OU SIMILAR​ (M)</t>
  </si>
  <si>
    <t>00044074</t>
  </si>
  <si>
    <t>PRIMER DE POLIURETANO</t>
  </si>
  <si>
    <t>00000142</t>
  </si>
  <si>
    <t>SELANTE ELASTICO MONOCOMPONENTE A BASE DE POLIURETANO (PU) PARA JUNTAS DIVERSAS</t>
  </si>
  <si>
    <t>310ML</t>
  </si>
  <si>
    <t>00044073</t>
  </si>
  <si>
    <t>TARUGO DELIMITADOR DE PROFUNDIDADE EM ESPUMA DE POLIETILENO DE BAIXA DENSIDADE 10 MM, CINZA</t>
  </si>
  <si>
    <t>CP-S07864-64949398</t>
  </si>
  <si>
    <t>Junta de dilatação elastica (PVC), tipo O-12, Fugenband, Vedacit ou similar</t>
  </si>
  <si>
    <t>​COMP-04140069​ TRATAMENTO DE JUNTA DE DILATAÇÃO TIPO I-12 COM SELANTE DE POLIURETANO, FUGENBAND, VEDACIT OU SIMILAR​ (M)</t>
  </si>
  <si>
    <t>Cotação</t>
  </si>
  <si>
    <t>INS-08611971</t>
  </si>
  <si>
    <t>JUNTA FUGEBAND I-12</t>
  </si>
  <si>
    <t>TOTAL Cotação:</t>
  </si>
  <si>
    <t>​101617​ PREPARO DE FUNDO DE VALA COM LARGURA MAIOR OU IGUAL A 1,5 M E MENOR QUE 2,5 M (ACERTO DO SOLO NATURAL). AF_08/2020​ (M2)</t>
  </si>
  <si>
    <t>​CP-74157/004-48264518​ LANÇAMENTO/APLICACAO MANUAL DE CONCRETO EM FUNDACOES (CONCRETO MAGRO)​ (M3)</t>
  </si>
  <si>
    <t>​94703​ ADAPTADOR COM FLANGE E ANEL DE VEDAÇÃO, PVC, SOLDÁVEL, DN 25 MM X 3/4", INSTALADO EM RESERVAÇÃO PREDIAL DE ÁGUA - FORNECIMENTO E INSTALAÇÃO. AF_04/2024​ (UN)</t>
  </si>
  <si>
    <t>00000096</t>
  </si>
  <si>
    <t>ADAPTADOR PVC SOLDAVEL, COM FLANGE E ANEL DE VEDACAO, 25 MM X 3/4", PARA CAIXA D'AGUA</t>
  </si>
  <si>
    <t>00000122</t>
  </si>
  <si>
    <t>ADESIVO PLASTICO PARA PVC, FRASCO COM *850* GR</t>
  </si>
  <si>
    <t>00020083</t>
  </si>
  <si>
    <t>SOLUCAO PREPARADORA / LIMPADORA PARA PVC, FRASCO COM 1000 CM3</t>
  </si>
  <si>
    <t>​88238​ AJUDANTE DE ARMADOR COM ENCARGOS COMPLEMENTARES​ (H)</t>
  </si>
  <si>
    <t>Encargos Complementares</t>
  </si>
  <si>
    <t>00037370</t>
  </si>
  <si>
    <t>ALIMENTACAO - HORISTA (COLETADO CAIXA - ENCARGOS COMPLEMENTARES)</t>
  </si>
  <si>
    <t>00043489</t>
  </si>
  <si>
    <t>EPI - FAMILIA PEDREIRO - HORISTA (ENCARGOS COMPLEMENTARES - COLETADO CAIXA)</t>
  </si>
  <si>
    <t>00037372</t>
  </si>
  <si>
    <t>EXAMES - HORISTA (COLETADO CAIXA - ENCARGOS COMPLEMENTARES)</t>
  </si>
  <si>
    <t>00043465</t>
  </si>
  <si>
    <t>FERRAMENTAS - FAMILIA PEDREIRO - HORISTA (ENCARGOS COMPLEMENTARES - COLETADO CAIXA)</t>
  </si>
  <si>
    <t>00037373</t>
  </si>
  <si>
    <t>SEGURO - HORISTA (COLETADO CAIXA - ENCARGOS COMPLEMENTARES)</t>
  </si>
  <si>
    <t>00037371</t>
  </si>
  <si>
    <t>TRANSPORTE - HORISTA (COLETADO CAIXA - ENCARGOS COMPLEMENTARES)</t>
  </si>
  <si>
    <t>TOTAL Encargos Complementares:</t>
  </si>
  <si>
    <t>Mão de Obra</t>
  </si>
  <si>
    <t>00006114</t>
  </si>
  <si>
    <t>AJUDANTE DE ARMADOR (HORISTA)</t>
  </si>
  <si>
    <t>TOTAL Mão de Obra:</t>
  </si>
  <si>
    <t>95308</t>
  </si>
  <si>
    <t>CURSO DE CAPACITAÇÃO PARA AJUDANTE DE ARMADOR (ENCARGOS COMPLEMENTARES) - HORISTA</t>
  </si>
  <si>
    <t>​88239​ AJUDANTE DE CARPINTEIRO COM ENCARGOS COMPLEMENTARES​ (H)</t>
  </si>
  <si>
    <t>00043483</t>
  </si>
  <si>
    <t>EPI - FAMILIA CARPINTEIRO DE FORMAS - HORISTA (ENCARGOS COMPLEMENTARES - COLETADO CAIXA)</t>
  </si>
  <si>
    <t>00043459</t>
  </si>
  <si>
    <t>FERRAMENTAS - FAMILIA CARPINTEIRO DE FORMAS - HORISTA (ENCARGOS COMPLEMENTARES - COLETADO CAIXA)</t>
  </si>
  <si>
    <t>00006117</t>
  </si>
  <si>
    <t>CARPINTEIRO AUXILIAR (HORISTA)</t>
  </si>
  <si>
    <t>95309</t>
  </si>
  <si>
    <t>CURSO DE CAPACITAÇÃO PARA AJUDANTE DE CARPINTEIRO (ENCARGOS COMPLEMENTARES) - HORISTA</t>
  </si>
  <si>
    <t>​101165​ ALVENARIA DE EMBASAMENTO COM BLOCO ESTRUTURAL DE CONCRETO, DE 14X19X29CM E ARGAMASSA DE ASSENTAMENTO COM PREPARO EM BETONEIRA. AF_05/2020​ (M3)</t>
  </si>
  <si>
    <t>00034566</t>
  </si>
  <si>
    <t>BLOCO DE CONCRETO ESTRUTURAL 14 X 19 X 29 CM, FBK 6 MPA (NBR 6136)</t>
  </si>
  <si>
    <t>87292</t>
  </si>
  <si>
    <t>ARGAMASSA TRAÇO 1:2:8 (EM VOLUME DE CIMENTO, CAL E AREIA MÉDIA ÚMIDA) PARA EMBOÇO/MASSA ÚNICA/ASSENTAMENTO DE ALVENARIA DE VEDAÇÃO, PREPARO MECÂNICO COM BETONEIRA 400 L. AF_08/2019</t>
  </si>
  <si>
    <t>​103328​ ALVENARIA DE VEDAÇÃO DE BLOCOS CERÂMICOS FURADOS NA HORIZONTAL DE 9X19X19 CM (ESPESSURA 9 CM) E ARGAMASSA DE ASSENTAMENTO COM PREPARO EM BETONEIRA. AF_12/2021​ (M2)</t>
  </si>
  <si>
    <t>00007271</t>
  </si>
  <si>
    <t>BLOCO CERAMICO / TIJOLO VAZADO PARA ALVENARIA DE VEDACAO, 8 FUROS NA HORIZONTAL DE 9 X 19 X 19 CM (L X A X C)</t>
  </si>
  <si>
    <t>00037395</t>
  </si>
  <si>
    <t>PINO DE ACO COM FURO, HASTE = 27 MM (ACAO DIRETA)</t>
  </si>
  <si>
    <t>CENTO</t>
  </si>
  <si>
    <t>00034557</t>
  </si>
  <si>
    <t>TELA DE ACO SOLDADA GALVANIZADA/ZINCADA PARA ALVENARIA, FIO D = *1,20 A 1,70* MM, MALHA 15 X 15 MM, (C X L) *50 X 7,5* CM</t>
  </si>
  <si>
    <t>​87393​ ARGAMASSA INDUSTRIALIZADA PARA CHAPISCO ROLADO, PREPARO COM MISTURADOR DE EIXO HORIZONTAL DE 300 KG. AF_08/2019​ (M3)</t>
  </si>
  <si>
    <t>88392</t>
  </si>
  <si>
    <t>MISTURADOR DE ARGAMASSA, EIXO HORIZONTAL, CAPACIDADE DE MISTURA 300 KG, MOTOR ELÉTRICO POTÊNCIA 5 CV - CHI DIURNO. AF_05/2023</t>
  </si>
  <si>
    <t>88386</t>
  </si>
  <si>
    <t>MISTURADOR DE ARGAMASSA, EIXO HORIZONTAL, CAPACIDADE DE MISTURA 300 KG, MOTOR ELÉTRICO POTÊNCIA 5 CV - CHP DIURNO. AF_05/2023</t>
  </si>
  <si>
    <t>00037552</t>
  </si>
  <si>
    <t>ARGAMASSA INDUSTRIALIZADA PARA CHAPISCO ROLADO</t>
  </si>
  <si>
    <t>88377</t>
  </si>
  <si>
    <t>OPERADOR DE BETONEIRA ESTACIONÁRIA/MISTURADOR COM ENCARGOS COMPLEMENTARES</t>
  </si>
  <si>
    <t>​87367​ ARGAMASSA TRAÇO 1:1:6 (EM VOLUME DE CIMENTO, CAL E AREIA MÉDIA ÚMIDA) PARA EMBOÇO/MASSA ÚNICA/ASSENTAMENTO DE ALVENARIA DE VEDAÇÃO, PREPARO MANUAL. AF_08/2019​ (M3)</t>
  </si>
  <si>
    <t>00001106</t>
  </si>
  <si>
    <t>CAL HIDRATADA CH-I PARA ARGAMASSAS</t>
  </si>
  <si>
    <t>​87369​ ARGAMASSA TRAÇO 1:2:8 (EM VOLUME DE CIMENTO, CAL E AREIA MÉDIA ÚMIDA) PARA EMBOÇO/MASSA ÚNICA/ASSENTAMENTO DE ALVENARIA DE VEDAÇÃO, PREPARO MANUAL. AF_08/2019​ (M3)</t>
  </si>
  <si>
    <t>​87292​ ARGAMASSA TRAÇO 1:2:8 (EM VOLUME DE CIMENTO, CAL E AREIA MÉDIA ÚMIDA) PARA EMBOÇO/MASSA ÚNICA/ASSENTAMENTO DE ALVENARIA DE VEDAÇÃO, PREPARO MECÂNICO COM BETONEIRA 400 L. AF_08/2019​ (M3)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</si>
  <si>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</si>
  <si>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</si>
  <si>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</si>
  <si>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</si>
  <si>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​87294​ ARGAMASSA TRAÇO 1:2:9 (EM VOLUME DE CIMENTO, CAL E AREIA MÉDIA ÚMIDA) PARA EMBOÇO/MASSA ÚNICA/ASSENTAMENTO DE ALVENARIA DE VEDAÇÃO, PREPARO MECÂNICO COM BETONEIRA 600 L. AF_08/2019​ (M3)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</si>
  <si>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</si>
  <si>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</si>
  <si>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</si>
  <si>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</si>
  <si>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​100475​ ARGAMASSA TRAÇO 1:3 (EM VOLUME DE CIMENTO E AREIA MÉDIA ÚMIDA) COM ADIÇÃO DE IMPERMEABILIZANTE, PREPARO MECÂNICO COM BETONEIRA 400 L. AF_08/2019​ (M3)</t>
  </si>
  <si>
    <t>00000123</t>
  </si>
  <si>
    <t>ADITIVO IMPERMEABILIZANTE DE PEGA NORMAL PARA ARGAMASSAS E CONCRETOS SEM ARMACAO, LIQUIDO E ISENTO DE CLORETOS</t>
  </si>
  <si>
    <t>​87298​ ARGAMASSA TRAÇO 1:3 (EM VOLUME DE CIMENTO E AREIA MÉDIA ÚMIDA) PARA CONTRAPISO, PREPARO MECÂNICO COM BETONEIRA 400 L. AF_08/2019​ (M3)</t>
  </si>
  <si>
    <t>​88629​ ARGAMASSA TRAÇO 1:3 (EM VOLUME DE CIMENTO E AREIA MÉDIA ÚMIDA), PREPARO MANUAL. AF_08/2019​ (M3)</t>
  </si>
  <si>
    <t>​88628​ ARGAMASSA TRAÇO 1:3 (EM VOLUME DE CIMENTO E AREIA MÉDIA ÚMIDA), PREPARO MECÂNICO COM BETONEIRA 400 L. AF_08/2019​ (M3)</t>
  </si>
  <si>
    <t>​87316​ ARGAMASSA TRAÇO 1:4 (EM VOLUME DE CIMENTO E AREIA GROSSA ÚMIDA) PARA CHAPISCO CONVENCIONAL, PREPARO MECÂNICO COM BETONEIRA 400 L. AF_08/2019​ (M3)</t>
  </si>
  <si>
    <t>00000367</t>
  </si>
  <si>
    <t>AREIA GROSSA - POSTO JAZIDA/FORNECEDOR (RETIRADO NA JAZIDA, SEM TRANSPORTE)</t>
  </si>
  <si>
    <t>​88245​ ARMADOR COM ENCARGOS COMPLEMENTARES​ (H)</t>
  </si>
  <si>
    <t>00000378</t>
  </si>
  <si>
    <t>ARMADOR (HORISTA)</t>
  </si>
  <si>
    <t>95314</t>
  </si>
  <si>
    <t>CURSO DE CAPACITAÇÃO PARA ARMADOR (ENCARGOS COMPLEMENTARES) - HORISTA</t>
  </si>
  <si>
    <t>​89998​ ARMAÇÃO DE CINTA DE ALVENARIA ESTRUTURAL; DIÂMETRO DE 10,0 MM. AF_09/2021​ (KG)</t>
  </si>
  <si>
    <t>​92767​ ARMAÇÃO DE LAJE DE ESTRUTURA CONVENCIONAL DE CONCRETO ARMADO UTILIZANDO AÇO CA-60 DE 4,2 MM - MONTAGEM. AF_06/2022​ (KG)</t>
  </si>
  <si>
    <t>92799</t>
  </si>
  <si>
    <t>CORTE E DOBRA DE AÇO CA-60, DIÂMETRO DE 4,2 MM. AF_06/2022</t>
  </si>
  <si>
    <t>​89996​ ARMAÇÃO VERTICAL DE ALVENARIA ESTRUTURAL; DIÂMETRO DE 10,0 MM. AF_09/2021​ (KG)</t>
  </si>
  <si>
    <t>​88247​ AUXILIAR DE ELETRICISTA COM ENCARGOS COMPLEMENTARES​ (H)</t>
  </si>
  <si>
    <t>00043484</t>
  </si>
  <si>
    <t>EPI - FAMILIA ELETRICISTA - HORISTA (ENCARGOS COMPLEMENTARES - COLETADO CAIXA)</t>
  </si>
  <si>
    <t>00043460</t>
  </si>
  <si>
    <t>FERRAMENTAS - FAMILIA ELETRICISTA - HORISTA (ENCARGOS COMPLEMENTARES - COLETADO CAIXA)</t>
  </si>
  <si>
    <t>00000247</t>
  </si>
  <si>
    <t>AJUDANTE DE ELETRICISTA (HORISTA)</t>
  </si>
  <si>
    <t>95316</t>
  </si>
  <si>
    <t>CURSO DE CAPACITAÇÃO PARA AUXILIAR DE ELETRICISTA (ENCARGOS COMPLEMENTARES) - HORISTA</t>
  </si>
  <si>
    <t>​88248​ AUXILIAR DE ENCANADOR OU BOMBEIRO HIDRÁULICO COM ENCARGOS COMPLEMENTARES​ (H)</t>
  </si>
  <si>
    <t>00043485</t>
  </si>
  <si>
    <t>EPI - FAMILIA ENCANADOR - HORISTA (ENCARGOS COMPLEMENTARES - COLETADO CAIXA)</t>
  </si>
  <si>
    <t>00043461</t>
  </si>
  <si>
    <t>FERRAMENTAS - FAMILIA ENCANADOR - HORISTA (ENCARGOS COMPLEMENTARES - COLETADO CAIXA)</t>
  </si>
  <si>
    <t>00000246</t>
  </si>
  <si>
    <t>AUXILIAR DE ENCANADOR OU BOMBEIRO HIDRAULICO (HORISTA)</t>
  </si>
  <si>
    <t>95317</t>
  </si>
  <si>
    <t>CURSO DE CAPACITAÇÃO PARA AUXILIAR DE ENCANADOR OU BOMBEIRO HIDRÁULICO (ENCARGOS COMPLEMENTARES) - HORISTA</t>
  </si>
  <si>
    <t>​93566​ AUXILIAR DE ESCRITORIO COM ENCARGOS COMPLEMENTARES​ (MES)</t>
  </si>
  <si>
    <t>00043494</t>
  </si>
  <si>
    <t>EPI - FAMILIA ALMOXARIFE - MENSALISTA (ENCARGOS COMPLEMENTARES - COLETADO CAIXA)</t>
  </si>
  <si>
    <t>00040863</t>
  </si>
  <si>
    <t>EXAMES - MENSALISTA (COLETADO CAIXA - ENCARGOS COMPLEMENTARES)</t>
  </si>
  <si>
    <t>00043470</t>
  </si>
  <si>
    <t>FERRAMENTAS - FAMILIA ALMOXARIFE - MENSALISTA (ENCARGOS COMPLEMENTARES - COLETADO CAIXA)</t>
  </si>
  <si>
    <t>00040864</t>
  </si>
  <si>
    <t>SEGURO - MENSALISTA (COLETADO CAIXA - ENCARGOS COMPLEMENTARES)</t>
  </si>
  <si>
    <t>00040812</t>
  </si>
  <si>
    <t>AUXILIAR DE ESCRITORIO (MENSALISTA)</t>
  </si>
  <si>
    <t>95416</t>
  </si>
  <si>
    <t>CURSO DE CAPACITAÇÃO PARA AUXILIAR DE ESCRITÓRIO (ENCARGOS COMPLEMENTARES) - MENSALISTA</t>
  </si>
  <si>
    <t>​86934​ BANCADA DE MÁRMORE SINTÉTICO 120 X 60CM, COM CUBA INTEGRADA, INCLUSO SIFÃO TIPO FLEXÍVEL EM PVC, VÁLVULA EM PLÁSTICO CROMADO TIPO AMERICANA E TORNEIRA CROMADA LONGA, DE PAREDE, PADRÃO POPULAR - FORNECIMENTO E INSTALAÇÃO. AF_01/2020​ (UN)</t>
  </si>
  <si>
    <t>86894</t>
  </si>
  <si>
    <t>BANCADA DE MÁRMORE SINTÉTICO, DE 120 X 60CM, COM CUBA INTEGRADA - FORNECIMENTO E INSTALAÇÃO. AF_01/2020</t>
  </si>
  <si>
    <t>86883</t>
  </si>
  <si>
    <t>SIFÃO DO TIPO FLEXÍVEL EM PVC 1 X 1.1/2 - FORNECIMENTO E INSTALAÇÃO. AF_01/2020</t>
  </si>
  <si>
    <t>86911</t>
  </si>
  <si>
    <t>TORNEIRA CROMADA LONGA, DE PAREDE, 1/2" OU 3/4", PARA PIA DE COZINHA, PADRÃO POPULAR - FORNECIMENTO E INSTALAÇÃO. AF_01/2020</t>
  </si>
  <si>
    <t>86880</t>
  </si>
  <si>
    <t>VÁLVULA EM PLÁSTICO CROMADO TIPO AMERICANA 3.1/2" X 1.1/2" SEM ADAPTADOR PARA PIA - FORNECIMENTO E INSTALAÇÃO. AF_01/2020</t>
  </si>
  <si>
    <t>​86894​ BANCADA DE MÁRMORE SINTÉTICO, DE 120 X 60CM, COM CUBA INTEGRADA - FORNECIMENTO E INSTALAÇÃO. AF_01/2020​ (UN)</t>
  </si>
  <si>
    <t>00000541</t>
  </si>
  <si>
    <t>BANCADA DE MARMORE SINTETICO COM UMA CUBA, 120 X *60* CM</t>
  </si>
  <si>
    <t>00007568</t>
  </si>
  <si>
    <t>BUCHA DE NYLON SEM ABA S10, COM PARAFUSO DE 6,10 X 65 MM EM ACO ZINCADO COM ROSCA SOBERBA, CABECA CHATA E FENDA PHILLIPS</t>
  </si>
  <si>
    <t>00004823</t>
  </si>
  <si>
    <t>MASSA PLASTICA PARA MARMORE/GRANITO</t>
  </si>
  <si>
    <t>00037329</t>
  </si>
  <si>
    <t>REJUNTE EPOXI, QUALQUER COR</t>
  </si>
  <si>
    <t>00037591</t>
  </si>
  <si>
    <t>SUPORTE MAO-FRANCESA EM ACO, ABAS IGUAIS 40 CM, CAPACIDADE MINIMA 70 KG, BRANCO</t>
  </si>
  <si>
    <t>​88831​ BETONEIRA CAPACIDADE NOMINAL DE 400 L, CAPACIDADE DE MISTURA 280 L, MOTOR ELÉTRICO TRIFÁSICO POTÊNCIA DE 2 CV, SEM CARREGADOR - CHI DIURNO. AF_05/2023​ (CHI)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</si>
  <si>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</si>
  <si>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</si>
  <si>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</si>
  <si>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</si>
  <si>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​88830​ BETONEIRA CAPACIDADE NOMINAL DE 400 L, CAPACIDADE DE MISTURA 280 L, MOTOR ELÉTRICO TRIFÁSICO POTÊNCIA DE 2 CV, SEM CARREGADOR - CHP DIURNO. AF_05/2023​ (CHP)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</si>
  <si>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</si>
  <si>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</si>
  <si>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</si>
  <si>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</si>
  <si>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​88826​ BETONEIRA CAPACIDADE NOMINAL DE 400 L, CAPACIDADE DE MISTURA 280 L, MOTOR ELÉTRICO TRIFÁSICO POTÊNCIA DE 2 CV, SEM CARREGADOR - DEPRECIAÇÃO. AF_05/2023​ (H)</t>
  </si>
  <si>
    <t>Equipamento</t>
  </si>
  <si>
    <t>00010535</t>
  </si>
  <si>
    <t>BETONEIRA, CAPACIDADE NOMINAL 400 L, CAPACIDADE DE MISTURA 280 L, MOTOR ELETRICO TRIFASICO 220/380 V, POTENCIA 2 CV, SEM CARREGADOR</t>
  </si>
  <si>
    <t>TOTAL Equipamento:</t>
  </si>
  <si>
    <t>​88827​ BETONEIRA CAPACIDADE NOMINAL DE 400 L, CAPACIDADE DE MISTURA 280 L, MOTOR ELÉTRICO TRIFÁSICO POTÊNCIA DE 2 CV, SEM CARREGADOR - JUROS. AF_05/2023​ (H)</t>
  </si>
  <si>
    <t>​88828​ BETONEIRA CAPACIDADE NOMINAL DE 400 L, CAPACIDADE DE MISTURA 280 L, MOTOR ELÉTRICO TRIFÁSICO POTÊNCIA DE 2 CV, SEM CARREGADOR - MANUTENÇÃO. AF_05/2023​ (H)</t>
  </si>
  <si>
    <t>​88829​ BETONEIRA CAPACIDADE NOMINAL DE 400 L, CAPACIDADE DE MISTURA 280 L, MOTOR ELÉTRICO TRIFÁSICO POTÊNCIA DE 2 CV, SEM CARREGADOR - MATERIAIS NA OPERAÇÃO. AF_05/2023​ (H)</t>
  </si>
  <si>
    <t>Especiais</t>
  </si>
  <si>
    <t>00002705</t>
  </si>
  <si>
    <t>ENERGIA ELETRICA ATE 2000 KWH INDUSTRIAL, SEM DEMANDA</t>
  </si>
  <si>
    <t>KWH</t>
  </si>
  <si>
    <t>TOTAL Especiais:</t>
  </si>
  <si>
    <t>​89226​ BETONEIRA CAPACIDADE NOMINAL DE 600 L, CAPACIDADE DE MISTURA 360 L, MOTOR ELÉTRICO TRIFÁSICO POTÊNCIA DE 4 CV, SEM CARREGADOR - CHI DIURNO. AF_05/2023​ (CHI)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</si>
  <si>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</si>
  <si>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</si>
  <si>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</si>
  <si>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</si>
  <si>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​89225​ BETONEIRA CAPACIDADE NOMINAL DE 600 L, CAPACIDADE DE MISTURA 360 L, MOTOR ELÉTRICO TRIFÁSICO POTÊNCIA DE 4 CV, SEM CARREGADOR - CHP DIURNO. AF_05/2023​ (CHP)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</si>
  <si>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</si>
  <si>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</si>
  <si>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</si>
  <si>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</si>
  <si>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​89221​ BETONEIRA CAPACIDADE NOMINAL DE 600 L, CAPACIDADE DE MISTURA 360 L, MOTOR ELÉTRICO TRIFÁSICO POTÊNCIA DE 4 CV, SEM CARREGADOR - DEPRECIAÇÃO. AF_05/2023​ (H)</t>
  </si>
  <si>
    <t>00036397</t>
  </si>
  <si>
    <t>BETONEIRA, CAPACIDADE NOMINAL 600 L, CAPACIDADE DE MISTURA 360 L, MOTOR ELETRICO TRIFASICO 220/380V, POTENCIA 4CV, SEM CARREGADOR</t>
  </si>
  <si>
    <t>​89222​ BETONEIRA CAPACIDADE NOMINAL DE 600 L, CAPACIDADE DE MISTURA 360 L, MOTOR ELÉTRICO TRIFÁSICO POTÊNCIA DE 4 CV, SEM CARREGADOR - JUROS. AF_05/2023​ (H)</t>
  </si>
  <si>
    <t>​89223​ BETONEIRA CAPACIDADE NOMINAL DE 600 L, CAPACIDADE DE MISTURA 360 L, MOTOR ELÉTRICO TRIFÁSICO POTÊNCIA DE 4 CV, SEM CARREGADOR - MANUTENÇÃO. AF_05/2023​ (H)</t>
  </si>
  <si>
    <t>​89224​ BETONEIRA CAPACIDADE NOMINAL DE 600 L, CAPACIDADE DE MISTURA 360 L, MOTOR ELÉTRICO TRIFÁSICO POTÊNCIA DE 4 CV, SEM CARREGADOR - MATERIAIS NA OPERAÇÃO. AF_05/2023​ (H)</t>
  </si>
  <si>
    <t>​89022​ BOMBA SUBMERSÍVEL ELÉTRICA TRIFÁSICA, POTÊNCIA 2,96 HP, Ø ROTOR 144 MM SEMI-ABERTO, BOCAL DE SAÍDA Ø 2", HM/Q = 2 MCA / 38,8 M3/H A 28 MCA / 5 M3/H - CHI DIURNO. AF_06/2014​ (CHI)</t>
  </si>
  <si>
    <t>89019</t>
  </si>
  <si>
    <t>BOMBA SUBMERSÍVEL ELÉTRICA TRIFÁSICA, POTÊNCIA 2,96 HP, Ø ROTOR 144 MM SEMI-ABERTO, BOCAL DE SAÍDA Ø 2", HM/Q = 2 MCA / 38,8 M3/H A 28 MCA / 5 M3/H - DEPRECIAÇÃO. AF_06/2014</t>
  </si>
  <si>
    <t>89020</t>
  </si>
  <si>
    <t>BOMBA SUBMERSÍVEL ELÉTRICA TRIFÁSICA, POTÊNCIA 2,96 HP, Ø ROTOR 144 MM SEMI-ABERTO, BOCAL DE SAÍDA Ø 2", HM/Q = 2 MCA / 38,8 M3/H A 28 MCA / 5 M3/H - JUROS. AF_06/2014</t>
  </si>
  <si>
    <t>​89021​ BOMBA SUBMERSÍVEL ELÉTRICA TRIFÁSICA, POTÊNCIA 2,96 HP, Ø ROTOR 144 MM SEMI-ABERTO, BOCAL DE SAÍDA Ø 2", HM/Q = 2 MCA / 38,8 M3/H A 28 MCA / 5 M3/H - CHP DIURNO. AF_06/2014​ (CHP)</t>
  </si>
  <si>
    <t>5800</t>
  </si>
  <si>
    <t>BOMBA SUBMERSÍVEL ELÉTRICA TRIFÁSICA, POTÊNCIA 2,96 HP, Ø ROTOR 144 MM SEMI-ABERTO, BOCAL DE SAÍDA Ø 2", HM/Q = 2 MCA / 38,8 M3/H A 28 MCA / 5 M3/H - MANUTENÇÃO. AF_06/2014</t>
  </si>
  <si>
    <t>53866</t>
  </si>
  <si>
    <t>BOMBA SUBMERSÍVEL ELÉTRICA TRIFÁSICA, POTÊNCIA 2,96 HP, Ø ROTOR 144 MM SEMI-ABERTO, BOCAL DE SAÍDA Ø 2", HM/Q = 2 MCA / 38,8 M3/H A 28 MCA / 5 M3/H - MATERIAIS NA OPERAÇÃO. AF_06/2014</t>
  </si>
  <si>
    <t>​89019​ BOMBA SUBMERSÍVEL ELÉTRICA TRIFÁSICA, POTÊNCIA 2,96 HP, Ø ROTOR 144 MM SEMI-ABERTO, BOCAL DE SAÍDA Ø 2", HM/Q = 2 MCA / 38,8 M3/H A 28 MCA / 5 M3/H - DEPRECIAÇÃO. AF_06/2014​ (H)</t>
  </si>
  <si>
    <t>00000751</t>
  </si>
  <si>
    <t>BOMBA SUBMERSIVEL, ELETRICA, TRIFASICA, POTENCIA 2,96 HP, DIAMETRO DO ROTOR 144 MM SEMIABERTO, BOCAL DE SAIDA DIAMETRO DE DUAS POLEGADAS, HM/Q = 2 M / 38,8 M3/H A 28 M / 5 M3/H</t>
  </si>
  <si>
    <t>​89020​ BOMBA SUBMERSÍVEL ELÉTRICA TRIFÁSICA, POTÊNCIA 2,96 HP, Ø ROTOR 144 MM SEMI-ABERTO, BOCAL DE SAÍDA Ø 2", HM/Q = 2 MCA / 38,8 M3/H A 28 MCA / 5 M3/H - JUROS. AF_06/2014​ (H)</t>
  </si>
  <si>
    <t>​5800​ BOMBA SUBMERSÍVEL ELÉTRICA TRIFÁSICA, POTÊNCIA 2,96 HP, Ø ROTOR 144 MM SEMI-ABERTO, BOCAL DE SAÍDA Ø 2", HM/Q = 2 MCA / 38,8 M3/H A 28 MCA / 5 M3/H - MANUTENÇÃO. AF_06/2014​ (H)</t>
  </si>
  <si>
    <t>​53866​ BOMBA SUBMERSÍVEL ELÉTRICA TRIFÁSICA, POTÊNCIA 2,96 HP, Ø ROTOR 144 MM SEMI-ABERTO, BOCAL DE SAÍDA Ø 2", HM/Q = 2 MCA / 38,8 M3/H A 28 MCA / 5 M3/H - MATERIAIS NA OPERAÇÃO. AF_06/2014​ (H)</t>
  </si>
  <si>
    <t>00014250</t>
  </si>
  <si>
    <t>ENERGIA ELETRICA COMERCIAL, BAIXA TENSAO, RELATIVA AO CONSUMO DE ATE 100 KWH, INCLUINDO ICMS, PIS/PASEP E COFINS</t>
  </si>
  <si>
    <t>​91924​ CABO DE COBRE FLEXÍVEL ISOLADO, 1,5 MM², ANTI-CHAMA 450/750 V, PARA CIRCUITOS TERMINAIS - FORNECIMENTO E INSTALAÇÃO. AF_03/2023​ (M)</t>
  </si>
  <si>
    <t>00001013</t>
  </si>
  <si>
    <t>CABO DE COBRE, FLEXIVEL, CLASSE 4 OU 5, ISOLACAO EM PVC/A, ANTICHAMA BWF-B, 1 CONDUTOR, 450/750 V, SECAO NOMINAL 1,5 MM2</t>
  </si>
  <si>
    <t>00021127</t>
  </si>
  <si>
    <t>FITA ISOLANTE ADESIVA ANTICHAMA, USO ATE 750 V, EM ROLO DE 19 MM X 5 M</t>
  </si>
  <si>
    <t>88247</t>
  </si>
  <si>
    <t>AUXILIAR DE ELETRICISTA COM ENCARGOS COMPLEMENTARES</t>
  </si>
  <si>
    <t>​91926​ CABO DE COBRE FLEXÍVEL ISOLADO, 2,5 MM², ANTI-CHAMA 450/750 V, PARA CIRCUITOS TERMINAIS - FORNECIMENTO E INSTALAÇÃO. AF_03/2023​ (M)</t>
  </si>
  <si>
    <t>00001014</t>
  </si>
  <si>
    <t>CABO DE COBRE, FLEXIVEL, CLASSE 4 OU 5, ISOLACAO EM PVC/A, ANTICHAMA BWF-B, 1 CONDUTOR, 450/750 V, SECAO NOMINAL 2,5 MM2</t>
  </si>
  <si>
    <t>​91928​ CABO DE COBRE FLEXÍVEL ISOLADO, 4 MM², ANTI-CHAMA 450/750 V, PARA CIRCUITOS TERMINAIS - FORNECIMENTO E INSTALAÇÃO. AF_03/2023​ (M)</t>
  </si>
  <si>
    <t>00000981</t>
  </si>
  <si>
    <t>CABO DE COBRE, FLEXIVEL, CLASSE 4 OU 5, ISOLACAO EM PVC/A, ANTICHAMA BWF-B, 1 CONDUTOR, 450/750 V, SECAO NOMINAL 4 MM2</t>
  </si>
  <si>
    <t>​98283​ CABO TELEFÔNICO CCI-50 4 PARES, SEM BLINDAGEM, INSTALADO EM DISTRIBUIÇÃO DE EDIFICAÇÃO RESIDENCIAL - FORNECIMENTO E INSTALAÇÃO. AF_08/2025​ (M)</t>
  </si>
  <si>
    <t>00011904</t>
  </si>
  <si>
    <t>CABO TELEFONICO CCI 50, 4 PARES, USO INTERNO, SEM BLINDAGEM</t>
  </si>
  <si>
    <t>​98102​ CAIXA DE GORDURA SIMPLES, CIRCULAR, EM CONCRETO PRÉ-MOLDADO, DIÂMETRO INTERNO = 0,4 M, ALTURA INTERNA = 0,4 M. AF_12/2020​ (UN)</t>
  </si>
  <si>
    <t>00011881</t>
  </si>
  <si>
    <t>CAIXA DE GORDURA CILINDRICA EM CONCRETO SIMPLES, PRE-MOLDADA, COM DIAMETRO DE 40 CM E ALTURA DE 45 CM, COM TAMPA</t>
  </si>
  <si>
    <t>101618</t>
  </si>
  <si>
    <t>PREPARO DE FUNDO DE VALA COM LARGURA MENOR QUE 1,5 M, COM CAMADA DE AREIA, LANÇAMENTO MANUAL. AF_08/2020</t>
  </si>
  <si>
    <t>​100556​ CAIXA DE PASSAGEM PARA TELEFONE 15X15X10CM (SOBREPOR) - FORNECIMENTO E INSTALAÇÃO. AF_08/2025​ (UN)</t>
  </si>
  <si>
    <t>00020254</t>
  </si>
  <si>
    <t>CAIXA DE PASSAGEM METALICA, DE SOBREPOR, COM TAMPA APARAFUSADA, DIMENSOES 15 X 15 X *10* CM</t>
  </si>
  <si>
    <t>​97886​ CAIXA ENTERRADA ELÉTRICA RETANGULAR, EM ALVENARIA COM TIJOLOS CERÂMICOS MACIÇOS, FUNDO COM BRITA, DIMENSÕES INTERNAS: 0,3X0,3X0,3 M. AF_12/2020​ (UN)</t>
  </si>
  <si>
    <t>00007258</t>
  </si>
  <si>
    <t>TIJOLO CERAMICO MACICO COMUM DE *5 X 10 X 20* CM (L X A X C)</t>
  </si>
  <si>
    <t>87316</t>
  </si>
  <si>
    <t>ARGAMASSA TRAÇO 1:4 (EM VOLUME DE CIMENTO E AREIA GROSSA ÚMIDA) PARA CHAPISCO CONVENCIONAL, PREPARO MECÂNICO COM BETONEIRA 400 L. AF_08/2019</t>
  </si>
  <si>
    <t>101619</t>
  </si>
  <si>
    <t>PREPARO DE FUNDO DE VALA COM LARGURA MENOR QUE 1,5 M, COM CAMADA DE BRITA, LANÇAMENTO MANUAL. AF_08/2020</t>
  </si>
  <si>
    <t>​97906​ CAIXA ENTERRADA HIDRÁULICA RETANGULAR, EM ALVENARIA COM BLOCOS DE CONCRETO, DIMENSÕES INTERNAS: 0,6X0,6X0,6 M PARA REDE DE ESGOTO. AF_12/2020​ (UN)</t>
  </si>
  <si>
    <t>00000650</t>
  </si>
  <si>
    <t>BLOCO DE VEDACAO DE CONCRETO, 9 X 19 X 39 CM (CLASSE C - NBR 6136)</t>
  </si>
  <si>
    <t>00002692</t>
  </si>
  <si>
    <t>DESMOLDANTE PROTETOR PARA FORMAS DE MADEIRA, DE BASE OLEOSA EMULSIONADA EM AGUA</t>
  </si>
  <si>
    <t>00004517</t>
  </si>
  <si>
    <t>SARRAFO *2,5 X 7,5* CM EM PINUS, MISTA OU EQUIVALENTE DA REGIAO - BRUTA</t>
  </si>
  <si>
    <t>94970</t>
  </si>
  <si>
    <t>CONCRETO FCK = 20MPA, TRAÇO 1:2,7:3 (EM MASSA SECA DE CIMENTO/ AREIA MÉDIA/ BRITA 1) - PREPARO MECÂNICO COM BETONEIRA 600 L. AF_05/2021</t>
  </si>
  <si>
    <t>101616</t>
  </si>
  <si>
    <t>PREPARO DE FUNDO DE VALA COM LARGURA MENOR QUE 1,5 M (ACERTO DO SOLO NATURAL). AF_08/2020</t>
  </si>
  <si>
    <t>​91937​ CAIXA OCTOGONAL 3" X 3", PVC, INSTALADA EM LAJE - FORNECIMENTO E INSTALAÇÃO. AF_03/2023​ (UN)</t>
  </si>
  <si>
    <t>00001871</t>
  </si>
  <si>
    <t>CAIXA OCTOGONAL DE FUNDO MOVEL, EM PVC, DE 3" X 3", PARA ELETRODUTO FLEXIVEL CORRUGADO</t>
  </si>
  <si>
    <t>​91939​ CAIXA RETANGULAR 4" X 2" ALTA (2,00 M DO PISO), PVC, INSTALADA EM PAREDE - FORNECIMENTO E INSTALAÇÃO. AF_03/2023​ (UN)</t>
  </si>
  <si>
    <t>00001872</t>
  </si>
  <si>
    <t>CAIXA DE PASSAGEM, EM PVC, DE 4" X 2", PARA ELETRODUTO FLEXIVEL CORRUGADO</t>
  </si>
  <si>
    <t>88629</t>
  </si>
  <si>
    <t>ARGAMASSA TRAÇO 1:3 (EM VOLUME DE CIMENTO E AREIA MÉDIA ÚMIDA), PREPARO MANUAL. AF_08/2019</t>
  </si>
  <si>
    <t>​91941​ CAIXA RETANGULAR 4" X 2" BAIXA (0,30 M DO PISO), PVC, INSTALADA EM PAREDE - FORNECIMENTO E INSTALAÇÃO. AF_03/2023​ (UN)</t>
  </si>
  <si>
    <t>​91940​ CAIXA RETANGULAR 4" X 2" MÉDIA (1,30 M DO PISO), PVC, INSTALADA EM PAREDE - FORNECIMENTO E INSTALAÇÃO. AF_03/2023​ (UN)</t>
  </si>
  <si>
    <t>​89482​ CAIXA SIFONADA, PVC, DN 100 X 100 X 50 MM, FORNECIDA E INSTALADA EM RAMAIS DE ENCAMINHAMENTO DE ÁGUA PLUVIAL. AF_06/2022​ (UN)</t>
  </si>
  <si>
    <t>00005103</t>
  </si>
  <si>
    <t>CAIXA SIFONADA PVC, 100 X 100 X 50 MM, COM GRELHA REDONDA, BRANCA</t>
  </si>
  <si>
    <t>00038383</t>
  </si>
  <si>
    <t>LIXA D'AGUA EM FOLHA, COR PRETA, GRAO 100</t>
  </si>
  <si>
    <t>​89877​ CAMINHÃO BASCULANTE 14 M3, COM CAVALO MECÂNICO DE CAPACIDADE MÁXIMA DE TRAÇÃO COMBINADO DE 36000 KG, POTÊNCIA 286 CV, INCLUSIVE SEMIREBOQUE COM CAÇAMBA METÁLICA - CHI DIURNO. AF_12/2014​ (CHI)</t>
  </si>
  <si>
    <t>88281</t>
  </si>
  <si>
    <t>MOTORISTA DE BASCULANTE COM ENCARGOS COMPLEMENTARES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</si>
  <si>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</si>
  <si>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</si>
  <si>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</si>
  <si>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</si>
  <si>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</si>
  <si>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</si>
  <si>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​89876​ CAMINHÃO BASCULANTE 14 M3, COM CAVALO MECÂNICO DE CAPACIDADE MÁXIMA DE TRAÇÃO COMBINADO DE 36000 KG, POTÊNCIA 286 CV, INCLUSIVE SEMIREBOQUE COM CAÇAMBA METÁLICA - CHP DIURNO. AF_12/2014​ (CHP)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</si>
  <si>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</si>
  <si>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</si>
  <si>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</si>
  <si>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</si>
  <si>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​89870​ CAMINHÃO BASCULANTE 14 M3, COM CAVALO MECÂNICO DE CAPACIDADE MÁXIMA DE TRAÇÃO COMBINADO DE 36000 KG, POTÊNCIA 286 CV, INCLUSIVE SEMIREBOQUE COM CAÇAMBA METÁLICA - DEPRECIAÇÃO. AF_12/2014​ (H)</t>
  </si>
  <si>
    <t>00037762</t>
  </si>
  <si>
    <t>CAVALO MECANICO TRACAO 4X2, PESO BRUTO TOTAL 16000 KG, CAPACIDADE MAXIMA DE TRACAO *36000* KG, DISTANCIA ENTRE EIXOS *3,56* M, POTENCIA *286* CV (INCLUI CABINE E CHASSI, NAO INCLUI SEMIRREBOQUE)</t>
  </si>
  <si>
    <t>00037743</t>
  </si>
  <si>
    <t>SEMIRREBOQUE COM DOIS EIXOS EM TANDEM TIPO BASCULANTE COM CACAMBA METALICA 14 M3 (INCLUI MONTAGEM, NAO INCLUI CAVALO MECANICO)</t>
  </si>
  <si>
    <t>​89872​ CAMINHÃO BASCULANTE 14 M3, COM CAVALO MECÂNICO DE CAPACIDADE MÁXIMA DE TRAÇÃO COMBINADO DE 36000 KG, POTÊNCIA 286 CV, INCLUSIVE SEMIREBOQUE COM CAÇAMBA METÁLICA - IMPOSTOS E SEGUROS. AF_12/2014​ (H)</t>
  </si>
  <si>
    <t>​89871​ CAMINHÃO BASCULANTE 14 M3, COM CAVALO MECÂNICO DE CAPACIDADE MÁXIMA DE TRAÇÃO COMBINADO DE 36000 KG, POTÊNCIA 286 CV, INCLUSIVE SEMIREBOQUE COM CAÇAMBA METÁLICA - JUROS. AF_12/2014​ (H)</t>
  </si>
  <si>
    <t>​89873​ CAMINHÃO BASCULANTE 14 M3, COM CAVALO MECÂNICO DE CAPACIDADE MÁXIMA DE TRAÇÃO COMBINADO DE 36000 KG, POTÊNCIA 286 CV, INCLUSIVE SEMIREBOQUE COM CAÇAMBA METÁLICA - MANUTENÇÃO. AF_12/2014​ (H)</t>
  </si>
  <si>
    <t>​89874​ CAMINHÃO BASCULANTE 14 M3, COM CAVALO MECÂNICO DE CAPACIDADE MÁXIMA DE TRAÇÃO COMBINADO DE 36000 KG, POTÊNCIA 286 CV, INCLUSIVE SEMIREBOQUE COM CAÇAMBA METÁLICA - MATERIAIS NA OPERAÇÃO. AF_12/2014​ (H)</t>
  </si>
  <si>
    <t>00004221</t>
  </si>
  <si>
    <t>OLEO DIESEL COMBUSTIVEL COMUM METROPOLITANO S-10 OU S-500</t>
  </si>
  <si>
    <t>​5903​ CAMINHÃO PIPA 10.000 L TRUCADO, PESO BRUTO TOTAL 23.000 KG, CARGA ÚTIL MÁXIMA 15.935 KG, DISTÂNCIA ENTRE EIXOS 4,8 M, POTÊNCIA 230 CV, INCLUSIVE TANQUE DE AÇO PARA TRANSPORTE DE ÁGUA - CHI DIURNO. AF_06/2014​ (CHI)</t>
  </si>
  <si>
    <t>88282</t>
  </si>
  <si>
    <t>MOTORISTA DE CAMINHÃO COM ENCARGOS COMPLEMENTARES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</si>
  <si>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</si>
  <si>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</si>
  <si>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</si>
  <si>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</si>
  <si>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</si>
  <si>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</si>
  <si>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​5901​ CAMINHÃO PIPA 10.000 L TRUCADO, PESO BRUTO TOTAL 23.000 KG, CARGA ÚTIL MÁXIMA 15.935 KG, DISTÂNCIA ENTRE EIXOS 4,8 M, POTÊNCIA 230 CV, INCLUSIVE TANQUE DE AÇO PARA TRANSPORTE DE ÁGUA - CHP DIURNO. AF_06/2014​ (CHP)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</si>
  <si>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</si>
  <si>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</si>
  <si>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</si>
  <si>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</si>
  <si>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​91396​ CAMINHÃO PIPA 10.000 L TRUCADO, PESO BRUTO TOTAL 23.000 KG, CARGA ÚTIL MÁXIMA 15.935 KG, DISTÂNCIA ENTRE EIXOS 4,8 M, POTÊNCIA 230 CV, INCLUSIVE TANQUE DE AÇO PARA TRANSPORTE DE ÁGUA - DEPRECIAÇÃO. AF_06/2014​ (H)</t>
  </si>
  <si>
    <t>00037758</t>
  </si>
  <si>
    <t>CAMINHAO TRUCADO, PESO BRUTO TOTAL 23000 KG, CARGA UTIL MAXIMA 15285 KG, DISTANCIA ENTRE EIXOS 4,80 M, POTENCIA 326 CV (INCLUI CABINE E CHASSI, NAO INCLUI CARROCERIA)</t>
  </si>
  <si>
    <t>00037736</t>
  </si>
  <si>
    <t>TANQUE DE ACO CARBONO NAO REVESTIDO, PARA TRANSPORTE DE AGUA COM CAPACIDADE DE 10 M3, COM BOMBA CENTRIFUGA POR TOMADA DE FORCA, VAZAO MAXIMA *75* M3/H (INCLUI MONTAGEM, NAO INCLUI CAMINHAO)</t>
  </si>
  <si>
    <t>​91398​ CAMINHÃO PIPA 10.000 L TRUCADO, PESO BRUTO TOTAL 23.000 KG, CARGA ÚTIL MÁXIMA 15.935 KG, DISTÂNCIA ENTRE EIXOS 4,8 M, POTÊNCIA 230 CV, INCLUSIVE TANQUE DE AÇO PARA TRANSPORTE DE ÁGUA - IMPOSTOS E SEGUROS. AF_06/2014​ (H)</t>
  </si>
  <si>
    <t>​91397​ CAMINHÃO PIPA 10.000 L TRUCADO, PESO BRUTO TOTAL 23.000 KG, CARGA ÚTIL MÁXIMA 15.935 KG, DISTÂNCIA ENTRE EIXOS 4,8 M, POTÊNCIA 230 CV, INCLUSIVE TANQUE DE AÇO PARA TRANSPORTE DE ÁGUA - JUROS. AF_06/2014​ (H)</t>
  </si>
  <si>
    <t>​5763​ CAMINHÃO PIPA 10.000 L TRUCADO, PESO BRUTO TOTAL 23.000 KG, CARGA ÚTIL MÁXIMA 15.935 KG, DISTÂNCIA ENTRE EIXOS 4,8 M, POTÊNCIA 230 CV, INCLUSIVE TANQUE DE AÇO PARA TRANSPORTE DE ÁGUA - MANUTENÇÃO. AF_06/2014​ (H)</t>
  </si>
  <si>
    <t>​53831​ CAMINHÃO PIPA 10.000 L TRUCADO, PESO BRUTO TOTAL 23.000 KG, CARGA ÚTIL MÁXIMA 15.935 KG, DISTÂNCIA ENTRE EIXOS 4,8 M, POTÊNCIA 230 CV, INCLUSIVE TANQUE DE AÇO PARA TRANSPORTE DE ÁGUA - MATERIAIS NA OPERAÇÃO. AF_06/2014​ (H)</t>
  </si>
  <si>
    <t>​88261​ CARPINTEIRO DE ESQUADRIAS COM ENCARGOS COMPLEMENTARES​ (H)</t>
  </si>
  <si>
    <t>00001214</t>
  </si>
  <si>
    <t>CARPINTEIRO DE ESQUADRIAS (HORISTA)</t>
  </si>
  <si>
    <t>95329</t>
  </si>
  <si>
    <t>CURSO DE CAPACITAÇÃO PARA CARPINTEIRO DE ESQUADRIA (ENCARGOS COMPLEMENTARES) - HORISTA</t>
  </si>
  <si>
    <t>​88262​ CARPINTEIRO DE FORMAS COM ENCARGOS COMPLEMENTARES​ (H)</t>
  </si>
  <si>
    <t>00001213</t>
  </si>
  <si>
    <t>CARPINTEIRO DE FORMAS PARA CONCRETO (HORISTA)</t>
  </si>
  <si>
    <t>95330</t>
  </si>
  <si>
    <t>CURSO DE CAPACITAÇÃO PARA CARPINTEIRO DE FÔRMAS (ENCARGOS COMPLEMENTARES) - HORISTA</t>
  </si>
  <si>
    <t>​87903​ CHAPISCO APLICADO EM ALVENARIA (COM PRESENÇA DE VÃOS) E ESTRUTURAS DE CONCRETO DE FACHADA, COM ROLO PARA TEXTURA ACRÍLICA. ARGAMASSA INDUSTRIALIZADA COM PREPARO EM MISTURADOR 300 KG. AF_10/2022​ (M2)</t>
  </si>
  <si>
    <t>87393</t>
  </si>
  <si>
    <t>ARGAMASSA INDUSTRIALIZADA PARA CHAPISCO ROLADO, PREPARO COM MISTURADOR DE EIXO HORIZONTAL DE 300 KG. AF_08/2019</t>
  </si>
  <si>
    <t>​87892​ CHAPISCO APLICADO EM ALVENARIA (SEM PRESENÇA DE VÃOS) E ESTRUTURAS DE CONCRETO DE FACHADA, COM ROLO PARA TEXTURA ACRÍLICA. ARGAMASSA INDUSTRIALIZADA COM PREPARO EM MISTURADOR 300 KG. AF_10/2022​ (M2)</t>
  </si>
  <si>
    <t>​87885​ CHAPISCO APLICADO NO TETO OU EM ALVENARIA E ESTRUTURA, COM ROLO PARA TEXTURA ACRÍLICA. ARGAMASSA INDUSTRIALIZADA COM PREPARO EM MISTURADOR 300 KG. AF_10/2022​ (M2)</t>
  </si>
  <si>
    <t>​90466​ CHUMBAMENTO LINEAR EM ALVENARIA PARA RAMAIS/DISTRIBUIÇÃO DE INSTALAÇÕES HIDRÁULICAS COM DIÂMETROS MENORES OU IGUAIS A 40 MM. AF_09/2023​ (M)</t>
  </si>
  <si>
    <t>​100860​ CHUVEIRO ELÉTRICO COMUM CORPO PLÁSTICO, TIPO DUCHA - FORNECIMENTO E INSTALAÇÃO. AF_01/2020​ (UN)</t>
  </si>
  <si>
    <t>00001368</t>
  </si>
  <si>
    <t>CHUVEIRO COMUM EM PLASTICO BRANCO, COM CANO, 3 TEMPERATURAS, 5500 W (110/220 V)</t>
  </si>
  <si>
    <t>00003146</t>
  </si>
  <si>
    <t>FITA VEDA ROSCA, EM PTFE, ROLO DE 18 MM X 10 M (L X C)</t>
  </si>
  <si>
    <t>​93205​ CINTA DE AMARRAÇÃO DE ALVENARIA MOLDADA IN LOCO COM UTILIZAÇÃO DE BLOCOS CANALETA, ESPESSURA DE *20* CM. AF_03/2024​ (M)</t>
  </si>
  <si>
    <t>87294</t>
  </si>
  <si>
    <t>ARGAMASSA TRAÇO 1:2:9 (EM VOLUME DE CIMENTO, CAL E AREIA MÉDIA ÚMIDA) PARA EMBOÇO/MASSA ÚNICA/ASSENTAMENTO DE ALVENARIA DE VEDAÇÃO, PREPARO MECÂNICO COM BETONEIRA 600 L. AF_08/2019</t>
  </si>
  <si>
    <t>89994</t>
  </si>
  <si>
    <t>GRAUTEAMENTO DE CINTA INTERMEDIÁRIA OU DE CONTRAVERGA EM ALVENARIA ESTRUTURAL. AF_09/2021</t>
  </si>
  <si>
    <t>​91534​ COMPACTADOR DE SOLOS DE PERCUSSÃO (SOQUETE) COM MOTOR A GASOLINA 4 TEMPOS, POTÊNCIA 4 CV - CHI DIURNO. AF_08/2015​ (CHI)</t>
  </si>
  <si>
    <t>88297</t>
  </si>
  <si>
    <t>OPERADOR DE MÁQUINAS E EQUIPAMENTOS COM ENCARGOS COMPLEMENTARES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</si>
  <si>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</si>
  <si>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</si>
  <si>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</si>
  <si>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</si>
  <si>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​91533​ COMPACTADOR DE SOLOS DE PERCUSSÃO (SOQUETE) COM MOTOR A GASOLINA 4 TEMPOS, POTÊNCIA 4 CV - CHP DIURNO. AF_08/2015​ (CHP)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</si>
  <si>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</si>
  <si>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</si>
  <si>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</si>
  <si>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</si>
  <si>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​91529​ COMPACTADOR DE SOLOS DE PERCUSSÃO (SOQUETE) COM MOTOR A GASOLINA 4 TEMPOS, POTÊNCIA 4 CV - DEPRECIAÇÃO. AF_08/2015​ (H)</t>
  </si>
  <si>
    <t>00013458</t>
  </si>
  <si>
    <t>COMPACTADOR DE SOLOS DE PERCURSAO (SOQUETE) COM MOTOR A GASOLINA 4 TEMPOS DE 4 HP (4 CV)</t>
  </si>
  <si>
    <t>​91530​ COMPACTADOR DE SOLOS DE PERCUSSÃO (SOQUETE) COM MOTOR A GASOLINA 4 TEMPOS, POTÊNCIA 4 CV - JUROS. AF_08/2015​ (H)</t>
  </si>
  <si>
    <t>​91531​ COMPACTADOR DE SOLOS DE PERCUSSÃO (SOQUETE) COM MOTOR A GASOLINA 4 TEMPOS, POTÊNCIA 4 CV - MANUTENÇÃO. AF_08/2015​ (H)</t>
  </si>
  <si>
    <t>​91532​ COMPACTADOR DE SOLOS DE PERCUSSÃO (SOQUETE) COM MOTOR A GASOLINA 4 TEMPOS, POTÊNCIA 4 CV - MATERIAIS NA OPERAÇÃO. AF_08/2015​ (H)</t>
  </si>
  <si>
    <t>00004222</t>
  </si>
  <si>
    <t>GASOLINA COMUM</t>
  </si>
  <si>
    <t>​5953​ COMPRESSOR DE AR REBOCÁVEL, VAZÃO 189 PCM, PRESSÃO EFETIVA DE TRABALHO 102 PSI, MOTOR DIESEL, POTÊNCIA 63 CV - CHP DIURNO. AF_06/2015​ (CHP)</t>
  </si>
  <si>
    <t>90957</t>
  </si>
  <si>
    <t>COMPRESSOR DE AR REBOCÁVEL, VAZÃO 189 PCM, PRESSÃO EFETIVA DE TRABALHO 102 PSI, MOTOR DIESEL, POTÊNCIA 63 CV - DEPRECIAÇÃO. AF_06/2015</t>
  </si>
  <si>
    <t>90958</t>
  </si>
  <si>
    <t>COMPRESSOR DE AR REBOCÁVEL, VAZÃO 189 PCM, PRESSÃO EFETIVA DE TRABALHO 102 PSI, MOTOR DIESEL, POTÊNCIA 63 CV - JUROS. AF_06/2015</t>
  </si>
  <si>
    <t>5797</t>
  </si>
  <si>
    <t>COMPRESSOR DE AR REBOCÁVEL, VAZÃO 189 PCM, PRESSÃO EFETIVA DE TRABALHO 102 PSI, MOTOR DIESEL, POTÊNCIA 63 CV - MANUTENÇÃO. AF_06/2015</t>
  </si>
  <si>
    <t>53865</t>
  </si>
  <si>
    <t>COMPRESSOR DE AR REBOCÁVEL, VAZÃO 189 PCM, PRESSÃO EFETIVA DE TRABALHO 102 PSI, MOTOR DIESEL, POTÊNCIA 63 CV - MATERIAIS NA OPERAÇÃO. AF_06/2015</t>
  </si>
  <si>
    <t>​90957​ COMPRESSOR DE AR REBOCÁVEL, VAZÃO 189 PCM, PRESSÃO EFETIVA DE TRABALHO 102 PSI, MOTOR DIESEL, POTÊNCIA 63 CV - DEPRECIAÇÃO. AF_06/2015​ (H)</t>
  </si>
  <si>
    <t>00036522</t>
  </si>
  <si>
    <t>COMPRESSOR DE AR REBOCAVEL, VAZAO 189 PCM, PRESSAO EFETIVA DE TRABALHO 102 PSI, MOTOR DIESEL, POTENCIA 63 CV</t>
  </si>
  <si>
    <t>​90958​ COMPRESSOR DE AR REBOCÁVEL, VAZÃO 189 PCM, PRESSÃO EFETIVA DE TRABALHO 102 PSI, MOTOR DIESEL, POTÊNCIA 63 CV - JUROS. AF_06/2015​ (H)</t>
  </si>
  <si>
    <t>​5797​ COMPRESSOR DE AR REBOCÁVEL, VAZÃO 189 PCM, PRESSÃO EFETIVA DE TRABALHO 102 PSI, MOTOR DIESEL, POTÊNCIA 63 CV - MANUTENÇÃO. AF_06/2015​ (H)</t>
  </si>
  <si>
    <t>​53865​ COMPRESSOR DE AR REBOCÁVEL, VAZÃO 189 PCM, PRESSÃO EFETIVA DE TRABALHO 102 PSI, MOTOR DIESEL, POTÊNCIA 63 CV - MATERIAIS NA OPERAÇÃO. AF_06/2015​ (H)</t>
  </si>
  <si>
    <t>​103674​ CONCRETAGEM DE VIGAS E LAJES, FCK=25 MPA, PARA LAJES PREMOLDADAS COM USO DE BOMBA - LANÇAMENTO, ADENSAMENTO E ACABAMENTO. AF_02/2022_PS​ (M3)</t>
  </si>
  <si>
    <t>00001527</t>
  </si>
  <si>
    <t>CONCRETO USINADO BOMBEAVEL, CLASSE DE RESISTENCIA C25, BRITA 0 E 1, SLUMP = 100 +/- 20 MM, COM BOMBEAMENTO (DISPONIBILIZACAO DE BOMBA), SEM O LANCAMENTO (NBR 8953)</t>
  </si>
  <si>
    <t>​94970​ CONCRETO FCK = 20MPA, TRAÇO 1:2,7:3 (EM MASSA SECA DE CIMENTO/ AREIA MÉDIA/ BRITA 1) - PREPARO MECÂNICO COM BETONEIRA 600 L. AF_05/2021​ (M3)</t>
  </si>
  <si>
    <t>​94971​ CONCRETO FCK = 25MPA, TRAÇO 1:2,3:2,7 (EM MASSA SECA DE CIMENTO/ AREIA MÉDIA/ BRITA 1) - PREPARO MECÂNICO COM BETONEIRA 600 L. AF_05/2021​ (M3)</t>
  </si>
  <si>
    <t>​94972​ CONCRETO FCK = 30MPA, TRAÇO 1:2,1:2,5 (EM MASSA SECA DE CIMENTO/ AREIA MÉDIA/ BRITA 1) - PREPARO MECÂNICO COM BETONEIRA 600 L. AF_05/2021​ (M3)</t>
  </si>
  <si>
    <t>​94968​ CONCRETO MAGRO PARA LASTRO, TRAÇO 1:4,5:4,5 (EM MASSA SECA DE CIMENTO/ AREIA MÉDIA/ BRITA 1) - PREPARO MECÂNICO COM BETONEIRA 600 L. AF_05/2021​ (M3)</t>
  </si>
  <si>
    <t>​95805​ CONDULETE DE PVC, TIPO B, PARA ELETRODUTO DE PVC SOLDÁVEL DN 25 MM (3/4''), APARENTE - FORNECIMENTO E INSTALAÇÃO. AF_10/2022​ (UN)</t>
  </si>
  <si>
    <t>00011950</t>
  </si>
  <si>
    <t>BUCHA DE NYLON SEM ABA S6, COM PARAFUSO DE 4,20 X 40 MM EM ACO ZINCADO COM ROSCA SOBERBA, CABECA CHATA E FENDA PHILLIPS</t>
  </si>
  <si>
    <t>00012010</t>
  </si>
  <si>
    <t>CONDULETE EM PVC, TIPO "B", SEM TAMPA, DE 1/2" OU 3/4"</t>
  </si>
  <si>
    <t>​CP-92803-81964021​ CORTE E DOBRA DE AÇO CA-50, DIÂMETRO DE 10,0 MM (EXCLUSIVE MATERIAL). AF_06/2022​ (KG)</t>
  </si>
  <si>
    <t>​CP-92801-38797322​ CORTE E DOBRA DE AÇO CA-50, DIÂMETRO DE 6,3 MM - EXCLUSIVE ACO CA-50, 6,3 MM, VERGALHAO​ (KG)</t>
  </si>
  <si>
    <t>​CP-92802-87365634​ CORTE E DOBRA DE AÇO CA-50, DIÂMETRO DE 8,0 MM. (EXCLUSIVE MATERIAL - AÇO CA-50) AF_06/2022​ (KG)</t>
  </si>
  <si>
    <t>​92799​ CORTE E DOBRA DE AÇO CA-60, DIÂMETRO DE 4,2 MM. AF_06/2022​ (KG)</t>
  </si>
  <si>
    <t>00043059</t>
  </si>
  <si>
    <t>ACO CA-60, 4,2 MM, OU 5,0 MM, OU 6,0 MM, OU 7,0 MM, VERGALHAO</t>
  </si>
  <si>
    <t>​95308​ CURSO DE CAPACITAÇÃO PARA AJUDANTE DE ARMADOR (ENCARGOS COMPLEMENTARES) - HORISTA​ (H)</t>
  </si>
  <si>
    <t>​95309​ CURSO DE CAPACITAÇÃO PARA AJUDANTE DE CARPINTEIRO (ENCARGOS COMPLEMENTARES) - HORISTA​ (H)</t>
  </si>
  <si>
    <t>​95314​ CURSO DE CAPACITAÇÃO PARA ARMADOR (ENCARGOS COMPLEMENTARES) - HORISTA​ (H)</t>
  </si>
  <si>
    <t>​95316​ CURSO DE CAPACITAÇÃO PARA AUXILIAR DE ELETRICISTA (ENCARGOS COMPLEMENTARES) - HORISTA​ (H)</t>
  </si>
  <si>
    <t>​95317​ CURSO DE CAPACITAÇÃO PARA AUXILIAR DE ENCANADOR OU BOMBEIRO HIDRÁULICO (ENCARGOS COMPLEMENTARES) - HORISTA​ (H)</t>
  </si>
  <si>
    <t>​95416​ CURSO DE CAPACITAÇÃO PARA AUXILIAR DE ESCRITÓRIO (ENCARGOS COMPLEMENTARES) - MENSALISTA​ (MES)</t>
  </si>
  <si>
    <t>​95329​ CURSO DE CAPACITAÇÃO PARA CARPINTEIRO DE ESQUADRIA (ENCARGOS COMPLEMENTARES) - HORISTA​ (H)</t>
  </si>
  <si>
    <t>​95330​ CURSO DE CAPACITAÇÃO PARA CARPINTEIRO DE FÔRMAS (ENCARGOS COMPLEMENTARES) - HORISTA​ (H)</t>
  </si>
  <si>
    <t>​95332​ CURSO DE CAPACITAÇÃO PARA ELETRICISTA (ENCARGOS COMPLEMENTARES) - HORISTA​ (H)</t>
  </si>
  <si>
    <t>00002436</t>
  </si>
  <si>
    <t>ELETRICISTA (HORISTA)</t>
  </si>
  <si>
    <t>​95335​ CURSO DE CAPACITAÇÃO PARA ENCANADOR OU BOMBEIRO HIDRÁULICO (ENCARGOS COMPLEMENTARES) - HORISTA​ (H)</t>
  </si>
  <si>
    <t>00002696</t>
  </si>
  <si>
    <t>ENCANADOR OU BOMBEIRO HIDRAULICO (HORISTA)</t>
  </si>
  <si>
    <t>​95422​ CURSO DE CAPACITAÇÃO PARA ENCARREGADO GERAL DE OBRAS (ENCARGOS COMPLEMENTARES) - MENSALISTA​ (MES)</t>
  </si>
  <si>
    <t>00040818</t>
  </si>
  <si>
    <t>ENCARREGADO GERAL DE OBRAS (MENSALISTA)</t>
  </si>
  <si>
    <t>​95415​ CURSO DE CAPACITAÇÃO PARA ENGENHEIRO CIVIL DE OBRA JÚNIOR (ENCARGOS COMPLEMENTARES) - MENSALISTA​ (MES)</t>
  </si>
  <si>
    <t>00040811</t>
  </si>
  <si>
    <t>ENGENHEIRO CIVIL DE OBRA JUNIOR (MENSALISTA)</t>
  </si>
  <si>
    <t>​95417​ CURSO DE CAPACITAÇÃO PARA ENGENHEIRO CIVIL DE OBRA PLENO (ENCARGOS COMPLEMENTARES) - MENSALISTA​ (MES)</t>
  </si>
  <si>
    <t>00040813</t>
  </si>
  <si>
    <t>ENGENHEIRO CIVIL DE OBRA PLENO (MENSALISTA)</t>
  </si>
  <si>
    <t>​95390​ CURSO DE CAPACITAÇÃO PARA JARDINEIRO (ENCARGOS COMPLEMENTARES) - HORISTA​ (H)</t>
  </si>
  <si>
    <t>00044503</t>
  </si>
  <si>
    <t>JARDINEIRO (HORISTA)</t>
  </si>
  <si>
    <t>​95346​ CURSO DE CAPACITAÇÃO PARA MOTORISTA DE BASCULANTE (ENCARGOS COMPLEMENTARES) - HORISTA​ (H)</t>
  </si>
  <si>
    <t>00020020</t>
  </si>
  <si>
    <t>MOTORISTA DE CAMINHAO-BASCULANTE (HORISTA)</t>
  </si>
  <si>
    <t>​95347​ CURSO DE CAPACITAÇÃO PARA MOTORISTA DE CAMINHÃO (ENCARGOS COMPLEMENTARES) - HORISTA​ (H)</t>
  </si>
  <si>
    <t>00004093</t>
  </si>
  <si>
    <t>MOTORISTA DE CAMINHAO (HORISTA)</t>
  </si>
  <si>
    <t>​95389​ CURSO DE CAPACITAÇÃO PARA OPERADOR DE BETONEIRA ESTACIONÁRIA/MISTURADOR (ENCARGOS COMPLEMENTARES) - HORISTA​ (H)</t>
  </si>
  <si>
    <t>00037666</t>
  </si>
  <si>
    <t>OPERADOR DE BETONEIRA ESTACIONARIA / MISTURADOR (HORISTA)</t>
  </si>
  <si>
    <t>​95357​ CURSO DE CAPACITAÇÃO PARA OPERADOR DE ESCAVADEIRA (ENCARGOS COMPLEMENTARES) - HORISTA​ (H)</t>
  </si>
  <si>
    <t>00004234</t>
  </si>
  <si>
    <t>OPERADOR DE ESCAVADEIRA (HORISTA)</t>
  </si>
  <si>
    <t>​95358​ CURSO DE CAPACITAÇÃO PARA OPERADOR DE GUINCHO (ENCARGOS COMPLEMENTARES) - HORISTA​ (H)</t>
  </si>
  <si>
    <t>00004253</t>
  </si>
  <si>
    <t>OPERADOR DE GUINCHO OU GUINCHEIRO (HORISTA)</t>
  </si>
  <si>
    <t>​95359​ CURSO DE CAPACITAÇÃO PARA OPERADOR DE GUINDASTE (ENCARGOS COMPLEMENTARES) - HORISTA​ (H)</t>
  </si>
  <si>
    <t>00004254</t>
  </si>
  <si>
    <t>OPERADOR DE GUINDASTE (HORISTA)</t>
  </si>
  <si>
    <t>​95361​ CURSO DE CAPACITAÇÃO PARA OPERADOR DE MARTELETE OU MARTELETEIRO (ENCARGOS COMPLEMENTARES) - HORISTA​ (H)</t>
  </si>
  <si>
    <t>00004257</t>
  </si>
  <si>
    <t>OPERADOR DE MARTELETE OU MARTELETEIRO (HORISTA)</t>
  </si>
  <si>
    <t>​95360​ CURSO DE CAPACITAÇÃO PARA OPERADOR DE MÁQUINAS E EQUIPAMENTOS (ENCARGOS COMPLEMENTARES) - HORISTA​ (H)</t>
  </si>
  <si>
    <t>00004230</t>
  </si>
  <si>
    <t>OPERADOR DE MAQUINAS E TRATORES DIVERSOS - TERRAPLANAGEM (HORISTA)</t>
  </si>
  <si>
    <t>​95364​ CURSO DE CAPACITAÇÃO PARA OPERADOR DE PÁ CARREGADEIRA (ENCARGOS COMPLEMENTARES) - HORISTA​ (H)</t>
  </si>
  <si>
    <t>00004248</t>
  </si>
  <si>
    <t>OPERADOR DE PA CARREGADEIRA (HORISTA)</t>
  </si>
  <si>
    <t>​95371​ CURSO DE CAPACITAÇÃO PARA PEDREIRO (ENCARGOS COMPLEMENTARES) - HORISTA​ (H)</t>
  </si>
  <si>
    <t>00004750</t>
  </si>
  <si>
    <t>PEDREIRO (HORISTA)</t>
  </si>
  <si>
    <t>​95372​ CURSO DE CAPACITAÇÃO PARA PINTOR (ENCARGOS COMPLEMENTARES) - HORISTA​ (H)</t>
  </si>
  <si>
    <t>00004783</t>
  </si>
  <si>
    <t>PINTOR (HORISTA)</t>
  </si>
  <si>
    <t>​95378​ CURSO DE CAPACITAÇÃO PARA SERVENTE (ENCARGOS COMPLEMENTARES) - HORISTA​ (H)</t>
  </si>
  <si>
    <t>00006111</t>
  </si>
  <si>
    <t>SERVENTE DE OBRAS (HORISTA)</t>
  </si>
  <si>
    <t>​100536​ CURSO DE CAPACITAÇÃO PARA TECNICO DE EDIFICACOES (ENCARGOS COMPLEMENTARES) - MENSALISTA​ (MES)</t>
  </si>
  <si>
    <t>00040946</t>
  </si>
  <si>
    <t>TECNICO DE EDIFICACOES (MENSALISTA)</t>
  </si>
  <si>
    <t>​95385​ CURSO DE CAPACITAÇÃO PARA TELHADISTA (ENCARGOS COMPLEMENTARES) - HORISTA​ (H)</t>
  </si>
  <si>
    <t>00012869</t>
  </si>
  <si>
    <t>TELHADOR / TELHADISTA (HORISTA)</t>
  </si>
  <si>
    <t>​95424​ CURSO DE CAPACITAÇÃO PARA TOPÓGRAFO (ENCARGOS COMPLEMENTARES) - MENSALISTA​ (MES)</t>
  </si>
  <si>
    <t>00040820</t>
  </si>
  <si>
    <t>TOPOGRAFO (MENSALISTA)</t>
  </si>
  <si>
    <t>​95386​ CURSO DE CAPACITAÇÃO PARA TRATORISTA (ENCARGOS COMPLEMENTARES) - HORISTA​ (H)</t>
  </si>
  <si>
    <t>​101372​ CURSO DE CAPACITAÇÃO PARA VIGIA DIURNO (ENCARGOS COMPLEMENTARES) - MENSALISTA​ (MES)</t>
  </si>
  <si>
    <t>00041096</t>
  </si>
  <si>
    <t>VIGIA DIURNO (MENSALISTA)</t>
  </si>
  <si>
    <t>​89748​ CURVA CURTA 90 GRAUS, PVC, SERIE NORMAL, ESGOTO PREDIAL, DN 100 MM, JUNTA ELÁSTICA, FORNECIDO E INSTALADO EM RAMAL DE DESCARGA OU RAMAL DE ESGOTO SANITÁRIO. AF_08/2022​ (UN)</t>
  </si>
  <si>
    <t>00000301</t>
  </si>
  <si>
    <t>ANEL BORRACHA PARA TUBO ESGOTO PREDIAL, DN 100 MM (NBR 5688)</t>
  </si>
  <si>
    <t>00001966</t>
  </si>
  <si>
    <t>CURVA PVC CURTA 90 GRAUS, DN 100 MM, PARA ESGOTO PREDIAL</t>
  </si>
  <si>
    <t>00020078</t>
  </si>
  <si>
    <t>PASTA LUBRIFICANTE PARA TUBOS E CONEXOES COM JUNTA ELASTICA, EMBALAGEM DE *400* GR (USO EM PVC, ACO, POLIETILENO E OUTROS)</t>
  </si>
  <si>
    <t>​5914333​ Carga, manobra e descarga de materiais diversos em caminhão carroceria de 15 t - carga e descarga com caminhão guindauto com capacidade de elevação de 6,2 t​ (t)</t>
  </si>
  <si>
    <t>QUANT</t>
  </si>
  <si>
    <t>UTILIZAÇÃO</t>
  </si>
  <si>
    <t>CUSTO OPERACIONAL</t>
  </si>
  <si>
    <t>PROD</t>
  </si>
  <si>
    <t>IMPR</t>
  </si>
  <si>
    <t>E9592</t>
  </si>
  <si>
    <t>Caminhão carroceria com capacidade de 15 t - 188 kW</t>
  </si>
  <si>
    <t>E9686</t>
  </si>
  <si>
    <t>Caminhão guindauto com capacidade de elevação de 6,2 t e carroceria de 7 t - 136 kW</t>
  </si>
  <si>
    <t>TOTAL EQUIPAMENTOS:</t>
  </si>
  <si>
    <t>​5914655​ Carga, manobra e descarga de materiais diversos em caminhão carroceria de 15 t - carga e descarga manuais​ (t)</t>
  </si>
  <si>
    <t>​1400973​ Corte de chapas de aço com espessura de 3 mm com maçarico oxiacetileno​ (m)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</si>
  <si>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</si>
  <si>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</si>
  <si>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</si>
  <si>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</si>
  <si>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</si>
  <si>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</si>
  <si>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</si>
  <si>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</si>
  <si>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m³</t>
  </si>
  <si>
    <t>​1419543​ Corte de perfil metálico com máquina policorte com espessura de até 1/8"​ (un)</t>
  </si>
  <si>
    <t>E9764</t>
  </si>
  <si>
    <t>Grupo gerador - 7,2 kVA</t>
  </si>
  <si>
    <t>E9717</t>
  </si>
  <si>
    <t>Máquina policorte - 2,20 kW</t>
  </si>
  <si>
    <t>P9823</t>
  </si>
  <si>
    <t>Serralheiro</t>
  </si>
  <si>
    <t>M0076</t>
  </si>
  <si>
    <t>Disco de corte abrasivo para policorte - D = 300 mm</t>
  </si>
  <si>
    <t>​101891​ DISJUNTOR MONOPOLAR TIPO NEMA, CORRENTE NOMINAL DE 35 ATÉ 50A - FORNECIMENTO E INSTALAÇÃO. AF_07/2025​ (UN)</t>
  </si>
  <si>
    <t>00002386</t>
  </si>
  <si>
    <t>DISJUNTOR TIPO NEMA, MONOPOLAR 35 ATE 50 A, TENSAO MAXIMA DE 240 V</t>
  </si>
  <si>
    <t>00001574</t>
  </si>
  <si>
    <t>TERMINAL A COMPRESSAO EM COBRE ESTANHADO PARA CABO 10 MM2, 1 FURO E 1 COMPRESSAO, PARA PARAFUSO DE FIXACAO M6</t>
  </si>
  <si>
    <t>​88264​ ELETRICISTA COM ENCARGOS COMPLEMENTARES​ (H)</t>
  </si>
  <si>
    <t>95332</t>
  </si>
  <si>
    <t>CURSO DE CAPACITAÇÃO PARA ELETRICISTA (ENCARGOS COMPLEMENTARES) - HORISTA</t>
  </si>
  <si>
    <t>​91831​ ELETRODUTO FLEXÍVEL CORRUGADO, PVC, DN 20 MM (1/2"), PARA CIRCUITOS TERMINAIS, INSTALADO EM FORRO - FORNECIMENTO E INSTALAÇÃO. AF_03/2023​ (M)</t>
  </si>
  <si>
    <t>00002689</t>
  </si>
  <si>
    <t>ELETRODUTO PVC FLEXIVEL CORRUGADO, COR AMARELA, DE 20 MM</t>
  </si>
  <si>
    <t>​91852​ ELETRODUTO FLEXÍVEL CORRUGADO, PVC, DN 20 MM (1/2"), PARA CIRCUITOS TERMINAIS, INSTALADO EM PAREDE - FORNECIMENTO E INSTALAÇÃO. AF_03/2023​ (M)</t>
  </si>
  <si>
    <t>​91834​ ELETRODUTO FLEXÍVEL CORRUGADO, PVC, DN 25 MM (3/4"), PARA CIRCUITOS TERMINAIS, INSTALADO EM FORRO - FORNECIMENTO E INSTALAÇÃO. AF_03/2023​ (M)</t>
  </si>
  <si>
    <t>00002688</t>
  </si>
  <si>
    <t>ELETRODUTO PVC FLEXIVEL CORRUGADO, COR AMARELA, DE 25 MM</t>
  </si>
  <si>
    <t>​91854​ ELETRODUTO FLEXÍVEL CORRUGADO, PVC, DN 25 MM (3/4"), PARA CIRCUITOS TERMINAIS, INSTALADO EM PAREDE - FORNECIMENTO E INSTALAÇÃO. AF_03/2023​ (M)</t>
  </si>
  <si>
    <t>​91862​ ELETRODUTO RÍGIDO ROSCÁVEL, PVC, DN 20 MM (1/2"), PARA CIRCUITOS TERMINAIS, INSTALADO EM FORRO - FORNECIMENTO E INSTALAÇÃO. AF_03/2023​ (M)</t>
  </si>
  <si>
    <t>00002673</t>
  </si>
  <si>
    <t>ELETRODUTO DE PVC RIGIDO ROSCAVEL DE 1/2", SEM LUVA</t>
  </si>
  <si>
    <t>​91870​ ELETRODUTO RÍGIDO ROSCÁVEL, PVC, DN 20 MM (1/2"), PARA CIRCUITOS TERMINAIS, INSTALADO EM PAREDE - FORNECIMENTO E INSTALAÇÃO. AF_03/2023​ (M)</t>
  </si>
  <si>
    <t>​87794​ EMBOÇO OU MASSA ÚNICA EM ARGAMASSA TRAÇO 1:2:8, PREPARO MANUAL, APLICADA MANUALMENTE EM PANOS CEGOS DE FACHADA (SEM PRESENÇA DE VÃOS), ESPESSURA DE 25 MM. AF_09/2022​ (M2)</t>
  </si>
  <si>
    <t>00037411</t>
  </si>
  <si>
    <t>TELA DE ACO SOLDADA GALVANIZADA/ZINCADA PARA ALVENARIA, FIO D = *1,24 MM, MALHA 25 X 25 MM</t>
  </si>
  <si>
    <t>87369</t>
  </si>
  <si>
    <t>ARGAMASSA TRAÇO 1:2:8 (EM VOLUME DE CIMENTO, CAL E AREIA MÉDIA ÚMIDA) PARA EMBOÇO/MASSA ÚNICA/ASSENTAMENTO DE ALVENARIA DE VEDAÇÃO, PREPARO MANUAL. AF_08/2019</t>
  </si>
  <si>
    <t>​87777​ EMBOÇO OU MASSA ÚNICA EM ARGAMASSA TRAÇO 1:2:8, PREPARO MANUAL, APLICADA MANUALMENTE EM PANOS DE FACHADA COM PRESENÇA DE VÃOS, ESPESSURA DE 25 MM. AF_08/2022​ (M2)</t>
  </si>
  <si>
    <t>​87792​ EMBOÇO OU MASSA ÚNICA EM ARGAMASSA TRAÇO 1:2:8, PREPARO MECÂNICO COM BETONEIRA 400 L, APLICADA MANUALMENTE EM PANOS CEGOS DE FACHADA (SEM PRESENÇA DE VÃOS), ESPESSURA DE 25 MM. AF_08/2022​ (M2)</t>
  </si>
  <si>
    <t>​88267​ ENCANADOR OU BOMBEIRO HIDRÁULICO COM ENCARGOS COMPLEMENTARES​ (H)</t>
  </si>
  <si>
    <t>95335</t>
  </si>
  <si>
    <t>CURSO DE CAPACITAÇÃO PARA ENCANADOR OU BOMBEIRO HIDRÁULICO (ENCARGOS COMPLEMENTARES) - HORISTA</t>
  </si>
  <si>
    <t>​93572​ ENCARREGADO GERAL DE OBRAS COM ENCARGOS COMPLEMENTARES​ (MES)</t>
  </si>
  <si>
    <t>00043499</t>
  </si>
  <si>
    <t>EPI - FAMILIA ENCARREGADO GERAL - MENSALISTA (ENCARGOS COMPLEMENTARES - COLETADO CAIXA)</t>
  </si>
  <si>
    <t>00043475</t>
  </si>
  <si>
    <t>FERRAMENTAS - FAMILIA ENCARREGADO GERAL - MENSALISTA (ENCARGOS COMPLEMENTARES - COLETADO CAIXA)</t>
  </si>
  <si>
    <t>95422</t>
  </si>
  <si>
    <t>CURSO DE CAPACITAÇÃO PARA ENCARREGADO GERAL DE OBRAS (ENCARGOS COMPLEMENTARES) - MENSALISTA</t>
  </si>
  <si>
    <t>​86884​ ENGATE FLEXÍVEL EM PLÁSTICO BRANCO, 1/2" X 30CM - FORNECIMENTO E INSTALAÇÃO. AF_01/2020​ (UN)</t>
  </si>
  <si>
    <t>00006141</t>
  </si>
  <si>
    <t>ENGATE/RABICHO FLEXIVEL PLASTICO (PVC OU ABS) BRANCO 1/2" X 30 CM</t>
  </si>
  <si>
    <t>​93565​ ENGENHEIRO CIVIL DE OBRA JUNIOR COM ENCARGOS COMPLEMENTARES​ (MES)</t>
  </si>
  <si>
    <t>00043498</t>
  </si>
  <si>
    <t>EPI - FAMILIA ENGENHEIRO CIVIL - MENSALISTA (ENCARGOS COMPLEMENTARES - COLETADO CAIXA)</t>
  </si>
  <si>
    <t>00043474</t>
  </si>
  <si>
    <t>FERRAMENTAS - FAMILIA ENGENHEIRO CIVIL - MENSALISTA (ENCARGOS COMPLEMENTARES - COLETADO CAIXA)</t>
  </si>
  <si>
    <t>95415</t>
  </si>
  <si>
    <t>CURSO DE CAPACITAÇÃO PARA ENGENHEIRO CIVIL DE OBRA JÚNIOR (ENCARGOS COMPLEMENTARES) - MENSALISTA</t>
  </si>
  <si>
    <t>​93567​ ENGENHEIRO CIVIL DE OBRA PLENO COM ENCARGOS COMPLEMENTARES​ (MES)</t>
  </si>
  <si>
    <t>95417</t>
  </si>
  <si>
    <t>CURSO DE CAPACITAÇÃO PARA ENGENHEIRO CIVIL DE OBRA PLENO (ENCARGOS COMPLEMENTARES) - MENSALISTA</t>
  </si>
  <si>
    <t>​5632​ ESCAVADEIRA HIDRÁULICA SOBRE ESTEIRAS, CAÇAMBA 0,80 M3, PESO OPERACIONAL 17 T, POTENCIA BRUTA 111 HP - CHI DIURNO. AF_06/2014​ (CHI)</t>
  </si>
  <si>
    <t>88294</t>
  </si>
  <si>
    <t>OPERADOR DE ESCAVADEIRA COM ENCARGOS COMPLEMENTARES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</si>
  <si>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</si>
  <si>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</si>
  <si>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</si>
  <si>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</si>
  <si>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​5631​ ESCAVADEIRA HIDRÁULICA SOBRE ESTEIRAS, CAÇAMBA 0,80 M3, PESO OPERACIONAL 17 T, POTENCIA BRUTA 111 HP - CHP DIURNO. AF_06/2014​ (CHP)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</si>
  <si>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</si>
  <si>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</si>
  <si>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</si>
  <si>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</si>
  <si>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​5627​ ESCAVADEIRA HIDRÁULICA SOBRE ESTEIRAS, CAÇAMBA 0,80 M3, PESO OPERACIONAL 17 T, POTENCIA BRUTA 111 HP - DEPRECIAÇÃO. AF_06/2014​ (H)</t>
  </si>
  <si>
    <t>00010685</t>
  </si>
  <si>
    <t>ESCAVADEIRA HIDRAULICA SOBRE ESTEIRAS, CACAMBA 0,80M3, PESO OPERACIONAL 17T, POTENCIA BRUTA 111HP</t>
  </si>
  <si>
    <t>​5628​ ESCAVADEIRA HIDRÁULICA SOBRE ESTEIRAS, CAÇAMBA 0,80 M3, PESO OPERACIONAL 17 T, POTENCIA BRUTA 111 HP - JUROS. AF_06/2014​ (H)</t>
  </si>
  <si>
    <t>​5629​ ESCAVADEIRA HIDRÁULICA SOBRE ESTEIRAS, CAÇAMBA 0,80 M3, PESO OPERACIONAL 17 T, POTENCIA BRUTA 111 HP - MANUTENÇÃO. AF_06/2014​ (H)</t>
  </si>
  <si>
    <t>​5630​ ESCAVADEIRA HIDRÁULICA SOBRE ESTEIRAS, CAÇAMBA 0,80 M3, PESO OPERACIONAL 17 T, POTENCIA BRUTA 111 HP - MATERIAIS NA OPERAÇÃO. AF_06/2014​ (H)</t>
  </si>
  <si>
    <t>​93358​ ESCAVAÇÃO MANUAL DE VALA. AF_09/2024​ (M3)</t>
  </si>
  <si>
    <t>​98462​ ESTRUTURA DE MADEIRA PROVISÓRIA PARA SUPORTE DE CAIXA DÁGUA ELEVADA DE 3000 LITROS. AF_03/2024​ (UN)</t>
  </si>
  <si>
    <t>00001347</t>
  </si>
  <si>
    <t>CHAPA/PAINEL DE MADEIRA COMPENSADA PLASTIFICADA (MADEIRITE PLASTIFICADO) PARA FORMA DE CONCRETO, DE 2200 X 1100 MM, E = 12 MM</t>
  </si>
  <si>
    <t>00034492</t>
  </si>
  <si>
    <t>CONCRETO USINADO BOMBEAVEL, CLASSE DE RESISTENCIA C20, COM BRITA 0 E 1, SLUMP = 100 +/- 20 MM, EXCLUI SERVICO DE BOMBEAMENTO (NBR 8953)</t>
  </si>
  <si>
    <t>00002747</t>
  </si>
  <si>
    <t>MOURAO ROLICO DE MADEIRA TRATADA, D = 16 A 20 CM, H = 2,20 M, EM EUCALIPTO OU EQUIVALENTE DA REGIAO (PARA CERCA)</t>
  </si>
  <si>
    <t>​92273​ FABRICAÇÃO DE ESCORAS DO TIPO PONTALETE, EM MADEIRA, PARA PÉ-DIREITO SIMPLES. AF_09/2020​ (M)</t>
  </si>
  <si>
    <t>00005068</t>
  </si>
  <si>
    <t>PREGO DE ACO POLIDO COM CABECA 17 X 21 (2 X 11)</t>
  </si>
  <si>
    <t>​91305​ FECHADURA DE EMBUTIR PARA PORTA DE BANHEIRO, COMPLETA, ACABAMENTO PADRÃO POPULAR, INCLUSO EXECUÇÃO DE FURO - FORNECIMENTO E INSTALAÇÃO. AF_12/2019​ (UN)</t>
  </si>
  <si>
    <t>88261</t>
  </si>
  <si>
    <t>CARPINTEIRO DE ESQUADRIAS COM ENCARGOS COMPLEMENTARES</t>
  </si>
  <si>
    <t>​91170​ FIXAÇÃO DE TUBOS HORIZONTAIS DE PVC ÁGUA, PVC ESGOTO, PVC ÁGUA PLUVIAL, CPVC, PPR, COBRE OU AÇO, DIÂMETROS MENORES OU IGUAIS A 40 MM, COM ABRAÇADEIRA METÁLICA RÍGIDA TIPO U PERFIL 1 1/4", FIXADA EM PERFILADO EM LAJE. AF_09/2023_PS​ (M)</t>
  </si>
  <si>
    <t>00000392</t>
  </si>
  <si>
    <t>ABRACADEIRA EM ACO PARA AMARRACAO DE ELETRODUTOS, TIPO D, COM 1/2" E PARAFUSO DE FIXACAO</t>
  </si>
  <si>
    <t>​91173​ FIXAÇÃO DE TUBOS VERTICAIS DE PVC ÁGUA, PVC ESGOTO, PVC ÁGUA PLUVIAL, CPVC, PPR, COBRE OU AÇO, DIÂMETROS MENORES OU IGUAIS A 40 MM, COM ABRAÇADEIRA METÁLICA RÍGIDA TIPO U PERFIL 1 1/4", FIXADA EM PERFILADO EM PAREDE. AF_09/2023_PS​ (M)</t>
  </si>
  <si>
    <t>​90279​ GRAUTE FGK=20 MPA; TRAÇO 1:0,04:1,8:2,1 (EM MASSA SECA DE CIMENTO/ CAL/ AREIA GROSSA/ BRITA 0) - PREPARO MECÂNICO COM BETONEIRA 400 L. AF_09/2021​ (M3)</t>
  </si>
  <si>
    <t>​89994​ GRAUTEAMENTO DE CINTA INTERMEDIÁRIA OU DE CONTRAVERGA EM ALVENARIA ESTRUTURAL. AF_09/2021​ (M3)</t>
  </si>
  <si>
    <t>90279</t>
  </si>
  <si>
    <t>GRAUTE FGK=20 MPA; TRAÇO 1:0,04:1,8:2,1 (EM MASSA SECA DE CIMENTO/ CAL/ AREIA GROSSA/ BRITA 0) - PREPARO MECÂNICO COM BETONEIRA 400 L. AF_09/2021</t>
  </si>
  <si>
    <t>​89995​ GRAUTEAMENTO DE CINTA SUPERIOR OU DE VERGA EM ALVENARIA ESTRUTURAL. AF_09/2021​ (M3)</t>
  </si>
  <si>
    <t>​89993​ GRAUTEAMENTO VERTICAL EM ALVENARIA ESTRUTURAL. AF_09/2021​ (M3)</t>
  </si>
  <si>
    <t>​93282​ GUINCHO ELÉTRICO DE COLUNA, CAPACIDADE 400 KG, COM MOTO FREIO, MOTOR TRIFÁSICO DE 1,25 CV - CHI DIURNO. AF_03/2016​ (CHI)</t>
  </si>
  <si>
    <t>88295</t>
  </si>
  <si>
    <t>OPERADOR DE GUINCHO COM ENCARGOS COMPLEMENTARES</t>
  </si>
  <si>
    <t>93277</t>
  </si>
  <si>
    <t>GUINCHO ELÉTRICO DE COLUNA, CAPACIDADE 400 KG, COM MOTO FREIO, MOTOR TRIFÁSICO DE 1,25 CV - DEPRECIAÇÃO. AF_03/2016</t>
  </si>
  <si>
    <t>93278</t>
  </si>
  <si>
    <t>GUINCHO ELÉTRICO DE COLUNA, CAPACIDADE 400 KG, COM MOTO FREIO, MOTOR TRIFÁSICO DE 1,25 CV - JUROS. AF_03/2016</t>
  </si>
  <si>
    <t>​93281​ GUINCHO ELÉTRICO DE COLUNA, CAPACIDADE 400 KG, COM MOTO FREIO, MOTOR TRIFÁSICO DE 1,25 CV - CHP DIURNO. AF_03/2016​ (CHP)</t>
  </si>
  <si>
    <t>93279</t>
  </si>
  <si>
    <t>GUINCHO ELÉTRICO DE COLUNA, CAPACIDADE 400 KG, COM MOTO FREIO, MOTOR TRIFÁSICO DE 1,25 CV - MANUTENÇÃO. AF_03/2016</t>
  </si>
  <si>
    <t>93280</t>
  </si>
  <si>
    <t>GUINCHO ELÉTRICO DE COLUNA, CAPACIDADE 400 KG, COM MOTO FREIO, MOTOR TRIFÁSICO DE 1,25 CV - MATERIAIS NA OPERAÇÃO. AF_03/2016</t>
  </si>
  <si>
    <t>​93277​ GUINCHO ELÉTRICO DE COLUNA, CAPACIDADE 400 KG, COM MOTO FREIO, MOTOR TRIFÁSICO DE 1,25 CV - DEPRECIAÇÃO. AF_03/2016​ (H)</t>
  </si>
  <si>
    <t>00036487</t>
  </si>
  <si>
    <t>GUINCHO ELETRICO DE COLUNA, CAPACIDADE 400 KG, COM MOTO FREIO, MOTOR TRIFASICO DE 1,25 CV</t>
  </si>
  <si>
    <t>​93278​ GUINCHO ELÉTRICO DE COLUNA, CAPACIDADE 400 KG, COM MOTO FREIO, MOTOR TRIFÁSICO DE 1,25 CV - JUROS. AF_03/2016​ (H)</t>
  </si>
  <si>
    <t>​93279​ GUINCHO ELÉTRICO DE COLUNA, CAPACIDADE 400 KG, COM MOTO FREIO, MOTOR TRIFÁSICO DE 1,25 CV - MANUTENÇÃO. AF_03/2016​ (H)</t>
  </si>
  <si>
    <t>​93280​ GUINCHO ELÉTRICO DE COLUNA, CAPACIDADE 400 KG, COM MOTO FREIO, MOTOR TRIFÁSICO DE 1,25 CV - MATERIAIS NA OPERAÇÃO. AF_03/2016​ (H)</t>
  </si>
  <si>
    <t>​89273​ GUINDASTE HIDRÁULICO AUTOPROPELIDO, COM LANÇA TELESCÓPICA 28,80 M, CAPACIDADE MÁXIMA 30 T, POTÊNCIA 97 KW, TRAÇÃO 4 X 4 - CHI DIURNO. AF_11/2014​ (CHI)</t>
  </si>
  <si>
    <t>88296</t>
  </si>
  <si>
    <t>OPERADOR DE GUINDASTE COM ENCARGOS COMPLEMENTARES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</si>
  <si>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</si>
  <si>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</si>
  <si>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</si>
  <si>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</si>
  <si>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</si>
  <si>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</si>
  <si>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​89272​ GUINDASTE HIDRÁULICO AUTOPROPELIDO, COM LANÇA TELESCÓPICA 28,80 M, CAPACIDADE MÁXIMA 30 T, POTÊNCIA 97 KW, TRAÇÃO 4 X 4 - CHP DIURNO. AF_11/2014​ (CHP)</t>
  </si>
  <si>
    <t>89270</t>
  </si>
  <si>
    <t>GUINDASTE HIDRÁULICO AUTOPROPELIDO, COM LANÇA TELESCÓPICA 28,80 M, CAPACIDADE MÁXIMA 30 T, POTÊNCIA 97 KW, TRAÇÃO 4 X 4 - MANUTENÇÃO. AF_11/2014</t>
  </si>
  <si>
    <t>89271</t>
  </si>
  <si>
    <t>GUINDASTE HIDRÁULICO AUTOPROPELIDO, COM LANÇA TELESCÓPICA 28,80 M, CAPACIDADE MÁXIMA 30 T, POTÊNCIA 97 KW, TRAÇÃO 4 X 4 - MATERIAIS NA OPERAÇÃO. AF_11/2014</t>
  </si>
  <si>
    <t>​89267​ GUINDASTE HIDRÁULICO AUTOPROPELIDO, COM LANÇA TELESCÓPICA 28,80 M, CAPACIDADE MÁXIMA 30 T, POTÊNCIA 97 KW, TRAÇÃO 4 X 4 - DEPRECIAÇÃO. AF_11/2014​ (H)</t>
  </si>
  <si>
    <t>00044475</t>
  </si>
  <si>
    <t>GUINDASTE HIDRAULICO AUTOPROPELIDO, COM LANCA TELESCOPICA 28,80 M, CAPACIDADE MAXIMA 30 T, POTENCIA 97 KW, TRACAO 4 X 4</t>
  </si>
  <si>
    <t>​89269​ GUINDASTE HIDRÁULICO AUTOPROPELIDO, COM LANÇA TELESCÓPICA 28,80 M, CAPACIDADE MÁXIMA 30 T, POTÊNCIA 97 KW, TRAÇÃO 4 X 4 - IMPOSTOS E SEGUROS. AF_11/2014​ (H)</t>
  </si>
  <si>
    <t>​89268​ GUINDASTE HIDRÁULICO AUTOPROPELIDO, COM LANÇA TELESCÓPICA 28,80 M, CAPACIDADE MÁXIMA 30 T, POTÊNCIA 97 KW, TRAÇÃO 4 X 4 - JUROS. AF_11/2014​ (H)</t>
  </si>
  <si>
    <t>​89270​ GUINDASTE HIDRÁULICO AUTOPROPELIDO, COM LANÇA TELESCÓPICA 28,80 M, CAPACIDADE MÁXIMA 30 T, POTÊNCIA 97 KW, TRAÇÃO 4 X 4 - MANUTENÇÃO. AF_11/2014​ (H)</t>
  </si>
  <si>
    <t>​89271​ GUINDASTE HIDRÁULICO AUTOPROPELIDO, COM LANÇA TELESCÓPICA 28,80 M, CAPACIDADE MÁXIMA 30 T, POTÊNCIA 97 KW, TRAÇÃO 4 X 4 - MATERIAIS NA OPERAÇÃO. AF_11/2014​ (H)</t>
  </si>
  <si>
    <t>​96985​ HASTE DE ATERRAMENTO, DIÂMETRO 5/8", COM 3 METROS - FORNECIMENTO E INSTALAÇÃO. AF_08/2023​ (UN)</t>
  </si>
  <si>
    <t>​92023​ INTERRUPTOR SIMPLES (1 MÓDULO) COM 1 TOMADA DE EMBUTIR 2P+T 10 A, INCLUINDO SUPORTE E PLACA - FORNECIMENTO E INSTALAÇÃO. AF_03/2023​ (UN)</t>
  </si>
  <si>
    <t>92022</t>
  </si>
  <si>
    <t>INTERRUPTOR SIMPLES (1 MÓDULO) COM 1 TOMADA DE EMBUTIR 2P+T 10 A, SEM SUPORTE E SEM PLACA - FORNECIMENTO E INSTALAÇÃO. AF_03/2023</t>
  </si>
  <si>
    <t>91946</t>
  </si>
  <si>
    <t>SUPORTE PARAFUSADO COM PLACA DE ENCAIXE 4" X 2" MÉDIO (1,30 M DO PISO) PARA PONTO ELÉTRICO - FORNECIMENTO E INSTALAÇÃO. AF_03/2023</t>
  </si>
  <si>
    <t>​92022​ INTERRUPTOR SIMPLES (1 MÓDULO) COM 1 TOMADA DE EMBUTIR 2P+T 10 A, SEM SUPORTE E SEM PLACA - FORNECIMENTO E INSTALAÇÃO. AF_03/2023​ (UN)</t>
  </si>
  <si>
    <t>00038112</t>
  </si>
  <si>
    <t>INTERRUPTOR SIMPLES 10A, 250V (APENAS MODULO)</t>
  </si>
  <si>
    <t>00038101</t>
  </si>
  <si>
    <t>TOMADA 2P+T 10A, 250V (APENAS MODULO)</t>
  </si>
  <si>
    <t>​92025​ INTERRUPTOR SIMPLES (1 MÓDULO) COM 2 TOMADAS DE EMBUTIR 2P+T 10 A, INCLUINDO SUPORTE E PLACA - FORNECIMENTO E INSTALAÇÃO. AF_03/2023​ (UN)</t>
  </si>
  <si>
    <t>92024</t>
  </si>
  <si>
    <t>INTERRUPTOR SIMPLES (1 MÓDULO) COM 2 TOMADAS DE EMBUTIR 2P+T 10 A, SEM SUPORTE E SEM PLACA - FORNECIMENTO E INSTALAÇÃO. AF_03/2023</t>
  </si>
  <si>
    <t>​92024​ INTERRUPTOR SIMPLES (1 MÓDULO) COM 2 TOMADAS DE EMBUTIR 2P+T 10 A, SEM SUPORTE E SEM PLACA - FORNECIMENTO E INSTALAÇÃO. AF_03/2023​ (UN)</t>
  </si>
  <si>
    <t>​91959​ INTERRUPTOR SIMPLES (2 MÓDULOS), 10A/250V, INCLUINDO SUPORTE E PLACA - FORNECIMENTO E INSTALAÇÃO. AF_03/2023​ (UN)</t>
  </si>
  <si>
    <t>91958</t>
  </si>
  <si>
    <t>INTERRUPTOR SIMPLES (2 MÓDULOS), 10A/250V, SEM SUPORTE E SEM PLACA - FORNECIMENTO E INSTALAÇÃO. AF_03/2023</t>
  </si>
  <si>
    <t>​91958​ INTERRUPTOR SIMPLES (2 MÓDULOS), 10A/250V, SEM SUPORTE E SEM PLACA - FORNECIMENTO E INSTALAÇÃO. AF_03/2023​ (UN)</t>
  </si>
  <si>
    <t>​91967​ INTERRUPTOR SIMPLES (3 MÓDULOS), 10A/250V, INCLUINDO SUPORTE E PLACA - FORNECIMENTO E INSTALAÇÃO. AF_03/2023​ (UN)</t>
  </si>
  <si>
    <t>91966</t>
  </si>
  <si>
    <t>INTERRUPTOR SIMPLES (3 MÓDULOS), 10A/250V, SEM SUPORTE E SEM PLACA - FORNECIMENTO E INSTALAÇÃO. AF_03/2023</t>
  </si>
  <si>
    <t>​91966​ INTERRUPTOR SIMPLES (3 MÓDULOS), 10A/250V, SEM SUPORTE E SEM PLACA - FORNECIMENTO E INSTALAÇÃO. AF_03/2023​ (UN)</t>
  </si>
  <si>
    <t>​94559​ 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AF_11/2024​ (M2)</t>
  </si>
  <si>
    <t>00011190</t>
  </si>
  <si>
    <t>JANELA BASCULANTE, ACO, COM BATENTE/REQUADRO, 60 X 60 CM (SEM VIDROS)</t>
  </si>
  <si>
    <t>​100665​ JANELA DE MADEIRA CEDRINHO/ ANGELIM COMERCIAL/ CURUPIXA/ CUMARU OU EQUIVALENTE, CAIXA DO BATENTE/ MARCO 10 CM, COM DUAS FOLHAS DE ABRIR TIPO VENEZIANAS E 2 FOLHAS GUILHOTINAS PARA VIDRO (VIDROS NÃO INCLUSOS), COM GUARNIÇÃO/ ALIZAR E FERRAGENS, FIXAÇÃO COM PARAFUSOS E ESPUMA EXPANSIVA, EXCLUSIVE CONTRAMARCO - FORNECIMENTO E INSTALAÇÃO. AF_11/2024​ (M2)</t>
  </si>
  <si>
    <t>00038124</t>
  </si>
  <si>
    <t>ESPUMA EXPANSIVA DE POLIURETANO, APLICACAO MANUAL - 500 ML</t>
  </si>
  <si>
    <t>00020017</t>
  </si>
  <si>
    <t>GUARNICAO / ALIZAR / VISTA LISA EM MADEIRA MACICA, PARA PORTA, E = *1* CM, L = *5* CM, CEDRINHO / ANGELIM COMERCIAL / TAURI/ CURUPIXA / PEROBA / CUMARU OU EQUIVALENTE DA REGIAO</t>
  </si>
  <si>
    <t>00003421</t>
  </si>
  <si>
    <t>JANELA EM MADEIRA CEDRINHO/ ANGELIM COMERCIAL/ CURUPIXA/ CUMARU OU EQUIVALENTE DA REGIAO, CAIXA DO BATENTE/MARCO *10* CM, 2 FOLHAS DE ABRIR TIPO VENEZIANA E 2 FOLHAS GUILHOTINA PARA VIDRO, COM GUARNICAO/ALIZAR, COM FERRAGENS (SEM VIDRO E SEM ACABAMENTO)</t>
  </si>
  <si>
    <t>00039961</t>
  </si>
  <si>
    <t>SILICONE ACETICO USO GERAL INCOLOR 280 G</t>
  </si>
  <si>
    <t>​88441​ JARDINEIRO COM ENCARGOS COMPLEMENTARES​ (H)</t>
  </si>
  <si>
    <t>95390</t>
  </si>
  <si>
    <t>CURSO DE CAPACITAÇÃO PARA JARDINEIRO (ENCARGOS COMPLEMENTARES) - HORISTA</t>
  </si>
  <si>
    <t>​89726​ JOELHO 45 GRAUS, PVC, SERIE NORMAL, ESGOTO PREDIAL, DN 40 MM, JUNTA SOLDÁVEL, FORNECIDO E INSTALADO EM RAMAL DE DESCARGA OU RAMAL DE ESGOTO SANITÁRIO. AF_08/2022​ (UN)</t>
  </si>
  <si>
    <t>00003516</t>
  </si>
  <si>
    <t>JOELHO PVC, SOLDAVEL, BB, 45 GRAUS, DN 40 MM, PARA ESGOTO PREDIAL</t>
  </si>
  <si>
    <t>​89724​ JOELHO 90 GRAUS, PVC, SERIE NORMAL, ESGOTO PREDIAL, DN 40 MM, JUNTA SOLDÁVEL, FORNECIDO E INSTALADO EM RAMAL DE DESCARGA OU RAMAL DE ESGOTO SANITÁRIO. AF_08/2022​ (UN)</t>
  </si>
  <si>
    <t>00003517</t>
  </si>
  <si>
    <t>JOELHO PVC, SOLDAVEL, BB, 90 GRAUS, SEM ANEL, DN 40 MM, PARA ESGOTO PREDIAL SECUNDARIO</t>
  </si>
  <si>
    <t>​89731​ JOELHO 90 GRAUS, PVC, SERIE NORMAL, ESGOTO PREDIAL, DN 50 MM, JUNTA ELÁSTICA, FORNECIDO E INSTALADO EM RAMAL DE DESCARGA OU RAMAL DE ESGOTO SANITÁRIO. AF_08/2022​ (UN)</t>
  </si>
  <si>
    <t>00000296</t>
  </si>
  <si>
    <t>ANEL BORRACHA PARA TUBO ESGOTO PREDIAL, DN 50 MM (NBR 5688)</t>
  </si>
  <si>
    <t>00003526</t>
  </si>
  <si>
    <t>JOELHO PVC, SOLDAVEL, PB, 90 GRAUS, DN 50 MM, PARA ESGOTO PREDIAL</t>
  </si>
  <si>
    <t>​89408​ JOELHO 90 GRAUS, PVC, SOLDÁVEL, DN 25MM, INSTALADO EM RAMAL DE DISTRIBUIÇÃO DE ÁGUA - FORNECIMENTO E INSTALAÇÃO. AF_06/2022​ (UN)</t>
  </si>
  <si>
    <t>00003529</t>
  </si>
  <si>
    <t>JOELHO PVC, SOLDAVEL, 90 GRAUS, 25 MM, COR MARROM, PARA AGUA FRIA PREDIAL</t>
  </si>
  <si>
    <t>​CP-S07864-64949398​ Junta de dilatação elastica (PVC), tipo O-12, Fugenband, Vedacit ou similar​ (m)</t>
  </si>
  <si>
    <t>00003674</t>
  </si>
  <si>
    <t>JUNTA DILATACAO ELASTICA PARA CONCRETO (FUGENBAND) O-12, ATE 5 MCA</t>
  </si>
  <si>
    <t>​CP-106060-11602155​ LAJE PRÉ-MOLDADA UNIDIRECIONAL, BIAPOIADA, PARA FORRO, ENCHIMENTO EM EPS, VIGOTA TRELIÇADA, ALTURA TOTAL DA LAJE "LT" = 12 CM (ENCHIMENTO+CAPA) = (8+4). AF_08/2025​ (M2)</t>
  </si>
  <si>
    <t>00003742</t>
  </si>
  <si>
    <t>LAJE PRE-MOLDADA TRELICADA (LAJOTAS + VIGOTAS) PARA FORRO, UNIDIRECIONAL, SOBRECARGA DE 100 KG/M2, VAO ATE 6,00 M (SEM COLOCACAO)</t>
  </si>
  <si>
    <t>00040304</t>
  </si>
  <si>
    <t>PREGO DE ACO POLIDO COM CABECA DUPLA 17 X 27 (2 1/2 X 11)</t>
  </si>
  <si>
    <t>92767</t>
  </si>
  <si>
    <t>ARMAÇÃO DE LAJE DE ESTRUTURA CONVENCIONAL DE CONCRETO ARMADO UTILIZANDO AÇO CA-60 DE 4,2 MM - MONTAGEM. AF_06/2022</t>
  </si>
  <si>
    <t>103674</t>
  </si>
  <si>
    <t>CONCRETAGEM DE VIGAS E LAJES, FCK=25 MPA, PARA LAJES PREMOLDADAS COM USO DE BOMBA - LANÇAMENTO, ADENSAMENTO E ACABAMENTO. AF_02/2022_PS</t>
  </si>
  <si>
    <t>92273</t>
  </si>
  <si>
    <t>FABRICAÇÃO DE ESCORAS DO TIPO PONTALETE, EM MADEIRA, PARA PÉ-DIREITO SIMPLES. AF_09/2020</t>
  </si>
  <si>
    <t>​95240​ LASTRO DE CONCRETO MAGRO, APLICADO EM PISOS, LAJES SOBRE SOLO OU RADIERS, ESPESSURA DE 3 CM. AF_01/2024​ (M2)</t>
  </si>
  <si>
    <t>94968</t>
  </si>
  <si>
    <t>CONCRETO MAGRO PARA LASTRO, TRAÇO 1:4,5:4,5 (EM MASSA SECA DE CIMENTO/ AREIA MÉDIA/ BRITA 1) - PREPARO MECÂNICO COM BETONEIRA 600 L. AF_05/2021</t>
  </si>
  <si>
    <t>​95241​ LASTRO DE CONCRETO MAGRO, APLICADO EM PISOS, LAJES SOBRE SOLO OU RADIERS, ESPESSURA DE 5 CM. AF_01/2024​ (M2)</t>
  </si>
  <si>
    <t>​86904​ LAVATÓRIO LOUÇA BRANCA SUSPENSO, 29,5 X 39CM OU EQUIVALENTE, PADRÃO POPULAR - FORNECIMENTO E INSTALAÇÃO. AF_01/2020​ (UN)</t>
  </si>
  <si>
    <t>00010425</t>
  </si>
  <si>
    <t>LAVATORIO DE LOUCA BRANCA, SUSPENSO (SEM COLUNA), DIMENSOES *40 X 30* CM</t>
  </si>
  <si>
    <t>00004351</t>
  </si>
  <si>
    <t>PARAFUSO NIQUELADO 3 1/2" COM ACABAMENTO CROMADO PARA FIXAR PECA SANITARIA, INCLUI PORCA CEGA, ARRUELA E BUCHA DE NYLON TAMANHO S-8</t>
  </si>
  <si>
    <t>​86943​ LAVATÓRIO LOUÇA BRANCA SUSPENSO, 29,5 X 39CM OU EQUIVALENTE, PADRÃO POPULAR, INCLUSO SIFÃO FLEXÍVEL EM PVC, VÁLVULA E ENGATE FLEXÍVEL 30CM EM PLÁSTICO E TORNEIRA CROMADA DE MESA, PADRÃO POPULAR - FORNECIMENTO E INSTALAÇÃO. AF_01/2020​ (UN)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</si>
  <si>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</si>
  <si>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</si>
  <si>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</si>
  <si>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</si>
  <si>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</si>
  <si>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</si>
  <si>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</si>
  <si>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</si>
  <si>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​100903​ LÂMPADA TUBULAR LED DE 18/20 W, COM SOQUETE, BASE G13 - FORNECIMENTO E INSTALAÇÃO. AF_09/2024_PS​ (UN)</t>
  </si>
  <si>
    <t>00039387</t>
  </si>
  <si>
    <t>LAMPADA LED TUBULAR BIVOLT 18/20 W, BASE G13</t>
  </si>
  <si>
    <t>00012295</t>
  </si>
  <si>
    <t>SOQUETE DE BAQUELITE BASE E27, PARA LAMPADAS</t>
  </si>
  <si>
    <t>​5795​ MARTELETE OU ROMPEDOR PNEUMÁTICO MANUAL, 28 KG, COM SILENCIADOR - CHP DIURNO. AF_07/2016​ (CHP)</t>
  </si>
  <si>
    <t>88298</t>
  </si>
  <si>
    <t>OPERADOR DE MARTELETE OU MARTELETEIRO COM ENCARGOS COMPLEMENTARES</t>
  </si>
  <si>
    <t>95114</t>
  </si>
  <si>
    <t>MARTELETE OU ROMPEDOR PNEUMÁTICO MANUAL, 28 KG, COM SILENCIADOR - DEPRECIAÇÃO. AF_07/2016</t>
  </si>
  <si>
    <t>95115</t>
  </si>
  <si>
    <t>MARTELETE OU ROMPEDOR PNEUMÁTICO MANUAL, 28 KG, COM SILENCIADOR - JUROS. AF_07/2016</t>
  </si>
  <si>
    <t>53863</t>
  </si>
  <si>
    <t>MARTELETE OU ROMPEDOR PNEUMÁTICO MANUAL, 28 KG, COM SILENCIADOR - MANUTENÇÃO. AF_07/2016</t>
  </si>
  <si>
    <t>​95114​ MARTELETE OU ROMPEDOR PNEUMÁTICO MANUAL, 28 KG, COM SILENCIADOR - DEPRECIAÇÃO. AF_07/2016​ (H)</t>
  </si>
  <si>
    <t>00041898</t>
  </si>
  <si>
    <t>MARTELO DEMOLIDOR PNEUMATICO MANUAL, PESO DE 28 KG, COM SILENCIADOR</t>
  </si>
  <si>
    <t>​95115​ MARTELETE OU ROMPEDOR PNEUMÁTICO MANUAL, 28 KG, COM SILENCIADOR - JUROS. AF_07/2016​ (H)</t>
  </si>
  <si>
    <t>​53863​ MARTELETE OU ROMPEDOR PNEUMÁTICO MANUAL, 28 KG, COM SILENCIADOR - MANUTENÇÃO. AF_07/2016​ (H)</t>
  </si>
  <si>
    <t>​87548​ MASSA ÚNICA, EM ARGAMASSA TRAÇO 1:2:8, PREPARO MANUAL, APLICADA MANUALMENTE EM PAREDES INTERNAS DE AMBIENTES COM ÁREA ENTRE 5M² E 10M², E = 10MM, COM TALISCAS. AF_03/2024​ (M2)</t>
  </si>
  <si>
    <t>​88392​ MISTURADOR DE ARGAMASSA, EIXO HORIZONTAL, CAPACIDADE DE MISTURA 300 KG, MOTOR ELÉTRICO POTÊNCIA 5 CV - CHI DIURNO. AF_05/2023​ (CHI)</t>
  </si>
  <si>
    <t>88387</t>
  </si>
  <si>
    <t>MISTURADOR DE ARGAMASSA, EIXO HORIZONTAL, CAPACIDADE DE MISTURA 300 KG, MOTOR ELÉTRICO POTÊNCIA 5 CV - DEPRECIAÇÃO. AF_05/2023</t>
  </si>
  <si>
    <t>88389</t>
  </si>
  <si>
    <t>MISTURADOR DE ARGAMASSA, EIXO HORIZONTAL, CAPACIDADE DE MISTURA 300 KG, MOTOR ELÉTRICO POTÊNCIA 5 CV - JUROS. AF_05/2023</t>
  </si>
  <si>
    <t>​88386​ MISTURADOR DE ARGAMASSA, EIXO HORIZONTAL, CAPACIDADE DE MISTURA 300 KG, MOTOR ELÉTRICO POTÊNCIA 5 CV - CHP DIURNO. AF_05/2023​ (CHP)</t>
  </si>
  <si>
    <t>88390</t>
  </si>
  <si>
    <t>MISTURADOR DE ARGAMASSA, EIXO HORIZONTAL, CAPACIDADE DE MISTURA 300 KG, MOTOR ELÉTRICO POTÊNCIA 5 CV - MANUTENÇÃO. AF_05/2023</t>
  </si>
  <si>
    <t>88391</t>
  </si>
  <si>
    <t>MISTURADOR DE ARGAMASSA, EIXO HORIZONTAL, CAPACIDADE DE MISTURA 300 KG, MOTOR ELÉTRICO POTÊNCIA 5 CV - MATERIAIS NA OPERAÇÃO. AF_05/2023</t>
  </si>
  <si>
    <t>​88387​ MISTURADOR DE ARGAMASSA, EIXO HORIZONTAL, CAPACIDADE DE MISTURA 300 KG, MOTOR ELÉTRICO POTÊNCIA 5 CV - DEPRECIAÇÃO. AF_05/2023​ (H)</t>
  </si>
  <si>
    <t>00037544</t>
  </si>
  <si>
    <t>MISTURADOR DE ARGAMASSA, EIXO HORIZONTAL, CAPACIDADE DE MISTURA 300 KG, MOTOR ELETRICO TRIFASICO 220/380 V, POTENCIA 5 CV</t>
  </si>
  <si>
    <t>​88389​ MISTURADOR DE ARGAMASSA, EIXO HORIZONTAL, CAPACIDADE DE MISTURA 300 KG, MOTOR ELÉTRICO POTÊNCIA 5 CV - JUROS. AF_05/2023​ (H)</t>
  </si>
  <si>
    <t>​88390​ MISTURADOR DE ARGAMASSA, EIXO HORIZONTAL, CAPACIDADE DE MISTURA 300 KG, MOTOR ELÉTRICO POTÊNCIA 5 CV - MANUTENÇÃO. AF_05/2023​ (H)</t>
  </si>
  <si>
    <t>​88391​ MISTURADOR DE ARGAMASSA, EIXO HORIZONTAL, CAPACIDADE DE MISTURA 300 KG, MOTOR ELÉTRICO POTÊNCIA 5 CV - MATERIAIS NA OPERAÇÃO. AF_05/2023​ (H)</t>
  </si>
  <si>
    <t>​88281​ MOTORISTA DE BASCULANTE COM ENCARGOS COMPLEMENTARES​ (H)</t>
  </si>
  <si>
    <t>00043488</t>
  </si>
  <si>
    <t>EPI - FAMILIA OPERADOR ESCAVADEIRA - HORISTA (ENCARGOS COMPLEMENTARES - COLETADO CAIXA)</t>
  </si>
  <si>
    <t>00043464</t>
  </si>
  <si>
    <t>FERRAMENTAS - FAMILIA OPERADOR ESCAVADEIRA - HORISTA (ENCARGOS COMPLEMENTARES - COLETADO CAIXA)</t>
  </si>
  <si>
    <t>95346</t>
  </si>
  <si>
    <t>CURSO DE CAPACITAÇÃO PARA MOTORISTA DE BASCULANTE (ENCARGOS COMPLEMENTARES) - HORISTA</t>
  </si>
  <si>
    <t>​88282​ MOTORISTA DE CAMINHÃO COM ENCARGOS COMPLEMENTARES​ (H)</t>
  </si>
  <si>
    <t>95347</t>
  </si>
  <si>
    <t>CURSO DE CAPACITAÇÃO PARA MOTORISTA DE CAMINHÃO (ENCARGOS COMPLEMENTARES) - HORISTA</t>
  </si>
  <si>
    <t>​88377​ OPERADOR DE BETONEIRA ESTACIONÁRIA/MISTURADOR COM ENCARGOS COMPLEMENTARES​ (H)</t>
  </si>
  <si>
    <t>95389</t>
  </si>
  <si>
    <t>CURSO DE CAPACITAÇÃO PARA OPERADOR DE BETONEIRA ESTACIONÁRIA/MISTURADOR (ENCARGOS COMPLEMENTARES) - HORISTA</t>
  </si>
  <si>
    <t>​88294​ OPERADOR DE ESCAVADEIRA COM ENCARGOS COMPLEMENTARES​ (H)</t>
  </si>
  <si>
    <t>95357</t>
  </si>
  <si>
    <t>CURSO DE CAPACITAÇÃO PARA OPERADOR DE ESCAVADEIRA (ENCARGOS COMPLEMENTARES) - HORISTA</t>
  </si>
  <si>
    <t>​88295​ OPERADOR DE GUINCHO COM ENCARGOS COMPLEMENTARES​ (H)</t>
  </si>
  <si>
    <t>95358</t>
  </si>
  <si>
    <t>CURSO DE CAPACITAÇÃO PARA OPERADOR DE GUINCHO (ENCARGOS COMPLEMENTARES) - HORISTA</t>
  </si>
  <si>
    <t>​88296​ OPERADOR DE GUINDASTE COM ENCARGOS COMPLEMENTARES​ (H)</t>
  </si>
  <si>
    <t>95359</t>
  </si>
  <si>
    <t>CURSO DE CAPACITAÇÃO PARA OPERADOR DE GUINDASTE (ENCARGOS COMPLEMENTARES) - HORISTA</t>
  </si>
  <si>
    <t>​88298​ OPERADOR DE MARTELETE OU MARTELETEIRO COM ENCARGOS COMPLEMENTARES​ (H)</t>
  </si>
  <si>
    <t>95361</t>
  </si>
  <si>
    <t>CURSO DE CAPACITAÇÃO PARA OPERADOR DE MARTELETE OU MARTELETEIRO (ENCARGOS COMPLEMENTARES) - HORISTA</t>
  </si>
  <si>
    <t>​88297​ OPERADOR DE MÁQUINAS E EQUIPAMENTOS COM ENCARGOS COMPLEMENTARES​ (H)</t>
  </si>
  <si>
    <t>95360</t>
  </si>
  <si>
    <t>CURSO DE CAPACITAÇÃO PARA OPERADOR DE MÁQUINAS E EQUIPAMENTOS (ENCARGOS COMPLEMENTARES) - HORISTA</t>
  </si>
  <si>
    <t>​88301​ OPERADOR DE PÁ CARREGADEIRA COM ENCARGOS COMPLEMENTARES​ (H)</t>
  </si>
  <si>
    <t>95364</t>
  </si>
  <si>
    <t>CURSO DE CAPACITAÇÃO PARA OPERADOR DE PÁ CARREGADEIRA (ENCARGOS COMPLEMENTARES) - HORISTA</t>
  </si>
  <si>
    <t>​98445​ PAREDE DE MADEIRA COMPENSADA PARA CONSTRUÇÃO TEMPORÁRIA EM CHAPA SIMPLES, EXTERNA, COM ÁREA LÍQUIDA MAIOR OU IGUAL A 6 M², COM VÃO. AF_03/2024​ (M2)</t>
  </si>
  <si>
    <t>00043681</t>
  </si>
  <si>
    <t>CHAPA/PAINEL DE MADEIRA COMPENSADA RESINADA (MADEIRITE RESINADO ROSA) PARA FORMA DE CONCRETO, DE 2200 X 1100 MM, E = 8 A 12 MM</t>
  </si>
  <si>
    <t>​98446​ PAREDE DE MADEIRA COMPENSADA PARA CONSTRUÇÃO TEMPORÁRIA EM CHAPA SIMPLES, EXTERNA, COM ÁREA LÍQUIDA MENOR QUE 6 M², COM VÃO. AF_03/2024​ (M2)</t>
  </si>
  <si>
    <t>​98441​ PAREDE DE MADEIRA COMPENSADA PARA CONSTRUÇÃO TEMPORÁRIA EM CHAPA SIMPLES, EXTERNA, SEM VÃO. AF_03/2024​ (M2)</t>
  </si>
  <si>
    <t>​88309​ PEDREIRO COM ENCARGOS COMPLEMENTARES​ (H)</t>
  </si>
  <si>
    <t>95371</t>
  </si>
  <si>
    <t>CURSO DE CAPACITAÇÃO PARA PEDREIRO (ENCARGOS COMPLEMENTARES) - HORISTA</t>
  </si>
  <si>
    <t>​97738​ PEÇA CIRCULAR PRÉ-MOLDADA, VOLUME DE CONCRETO DE 10 A 30 LITROS, TAXA DE FIBRA DE POLIPROPILENO APROXIMADA DE 6 KG/M³. AF_03/2024_PS​ (M3)</t>
  </si>
  <si>
    <t>00043677</t>
  </si>
  <si>
    <t>CHAPA/PAINEL DE MADEIRA COMPENSADA RESINADA (MADEIRITE RESINADO ROSA) PARA FORMA DE CONCRETO, DE 2200 X 1100 MM, E = 20 MM</t>
  </si>
  <si>
    <t>00043682</t>
  </si>
  <si>
    <t>CHAPA/PAINEL DE MADEIRA COMPENSADA RESINADA (MADEIRITE RESINADO ROSA) PARA FORMA DE CONCRETO, DE 2200 X 1100 MM, E = 6 MM</t>
  </si>
  <si>
    <t>00039014</t>
  </si>
  <si>
    <t>FIBRA DE ACO PARA REFORCO DO CONCRETO, SOLTA, TIPO A-I, FATOR DE FORMA *50* L / D, COMPRIMENTO DE *30* MM E RESISTENCIA A TRACAO DO ACO MAIOR 1000 MPA</t>
  </si>
  <si>
    <t>00020247</t>
  </si>
  <si>
    <t>PREGO DE ACO POLIDO COM CABECA 15 X 15 (1 1/4 X 13)</t>
  </si>
  <si>
    <t>94971</t>
  </si>
  <si>
    <t>CONCRETO FCK = 25MPA, TRAÇO 1:2,3:2,7 (EM MASSA SECA DE CIMENTO/ AREIA MÉDIA/ BRITA 1) - PREPARO MECÂNICO COM BETONEIRA 600 L. AF_05/2021</t>
  </si>
  <si>
    <t>​97739​ PEÇA CIRCULAR PRÉ-MOLDADA, VOLUME DE CONCRETO DE 30 A 100 LITROS, TAXA DE AÇO APROXIMADA DE 30KG/M³. AF_03/2024​ (M3)</t>
  </si>
  <si>
    <t>00001358</t>
  </si>
  <si>
    <t>CHAPA/PAINEL DE MADEIRA COMPENSADA RESINADA (MADEIRITE RESINADO ROSA) PARA FORMA DE CONCRETO, DE 2200 X 1100 MM, E = 17 MM</t>
  </si>
  <si>
    <t>00005073</t>
  </si>
  <si>
    <t>PREGO DE ACO POLIDO COM CABECA 17 X 24 (2 1/4 X 11)</t>
  </si>
  <si>
    <t>94972</t>
  </si>
  <si>
    <t>CONCRETO FCK = 30MPA, TRAÇO 1:2,1:2,5 (EM MASSA SECA DE CIMENTO/ AREIA MÉDIA/ BRITA 1) - PREPARO MECÂNICO COM BETONEIRA 600 L. AF_05/2021</t>
  </si>
  <si>
    <t>​97734​ PEÇA RETANGULAR PRÉ-MOLDADA, VOLUME DE CONCRETO DE 10 A 30 LITROS, TAXA DE AÇO APROXIMADA DE 30KG/M³. AF_03/2024​ (M3)</t>
  </si>
  <si>
    <t>​97735​ PEÇA RETANGULAR PRÉ-MOLDADA, VOLUME DE CONCRETO DE 30 A 100 LITROS, TAXA DE AÇO APROXIMADA DE 30KG/M³. AF_03/2024​ (M3)</t>
  </si>
  <si>
    <t>​88310​ PINTOR COM ENCARGOS COMPLEMENTARES​ (H)</t>
  </si>
  <si>
    <t>00043490</t>
  </si>
  <si>
    <t>EPI - FAMILIA PINTOR - HORISTA (ENCARGOS COMPLEMENTARES - COLETADO CAIXA)</t>
  </si>
  <si>
    <t>00043466</t>
  </si>
  <si>
    <t>FERRAMENTAS - FAMILIA PINTOR - HORISTA (ENCARGOS COMPLEMENTARES - COLETADO CAIXA)</t>
  </si>
  <si>
    <t>95372</t>
  </si>
  <si>
    <t>CURSO DE CAPACITAÇÃO PARA PINTOR (ENCARGOS COMPLEMENTARES) - HORISTA</t>
  </si>
  <si>
    <t>​102234​ PINTURA IMUNIZANTE PARA MADEIRA, 2 DEMÃOS. AF_01/2021​ (M2)</t>
  </si>
  <si>
    <t>00007340</t>
  </si>
  <si>
    <t>IMUNIZANTE PARA MADEIRA, INCOLOR</t>
  </si>
  <si>
    <t>88310</t>
  </si>
  <si>
    <t>PINTOR COM ENCARGOS COMPLEMENTARES</t>
  </si>
  <si>
    <t>​104641​ PINTURA LÁTEX ACRÍLICA ECONÔMICA, APLICAÇÃO MANUAL EM PAREDES, DUAS DEMÃOS. AF_04/2023​ (M2)</t>
  </si>
  <si>
    <t>00035693</t>
  </si>
  <si>
    <t>TINTA LATEX ACRILICA ECONOMICA, COR BRANCA</t>
  </si>
  <si>
    <t>​88489​ PINTURA LÁTEX ACRÍLICA PREMIUM, APLICAÇÃO MANUAL EM PAREDES, DUAS DEMÃOS. AF_04/2023​ (M2)</t>
  </si>
  <si>
    <t>00007356</t>
  </si>
  <si>
    <t>TINTA LATEX ACRILICA PREMIUM, COR BRANCO FOSCO</t>
  </si>
  <si>
    <t>​98679​ PISO CIMENTADO, TRAÇO 1:3 (CIMENTO E AREIA), ACABAMENTO LISO, ESPESSURA 2,0 CM, PREPARO MECÂNICO DA ARGAMASSA. AF_09/2020​ (M2)</t>
  </si>
  <si>
    <t>00003671</t>
  </si>
  <si>
    <t>JUNTA PLASTICA DE DILATACAO PARA PISOS, COR CINZA, 17 X 3 MM (ALTURA X ESPESSURA)</t>
  </si>
  <si>
    <t>87298</t>
  </si>
  <si>
    <t>ARGAMASSA TRAÇO 1:3 (EM VOLUME DE CIMENTO E AREIA MÉDIA ÚMIDA) PARA CONTRAPISO, PREPARO MECÂNICO COM BETONEIRA 400 L. AF_08/2019</t>
  </si>
  <si>
    <t>​90820​ PORTA DE MADEIRA PARA PINTURA, SEMI-OCA (LEVE OU MÉDIA), 60X210CM, ESPESSURA DE 3,5CM, INCLUSO DOBRADIÇAS - FORNECIMENTO E INSTALAÇÃO. AF_12/2019​ (UN)</t>
  </si>
  <si>
    <t>00002432</t>
  </si>
  <si>
    <t>DOBRADICA EM ACO/FERRO, 3 1/2" X 3", E= 1,9 A 2 MM, COM ANEL, CROMADO OU ZINCADO, TAMPA BOLA, COM PARAFUSOS</t>
  </si>
  <si>
    <t>00011055</t>
  </si>
  <si>
    <t>PARAFUSO ROSCA SOBERBA ZINCADO CABECA CHATA FENDA SIMPLES 3,5 X 25 MM (1")</t>
  </si>
  <si>
    <t>00010553</t>
  </si>
  <si>
    <t>PORTA DE MADEIRA, FOLHA MEDIA (NBR 15930) DE 600 X 2100 MM, DE 35 MM A 40 MM DE ESPESSURA, NUCLEO SEMI-SOLIDO (SARRAFEADO), CAPA LISA EM HDF, ACABAMENTO EM PRIMER PARA PINTURA</t>
  </si>
  <si>
    <t>​90822​ PORTA DE MADEIRA PARA PINTURA, SEMI-OCA (LEVE OU MÉDIA), 80X210CM, ESPESSURA DE 3,5CM, INCLUSO DOBRADIÇAS - FORNECIMENTO E INSTALAÇÃO. AF_12/2019​ (UN)</t>
  </si>
  <si>
    <t>00010555</t>
  </si>
  <si>
    <t>PORTA DE MADEIRA, FOLHA MEDIA (NBR 15930) DE 800 X 2100 MM, DE 35 MM A 40 MM DE ESPESSURA, NUCLEO SEMI-SOLIDO (SARRAFEADO), CAPA LISA EM HDF, ACABAMENTO EM PRIMER PARA PINTURA</t>
  </si>
  <si>
    <t>​91341​ PORTA EM ALUMÍNIO DE ABRIR TIPO VENEZIANA COM GUARNIÇÃO, FIXAÇÃO COM PARAFUSOS - FORNECIMENTO E INSTALAÇÃO. AF_12/2019​ (M2)</t>
  </si>
  <si>
    <t>00036888</t>
  </si>
  <si>
    <t>GUARNICAO / MOLDURA / ARREMATE DE ACABAMENTO PARA ESQUADRIA, EM ALUMINIO PERFIL 25, ACABAMENTO ANODIZADO BRANCO OU BRILHANTE, PARA 1 FACE</t>
  </si>
  <si>
    <t>00039025</t>
  </si>
  <si>
    <t>PORTA DE ABRIR, TIPO VENEZIANA, EM ALUMINIO, ACABAMENTO ANODIZADO NATURAL, 90 CM X 210 CM (LARGURA X ALTURA), SEM GUARNICAO/ALIZAR/VISTA</t>
  </si>
  <si>
    <t>​101625​ PREPARO DE FUNDO DE VALA COM LARGURA MAIOR OU IGUAL A 1,5 M E MENOR QUE 2,5 M, COM CAMADA DE AREIA, LANÇAMENTO MECANIZADO. AF_08/2020​ (M3)</t>
  </si>
  <si>
    <t>​101616​ PREPARO DE FUNDO DE VALA COM LARGURA MENOR QUE 1,5 M (ACERTO DO SOLO NATURAL). AF_08/2020​ (M2)</t>
  </si>
  <si>
    <t>​101618​ PREPARO DE FUNDO DE VALA COM LARGURA MENOR QUE 1,5 M, COM CAMADA DE AREIA, LANÇAMENTO MANUAL. AF_08/2020​ (M3)</t>
  </si>
  <si>
    <t>​101619​ PREPARO DE FUNDO DE VALA COM LARGURA MENOR QUE 1,5 M, COM CAMADA DE BRITA, LANÇAMENTO MANUAL. AF_08/2020​ (M3)</t>
  </si>
  <si>
    <t>​101623​ PREPARO DE FUNDO DE VALA COM LARGURA MENOR QUE 1,5 M, COM CAMADA DE BRITA, LANÇAMENTO MECANIZADO. AF_08/2020​ (M3)</t>
  </si>
  <si>
    <t>​5940​ PÁ CARREGADEIRA SOBRE RODAS, POTÊNCIA LÍQUIDA 128 HP, CAPACIDADE DA CAÇAMBA 1,7 A 2,8 M3, PESO OPERACIONAL 11632 KG - CHP DIURNO. AF_06/2014​ (CHP)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</si>
  <si>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</si>
  <si>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</si>
  <si>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</si>
  <si>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</si>
  <si>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</si>
  <si>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</si>
  <si>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</si>
  <si>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</si>
  <si>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</si>
  <si>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</si>
  <si>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​89128​ PÁ CARREGADEIRA SOBRE RODAS, POTÊNCIA LÍQUIDA 128 HP, CAPACIDADE DA CAÇAMBA 1,7 A 2,8 M3, PESO OPERACIONAL 11632 KG - DEPRECIAÇÃO. AF_06/2014​ (H)</t>
  </si>
  <si>
    <t>00004262</t>
  </si>
  <si>
    <t>PA CARREGADEIRA SOBRE RODAS, POTENCIA LIQUIDA 128 HP, CAPACIDADE DA CACAMBA DE 1,7 A 2,8 M3, PESO OPERACIONAL MAXIMO DE 11632 KG</t>
  </si>
  <si>
    <t>​89129​ PÁ CARREGADEIRA SOBRE RODAS, POTÊNCIA LÍQUIDA 128 HP, CAPACIDADE DA CAÇAMBA 1,7 A 2,8 M3, PESO OPERACIONAL 11632 KG - JUROS. AF_06/2014​ (H)</t>
  </si>
  <si>
    <t>​53857​ PÁ CARREGADEIRA SOBRE RODAS, POTÊNCIA LÍQUIDA 128 HP, CAPACIDADE DA CAÇAMBA 1,7 A 2,8 M3, PESO OPERACIONAL 11632 KG - MANUTENÇÃO. AF_06/2014​ (H)</t>
  </si>
  <si>
    <t>​53858​ PÁ CARREGADEIRA SOBRE RODAS, POTÊNCIA LÍQUIDA 128 HP, CAPACIDADE DA CAÇAMBA 1,7 A 2,8 M3, PESO OPERACIONAL 11632 KG - MATERIAIS NA OPERAÇÃO. AF_06/2014​ (H)</t>
  </si>
  <si>
    <t>​101875​ QUADRO DE DISTRIBUIÇÃO DE ENERGIA EM CHAPA DE AÇO GALVANIZADO, DE EMBUTIR, COM BARRAMENTO TRIFÁSICO, PARA 12 DISJUNTORES DIN 100A - FORNECIMENTO E INSTALAÇÃO. AF_07/2025​ (UN)</t>
  </si>
  <si>
    <t>00013393</t>
  </si>
  <si>
    <t>QUADRO DE DISTRIBUICAO COM BARRAMENTO TRIFASICO, DE EMBUTIR, EM CHAPA DE ACO GALVANIZADO, PARA 12 DISJUNTORES DIN, 100 A</t>
  </si>
  <si>
    <t>87367</t>
  </si>
  <si>
    <t>ARGAMASSA TRAÇO 1:1:6 (EM VOLUME DE CIMENTO, CAL E AREIA MÉDIA ÚMIDA) PARA EMBOÇO/MASSA ÚNICA/ASSENTAMENTO DE ALVENARIA DE VEDAÇÃO, PREPARO MANUAL. AF_08/2019</t>
  </si>
  <si>
    <t>​101876​ QUADRO DE DISTRIBUIÇÃO DE ENERGIA EM PVC, DE EMBUTIR, SEM BARRAMENTO, PARA 6 DISJUNTORES - FORNECIMENTO E INSTALAÇÃO. AF_07/2025​ (UN)</t>
  </si>
  <si>
    <t>00039795</t>
  </si>
  <si>
    <t>QUADRO DE DISTRIBUICAO, SEM BARRAMENTO, EM PVC, DE EMBUTIR, PARA 6 DISJUNTORES NEMA OU 8 DISJUNTORES DIN</t>
  </si>
  <si>
    <t>​90456​ QUEBRA EM ALVENARIA PARA INSTALAÇÃO DE CAIXA DE TOMADA (4X4 OU 4X2). AF_09/2023​ (UN)</t>
  </si>
  <si>
    <t>​90457​ QUEBRA EM ALVENARIA PARA INSTALAÇÃO DE QUADRO DISTRIBUIÇÃO PEQUENO (19X25 CM). AF_09/2023​ (UN)</t>
  </si>
  <si>
    <t>​89709​ RALO SIFONADO, PVC, DN 100 X 40 MM, JUNTA SOLDÁVEL, FORNECIDO E INSTALADO EM RAMAL DE DESCARGA OU EM RAMAL DE ESGOTO SANITÁRIO. AF_08/2022​ (UN)</t>
  </si>
  <si>
    <t>00011741</t>
  </si>
  <si>
    <t>RALO SIFONADO CILINDRICO, PVC, 100 X 40 MM, COM GRELHA REDONDA BRANCA</t>
  </si>
  <si>
    <t>​90447​ RASGO LINEAR MANUAL EM ALVENARIA, PARA ELETRODUTOS, DIÂMETROS MENORES OU IGUAIS A 40 MM. AF_09/2023​ (M)</t>
  </si>
  <si>
    <t>​90443​ RASGO LINEAR MANUAL EM ALVENARIA, PARA RAMAIS/ DISTRIBUIÇÃO DE INSTALAÇÕES HIDRÁULICAS, DIÂMETROS MENORES OU IGUAIS A 40 MM. AF_09/2023​ (M)</t>
  </si>
  <si>
    <t>​93382​ REATERRO MANUAL DE VALAS, COM COMPACTADOR DE SOLOS DE PERCUSSÃO. AF_08/2023​ (M3)</t>
  </si>
  <si>
    <t>​89351​ REGISTRO DE PRESSÃO BRUTO, LATÃO, ROSCÁVEL, 3/4'' - FORNECIMENTO E INSTALAÇÃO. AF_08/2021​ (UN)</t>
  </si>
  <si>
    <t>00011753</t>
  </si>
  <si>
    <t>REGISTRO PRESSAO BRUTO EM LATAO FORJADO, BITOLA 3/4"</t>
  </si>
  <si>
    <t>​5679​ RETROESCAVADEIRA SOBRE RODAS COM CARREGADEIRA, TRAÇÃO 4X4, POTÊNCIA LÍQ. 88 HP, CAÇAMBA CARREG. CAP. MÍN. 1 M3, CAÇAMBA RETRO CAP. 0,26 M3, PESO OPERACIONAL MÍN. 6.674 KG, PROFUNDIDADE ESCAVAÇÃO MÁX. 4,37 M - CHI DIURNO. AF_06/2014​ (CHI)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</si>
  <si>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</si>
  <si>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</si>
  <si>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</si>
  <si>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</si>
  <si>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​5678​ RETROESCAVADEIRA SOBRE RODAS COM CARREGADEIRA, TRAÇÃO 4X4, POTÊNCIA LÍQ. 88 HP, CAÇAMBA CARREG. CAP. MÍN. 1 M3, CAÇAMBA RETRO CAP. 0,26 M3, PESO OPERACIONAL MÍN. 6.674 KG, PROFUNDIDADE ESCAVAÇÃO MÁX. 4,37 M - CHP DIURNO. AF_06/2014​ (CHP)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</si>
  <si>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</si>
  <si>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</si>
  <si>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</si>
  <si>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</si>
  <si>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​88857​ RETROESCAVADEIRA SOBRE RODAS COM CARREGADEIRA, TRAÇÃO 4X4, POTÊNCIA LÍQ. 88 HP, CAÇAMBA CARREG. CAP. MÍN. 1 M3, CAÇAMBA RETRO CAP. 0,26 M3, PESO OPERACIONAL MÍN. 6.674 KG, PROFUNDIDADE ESCAVAÇÃO MÁX. 4,37 M - DEPRECIAÇÃO. AF_06/2014​ (H)</t>
  </si>
  <si>
    <t>00036531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</si>
  <si>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</si>
  <si>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​88858​ RETROESCAVADEIRA SOBRE RODAS COM CARREGADEIRA, TRAÇÃO 4X4, POTÊNCIA LÍQ. 88 HP, CAÇAMBA CARREG. CAP. MÍN. 1 M3, CAÇAMBA RETRO CAP. 0,26 M3, PESO OPERACIONAL MÍN. 6.674 KG, PROFUNDIDADE ESCAVAÇÃO MÁX. 4,37 M - JUROS. AF_06/2014​ (H)</t>
  </si>
  <si>
    <t>​5664​ RETROESCAVADEIRA SOBRE RODAS COM CARREGADEIRA, TRAÇÃO 4X4, POTÊNCIA LÍQ. 88 HP, CAÇAMBA CARREG. CAP. MÍN. 1 M3, CAÇAMBA RETRO CAP. 0,26 M3, PESO OPERACIONAL MÍN. 6.674 KG, PROFUNDIDADE ESCAVAÇÃO MÁX. 4,37 M - MANUTENÇÃO. AF_06/2014​ (H)</t>
  </si>
  <si>
    <t>​53786​ RETROESCAVADEIRA SOBRE RODAS COM CARREGADEIRA, TRAÇÃO 4X4, POTÊNCIA LÍQ. 88 HP, CAÇAMBA CARREG. CAP. MÍN. 1 M3, CAÇAMBA RETRO CAP. 0,26 M3, PESO OPERACIONAL MÍN. 6.674 KG, PROFUNDIDADE ESCAVAÇÃO MÁX. 4,37 M - MATERIAIS NA OPERAÇÃO. AF_06/2014​ (H)</t>
  </si>
  <si>
    <t>​91693​ SERRA CIRCULAR DE BANCADA COM MOTOR ELÉTRICO POTÊNCIA DE 5HP, COM COIFA PARA DISCO 10" - CHI DIURNO. AF_08/2015​ (CHI)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</si>
  <si>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</si>
  <si>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</si>
  <si>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</si>
  <si>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</si>
  <si>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​91692​ SERRA CIRCULAR DE BANCADA COM MOTOR ELÉTRICO POTÊNCIA DE 5HP, COM COIFA PARA DISCO 10" - CHP DIURNO. AF_08/2015​ (CHP)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</si>
  <si>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</si>
  <si>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</si>
  <si>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</si>
  <si>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</si>
  <si>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​91688​ SERRA CIRCULAR DE BANCADA COM MOTOR ELÉTRICO POTÊNCIA DE 5HP, COM COIFA PARA DISCO 10" - DEPRECIAÇÃO. AF_08/2015​ (H)</t>
  </si>
  <si>
    <t>00014618</t>
  </si>
  <si>
    <t>SERRA CIRCULAR DE BANCADA COM MOTOR ELETRICO, POTENCIA DE *1600* W, PARA DISCO DE DIAMETRO DE 10" (250 MM)</t>
  </si>
  <si>
    <t>​91689​ SERRA CIRCULAR DE BANCADA COM MOTOR ELÉTRICO POTÊNCIA DE 5HP, COM COIFA PARA DISCO 10" - JUROS. AF_08/2015​ (H)</t>
  </si>
  <si>
    <t>​91690​ SERRA CIRCULAR DE BANCADA COM MOTOR ELÉTRICO POTÊNCIA DE 5HP, COM COIFA PARA DISCO 10" - MANUTENÇÃO. AF_08/2015​ (H)</t>
  </si>
  <si>
    <t>​91691​ SERRA CIRCULAR DE BANCADA COM MOTOR ELÉTRICO POTÊNCIA DE 5HP, COM COIFA PARA DISCO 10" - MATERIAIS NA OPERAÇÃO. AF_08/2015​ (H)</t>
  </si>
  <si>
    <t>​88316​ SERVENTE COM ENCARGOS COMPLEMENTARES​ (H)</t>
  </si>
  <si>
    <t>00043491</t>
  </si>
  <si>
    <t>EPI - FAMILIA SERVENTE - HORISTA (ENCARGOS COMPLEMENTARES - COLETADO CAIXA)</t>
  </si>
  <si>
    <t>00043467</t>
  </si>
  <si>
    <t>FERRAMENTAS - FAMILIA SERVENTE - HORISTA (ENCARGOS COMPLEMENTARES - COLETADO CAIXA)</t>
  </si>
  <si>
    <t>95378</t>
  </si>
  <si>
    <t>CURSO DE CAPACITAÇÃO PARA SERVENTE (ENCARGOS COMPLEMENTARES) - HORISTA</t>
  </si>
  <si>
    <t>​86883​ SIFÃO DO TIPO FLEXÍVEL EM PVC 1 X 1.1/2 - FORNECIMENTO E INSTALAÇÃO. AF_01/2020​ (UN)</t>
  </si>
  <si>
    <t>00044945</t>
  </si>
  <si>
    <t>SIFAO / TUBO SINFONADO EXTENSIVEL/SANFONADO, UNIVERSAL/ SIMPLES, ENTRE *50 A 70* CM, DE PLASTICO BRANCO</t>
  </si>
  <si>
    <t>​91945​ SUPORTE PARAFUSADO COM PLACA DE ENCAIXE 4" X 2" ALTO (2,00 M DO PISO) PARA PONTO ELÉTRICO - FORNECIMENTO E INSTALAÇÃO. AF_03/2023​ (UN)</t>
  </si>
  <si>
    <t>00038094</t>
  </si>
  <si>
    <t>ESPELHO / PLACA DE 3 POSTOS 4" X 2", PARA INSTALACAO DE TOMADAS E INTERRUPTORES</t>
  </si>
  <si>
    <t>00038099</t>
  </si>
  <si>
    <t>SUPORTE DE FIXACAO PARA ESPELHO / PLACA 4" X 2", PARA 3 MODULOS, PARA INSTALACAO DE TOMADAS E INTERRUPTORES (SOMENTE SUPORTE)</t>
  </si>
  <si>
    <t>​91946​ SUPORTE PARAFUSADO COM PLACA DE ENCAIXE 4" X 2" MÉDIO (1,30 M DO PISO) PARA PONTO ELÉTRICO - FORNECIMENTO E INSTALAÇÃO. AF_03/2023​ (UN)</t>
  </si>
  <si>
    <t>​2408057​ Solda elétrica de perfis metálicos e chapas de aço com eletrodo E60XX​ (kg)</t>
  </si>
  <si>
    <t>E9753</t>
  </si>
  <si>
    <t>Grupo gerador - 23 kVA</t>
  </si>
  <si>
    <t>E9547</t>
  </si>
  <si>
    <t>Máquina de solda elétrica transformadora 250 A - 9,20 kW</t>
  </si>
  <si>
    <t>P9801</t>
  </si>
  <si>
    <t>Ajudante</t>
  </si>
  <si>
    <t>M1397</t>
  </si>
  <si>
    <t>Eletrodo revestido E60XX</t>
  </si>
  <si>
    <t>Eletrodo revestido E60XX (Caminhão carroceria com capacidade de 15 t - 188 kW)</t>
  </si>
  <si>
    <t>​89796​ TE, PVC, SERIE NORMAL, ESGOTO PREDIAL, DN 100 X 100 MM, JUNTA ELÁSTICA, FORNECIDO E INSTALADO EM RAMAL DE DESCARGA OU RAMAL DE ESGOTO SANITÁRIO. AF_08/2022​ (UN)</t>
  </si>
  <si>
    <t>00007091</t>
  </si>
  <si>
    <t>TE SANITARIO, PVC, DN 100 X 100 MM, SERIE NORMAL, PARA ESGOTO PREDIAL</t>
  </si>
  <si>
    <t>​89784​ TE, PVC, SERIE NORMAL, ESGOTO PREDIAL, DN 50 X 50 MM, JUNTA ELÁSTICA, FORNECIDO E INSTALADO EM RAMAL DE DESCARGA OU RAMAL DE ESGOTO SANITÁRIO. AF_08/2022​ (UN)</t>
  </si>
  <si>
    <t>00007097</t>
  </si>
  <si>
    <t>TE SANITARIO, PVC, DN 50 X 50 MM, SERIE NORMAL, PARA ESGOTO PREDIAL</t>
  </si>
  <si>
    <t>​100534​ TECNICO DE EDIFICACOES COM ENCARGOS COMPLEMENTARES​ (MES)</t>
  </si>
  <si>
    <t>100536</t>
  </si>
  <si>
    <t>CURSO DE CAPACITAÇÃO PARA TECNICO DE EDIFICACOES (ENCARGOS COMPLEMENTARES) - MENSALISTA</t>
  </si>
  <si>
    <t>​88323​ TELHADISTA COM ENCARGOS COMPLEMENTARES​ (H)</t>
  </si>
  <si>
    <t>95385</t>
  </si>
  <si>
    <t>CURSO DE CAPACITAÇÃO PARA TELHADISTA (ENCARGOS COMPLEMENTARES) - HORISTA</t>
  </si>
  <si>
    <t>​94210​ TELHAMENTO COM TELHA ONDULADA DE FIBROCIMENTO E = 6 MM, COM RECOBRIMENTO LATERAL DE 1 1/4 DE ONDA PARA TELHADO COM INCLINAÇÃO MÁXIMA DE 10°, COM ATÉ 2 ÁGUAS, INCLUSO IÇAMENTO. AF_07/2019​ (M2)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</si>
  <si>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</si>
  <si>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</si>
  <si>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</si>
  <si>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</si>
  <si>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00001607</t>
  </si>
  <si>
    <t>CONJUNTO ARRUELAS DE VEDACAO 5/16" PARA TELHA FIBROCIMENTO (UMA ARRUELA METALICA E UMA ARRUELA PVC - CONICAS)</t>
  </si>
  <si>
    <t>00004302</t>
  </si>
  <si>
    <t>PARAFUSO ZINCADO ROSCA SOBERBA, CABECA SEXTAVADA, 5/16" X 250 MM, PARA FIXACAO DE TELHA EM MADEIRA</t>
  </si>
  <si>
    <t>00007194</t>
  </si>
  <si>
    <t>TELHA DE FIBROCIMENTO ONDULADA E = 6 MM, DE 2,44 X 1,10 M (SEM AMIANTO)</t>
  </si>
  <si>
    <t>88323</t>
  </si>
  <si>
    <t>TELHADISTA COM ENCARGOS COMPLEMENTARES</t>
  </si>
  <si>
    <t>​92000​ TOMADA BAIXA DE EMBUTIR (1 MÓDULO), 2P+T 10 A, INCLUINDO SUPORTE E PLACA - FORNECIMENTO E INSTALAÇÃO. AF_03/2023​ (UN)</t>
  </si>
  <si>
    <t>91998</t>
  </si>
  <si>
    <t>TOMADA BAIXA DE EMBUTIR (1 MÓDULO), 2P+T 10 A, SEM SUPORTE E SEM PLACA - FORNECIMENTO E INSTALAÇÃO. AF_03/2023</t>
  </si>
  <si>
    <t>​91998​ TOMADA BAIXA DE EMBUTIR (1 MÓDULO), 2P+T 10 A, SEM SUPORTE E SEM PLACA - FORNECIMENTO E INSTALAÇÃO. AF_03/2023​ (UN)</t>
  </si>
  <si>
    <t>​92001​ TOMADA BAIXA DE EMBUTIR (1 MÓDULO), 2P+T 20 A, INCLUINDO SUPORTE E PLACA - FORNECIMENTO E INSTALAÇÃO. AF_03/2023​ (UN)</t>
  </si>
  <si>
    <t>91999</t>
  </si>
  <si>
    <t>TOMADA BAIXA DE EMBUTIR (1 MÓDULO), 2P+T 20 A, SEM SUPORTE E SEM PLACA - FORNECIMENTO E INSTALAÇÃO. AF_03/2023</t>
  </si>
  <si>
    <t>​91999​ TOMADA BAIXA DE EMBUTIR (1 MÓDULO), 2P+T 20 A, SEM SUPORTE E SEM PLACA - FORNECIMENTO E INSTALAÇÃO. AF_03/2023​ (UN)</t>
  </si>
  <si>
    <t>00038102</t>
  </si>
  <si>
    <t>TOMADA 2P+T 20A, 250V (APENAS MODULO)</t>
  </si>
  <si>
    <t>​92008​ TOMADA BAIXA DE EMBUTIR (2 MÓDULOS), 2P+T 10 A, INCLUINDO SUPORTE E PLACA - FORNECIMENTO E INSTALAÇÃO. AF_03/2023​ (UN)</t>
  </si>
  <si>
    <t>92006</t>
  </si>
  <si>
    <t>TOMADA BAIXA DE EMBUTIR (2 MÓDULOS), 2P+T 10 A, SEM SUPORTE E SEM PLACA - FORNECIMENTO E INSTALAÇÃO. AF_03/2023</t>
  </si>
  <si>
    <t>​92006​ TOMADA BAIXA DE EMBUTIR (2 MÓDULOS), 2P+T 10 A, SEM SUPORTE E SEM PLACA - FORNECIMENTO E INSTALAÇÃO. AF_03/2023​ (UN)</t>
  </si>
  <si>
    <t>​CP-94296-25656932​ TOPOGRAFO COM ENCARGOS COMPLEMENTARES​ (MES)</t>
  </si>
  <si>
    <t>00043505</t>
  </si>
  <si>
    <t>EPI - FAMILIA TOPOGRAFO - MENSALISTA (ENCARGOS COMPLEMENTARES - COLETADO CAIXA)</t>
  </si>
  <si>
    <t>00043481</t>
  </si>
  <si>
    <t>FERRAMENTAS - FAMILIA TOPOGRAFO - MENSALISTA (ENCARGOS COMPLEMENTARES - COLETADO CAIXA)</t>
  </si>
  <si>
    <t>00007252</t>
  </si>
  <si>
    <t>LOCACAO DE NIVEL OPTICO, COM PRECISAO DE 0,7 MM, AUMENTO DE 32X</t>
  </si>
  <si>
    <t>00007247</t>
  </si>
  <si>
    <t>LOCACAO DE TEODOLITO ELETRONICO, PRECISAO ANGULAR DE 5 A 7 SEGUNDOS, INCLUINDO TRIPE</t>
  </si>
  <si>
    <t>95424</t>
  </si>
  <si>
    <t>CURSO DE CAPACITAÇÃO PARA TOPÓGRAFO (ENCARGOS COMPLEMENTARES) - MENSALISTA</t>
  </si>
  <si>
    <t>​86906​ TORNEIRA CROMADA DE MESA, 1/2" OU 3/4", PARA LAVATÓRIO, PADRÃO POPULAR - FORNECIMENTO E INSTALAÇÃO. AF_01/2020​ (UN)</t>
  </si>
  <si>
    <t>00013415</t>
  </si>
  <si>
    <t>TORNEIRA DE MESA/BANCADA, PARA LAVATORIO, FIXA, METALICA CROMADA, PADRAO POPULAR, 1/2" OU 3/4"</t>
  </si>
  <si>
    <t>​86911​ TORNEIRA CROMADA LONGA, DE PAREDE, 1/2" OU 3/4", PARA PIA DE COZINHA, PADRÃO POPULAR - FORNECIMENTO E INSTALAÇÃO. AF_01/2020​ (UN)</t>
  </si>
  <si>
    <t>00013416</t>
  </si>
  <si>
    <t>TORNEIRA METALICA CROMADA, RETA, DE PAREDE, PARA COZINHA, SEM BICO, SEM AREJADOR, PADRAO POPULAR, 1/2" OU 3/4"</t>
  </si>
  <si>
    <t>​94796​ TORNEIRA DE BOIA PARA CAIXA D'ÁGUA, ROSCÁVEL, 3/4" - FORNECIMENTO E INSTALAÇÃO. AF_08/2021​ (UN)</t>
  </si>
  <si>
    <t>00011830</t>
  </si>
  <si>
    <t>TORNEIRA DE BOIA CONVENCIONAL PARA CAIXA D'AGUA, AGUA FRIA, 3/4", COM HASTE E TORNEIRA METALICOS E BALAO PLASTICO</t>
  </si>
  <si>
    <t>​92543​ TRAMA DE MADEIRA COMPOSTA POR TERÇAS PARA TELHADOS DE ATÉ 2 ÁGUAS PARA TELHA ONDULADA DE FIBROCIMENTO, METÁLICA, PLÁSTICA OU TERMOACÚSTICA, INCLUSO TRANSPORTE VERTICAL. AF_07/2019​ (M2)</t>
  </si>
  <si>
    <t>00040568</t>
  </si>
  <si>
    <t>PREGO DE ACO POLIDO COM CABECA 22 X 48 (4 1/4 X 5)</t>
  </si>
  <si>
    <t>00004425</t>
  </si>
  <si>
    <t>VIGA NAO APARELHADA *6 X 12* CM, EM MACARANDUBA/MASSARANDUBA, ANGELIM OU EQUIVALENTE DA REGIAO - BRUTA</t>
  </si>
  <si>
    <t>​89031​ TRATOR DE ESTEIRAS, POTÊNCIA 100 HP, PESO OPERACIONAL 9,4 T, COM LÂMINA 2,19 M3 - CHI DIURNO. AF_06/2014​ (CHI)</t>
  </si>
  <si>
    <t>88324</t>
  </si>
  <si>
    <t>TRATORISTA COM ENCARGOS COMPLEMENTARES</t>
  </si>
  <si>
    <t>89029</t>
  </si>
  <si>
    <t>TRATOR DE ESTEIRAS, POTÊNCIA 100 HP, PESO OPERACIONAL 9,4 T, COM LÂMINA 2,19 M3 - DEPRECIAÇÃO. AF_06/2014</t>
  </si>
  <si>
    <t>89030</t>
  </si>
  <si>
    <t>TRATOR DE ESTEIRAS, POTÊNCIA 100 HP, PESO OPERACIONAL 9,4 T, COM LÂMINA 2,19 M3 - JUROS. AF_06/2014</t>
  </si>
  <si>
    <t>​89032​ TRATOR DE ESTEIRAS, POTÊNCIA 100 HP, PESO OPERACIONAL 9,4 T, COM LÂMINA 2,19 M3 - CHP DIURNO. AF_06/2014​ (CHP)</t>
  </si>
  <si>
    <t>5724</t>
  </si>
  <si>
    <t>TRATOR DE ESTEIRAS, POTÊNCIA 100 HP, PESO OPERACIONAL 9,4 T, COM LÂMINA 2,19 M3 - MANUTENÇÃO. AF_06/2014</t>
  </si>
  <si>
    <t>53817</t>
  </si>
  <si>
    <t>TRATOR DE ESTEIRAS, POTÊNCIA 100 HP, PESO OPERACIONAL 9,4 T, COM LÂMINA 2,19 M3 - MATERIAIS NA OPERAÇÃO. AF_06/2014</t>
  </si>
  <si>
    <t>​89029​ TRATOR DE ESTEIRAS, POTÊNCIA 100 HP, PESO OPERACIONAL 9,4 T, COM LÂMINA 2,19 M3 - DEPRECIAÇÃO. AF_06/2014​ (H)</t>
  </si>
  <si>
    <t>00007622</t>
  </si>
  <si>
    <t>TRATOR DE ESTEIRAS, POTENCIA DE 100 HP, PESO OPERACIONAL DE 9,4 T, COM LAMINA COM CAPACIDADE DE 2,19 M3</t>
  </si>
  <si>
    <t>​89030​ TRATOR DE ESTEIRAS, POTÊNCIA 100 HP, PESO OPERACIONAL 9,4 T, COM LÂMINA 2,19 M3 - JUROS. AF_06/2014​ (H)</t>
  </si>
  <si>
    <t>​5724​ TRATOR DE ESTEIRAS, POTÊNCIA 100 HP, PESO OPERACIONAL 9,4 T, COM LÂMINA 2,19 M3 - MANUTENÇÃO. AF_06/2014​ (H)</t>
  </si>
  <si>
    <t>​53817​ TRATOR DE ESTEIRAS, POTÊNCIA 100 HP, PESO OPERACIONAL 9,4 T, COM LÂMINA 2,19 M3 - MATERIAIS NA OPERAÇÃO. AF_06/2014​ (H)</t>
  </si>
  <si>
    <t>​88324​ TRATORISTA COM ENCARGOS COMPLEMENTARES​ (H)</t>
  </si>
  <si>
    <t>95386</t>
  </si>
  <si>
    <t>CURSO DE CAPACITAÇÃO PARA TRATORISTA (ENCARGOS COMPLEMENTARES) - HORISTA</t>
  </si>
  <si>
    <t>​89714​ TUBO PVC, SERIE NORMAL, ESGOTO PREDIAL, DN 100 MM, FORNECIDO E INSTALADO EM RAMAL DE DESCARGA OU RAMAL DE ESGOTO SANITÁRIO. AF_08/2022​ (M)</t>
  </si>
  <si>
    <t>00009836</t>
  </si>
  <si>
    <t>TUBO PVC SERIE NORMAL, DN 100 MM, PARA ESGOTO PREDIAL (NBR 5688)</t>
  </si>
  <si>
    <t>​89711​ TUBO PVC, SERIE NORMAL, ESGOTO PREDIAL, DN 40 MM, FORNECIDO E INSTALADO EM RAMAL DE DESCARGA OU RAMAL DE ESGOTO SANITÁRIO. AF_08/2022​ (M)</t>
  </si>
  <si>
    <t>00009835</t>
  </si>
  <si>
    <t>TUBO PVC SERIE NORMAL, DN 40 MM, PARA ESGOTO PREDIAL (NBR 5688)</t>
  </si>
  <si>
    <t>​89712​ TUBO PVC, SERIE NORMAL, ESGOTO PREDIAL, DN 50 MM, FORNECIDO E INSTALADO EM RAMAL DE DESCARGA OU RAMAL DE ESGOTO SANITÁRIO. AF_08/2022​ (M)</t>
  </si>
  <si>
    <t>00009838</t>
  </si>
  <si>
    <t>TUBO PVC SERIE NORMAL, DN 50 MM, PARA ESGOTO PREDIAL (NBR 5688)</t>
  </si>
  <si>
    <t>​94648​ TUBO, PVC, SOLDÁVEL, DE 25MM, INSTALADO EM RESERVAÇÃO PREDIAL DE ÁGUA - FORNECIMENTO E INSTALAÇÃO. AF_04/2024​ (M)</t>
  </si>
  <si>
    <t>00009868</t>
  </si>
  <si>
    <t>TUBO PVC, SOLDAVEL, DE 25 MM, AGUA FRIA (NBR-5648)</t>
  </si>
  <si>
    <t>​5914449​ Transporte com caminhão carroceria de 15 t - rodovia em leito natural​ (tkm)</t>
  </si>
  <si>
    <t>Custo do FIC (0,01633):</t>
  </si>
  <si>
    <t>​5914464​ Transporte com caminhão carroceria de 15 t - rodovia em revestimento primário​ (tkm)</t>
  </si>
  <si>
    <t>​5914479​ Transporte com caminhão carroceria de 15 t - rodovia pavimentada​ (tkm)</t>
  </si>
  <si>
    <t>​94688​ TÊ, PVC, SOLDÁVEL, DN 25 MM INSTALADO EM RESERVAÇÃO PREDIAL DE ÁGUA - FORNECIMENTO E INSTALAÇÃO. AF_04/2024​ (UN)</t>
  </si>
  <si>
    <t>00007139</t>
  </si>
  <si>
    <t>TE SOLDAVEL, PVC, 90 GRAUS, 25 MM, PARA AGUA FRIA PREDIAL (NBR 5648)</t>
  </si>
  <si>
    <t>​86888​ VASO SANITÁRIO SIFONADO COM CAIXA ACOPLADA LOUÇA BRANCA - FORNECIMENTO E INSTALAÇÃO. AF_01/2020​ (UN)</t>
  </si>
  <si>
    <t>00006138</t>
  </si>
  <si>
    <t>ANEL DE VEDACAO, PVC FLEXIVEL, 100 MM, PARA SAIDA DE BACIA / VASO SANITARIO</t>
  </si>
  <si>
    <t>00010422</t>
  </si>
  <si>
    <t>BACIA SANITARIA (VASO) COM CAIXA ACOPLADA, SIFAO APARENTE, DE LOUCA BRANCA (SEM ASSENTO)</t>
  </si>
  <si>
    <t>00004384</t>
  </si>
  <si>
    <t>PARAFUSO NIQUELADO COM ACABAMENTO CROMADO PARA FIXAR PECA SANITARIA, INCLUI PORCA CEGA, ARRUELA E BUCHA DE NYLON TAMANHO S-10</t>
  </si>
  <si>
    <t>​90587​ VIBRADOR DE IMERSÃO, DIÂMETRO DE PONTEIRA 45MM, MOTOR ELÉTRICO TRIFÁSICO POTÊNCIA DE 2 CV - CHI DIURNO. AF_06/2015​ (CHI)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</si>
  <si>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</si>
  <si>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</si>
  <si>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</si>
  <si>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</si>
  <si>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​90586​ VIBRADOR DE IMERSÃO, DIÂMETRO DE PONTEIRA 45MM, MOTOR ELÉTRICO TRIFÁSICO POTÊNCIA DE 2 CV - CHP DIURNO. AF_06/2015​ (CHP)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</si>
  <si>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</si>
  <si>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</si>
  <si>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</si>
  <si>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</si>
  <si>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​90582​ VIBRADOR DE IMERSÃO, DIÂMETRO DE PONTEIRA 45MM, MOTOR ELÉTRICO TRIFÁSICO POTÊNCIA DE 2 CV - DEPRECIAÇÃO. AF_06/2015​ (H)</t>
  </si>
  <si>
    <t>00013896</t>
  </si>
  <si>
    <t>VIBRADOR DE IMERSAO, DIAMETRO DA PONTEIRA DE *45* MM, COM MOTOR ELETRICO TRIFASICO DE 2 HP (2 CV)</t>
  </si>
  <si>
    <t>​90583​ VIBRADOR DE IMERSÃO, DIÂMETRO DE PONTEIRA 45MM, MOTOR ELÉTRICO TRIFÁSICO POTÊNCIA DE 2 CV - JUROS. AF_06/2015​ (H)</t>
  </si>
  <si>
    <t>​90584​ VIBRADOR DE IMERSÃO, DIÂMETRO DE PONTEIRA 45MM, MOTOR ELÉTRICO TRIFÁSICO POTÊNCIA DE 2 CV - MANUTENÇÃO. AF_06/2015​ (H)</t>
  </si>
  <si>
    <t>​90585​ VIBRADOR DE IMERSÃO, DIÂMETRO DE PONTEIRA 45MM, MOTOR ELÉTRICO TRIFÁSICO POTÊNCIA DE 2 CV - MATERIAIS NA OPERAÇÃO. AF_06/2015​ (H)</t>
  </si>
  <si>
    <t>​101460​ VIGIA DIURNO COM ENCARGOS COMPLEMENTARES​ (MES)</t>
  </si>
  <si>
    <t>00040862</t>
  </si>
  <si>
    <t>ALIMENTACAO - MENSALISTA (COLETADO CAIXA - ENCARGOS COMPLEMENTARES)</t>
  </si>
  <si>
    <t>00043503</t>
  </si>
  <si>
    <t>EPI - FAMILIA SERVENTE - MENSALISTA (ENCARGOS COMPLEMENTARES - COLETADO CAIXA)</t>
  </si>
  <si>
    <t>00043479</t>
  </si>
  <si>
    <t>FERRAMENTAS - FAMILIA SERVENTE - MENSALISTA (ENCARGOS COMPLEMENTARES - COLETADO CAIXA)</t>
  </si>
  <si>
    <t>00040861</t>
  </si>
  <si>
    <t>TRANSPORTE - MENSALISTA (COLETADO CAIXA - ENCARGOS COMPLEMENTARES)</t>
  </si>
  <si>
    <t>101372</t>
  </si>
  <si>
    <t>CURSO DE CAPACITAÇÃO PARA VIGIA DIURNO (ENCARGOS COMPLEMENTARES) - MENSALISTA</t>
  </si>
  <si>
    <t>​86879​ VÁLVULA EM PLÁSTICO 1" PARA PIA, TANQUE OU LAVATÓRIO, COM OU SEM LADRÃO - FORNECIMENTO E INSTALAÇÃO. AF_01/2020​ (UN)</t>
  </si>
  <si>
    <t>00006153</t>
  </si>
  <si>
    <t>VALVULA EM PLASTICO BRANCO PARA TANQUE OU LAVATORIO 1", SEM UNHO E SEM LADRAO</t>
  </si>
  <si>
    <t>​86880​ VÁLVULA EM PLÁSTICO CROMADO TIPO AMERICANA 3.1/2" X 1.1/2" SEM ADAPTADOR PARA PIA - FORNECIMENTO E INSTALAÇÃO. AF_01/2020​ (UN)</t>
  </si>
  <si>
    <t>00006155</t>
  </si>
  <si>
    <t>VALVULA EM PLASTICO CROMADO TIPO AMERICANA PARA PIA DE COZINHA 3.1/2" X 1.1/2", SEM ADAPTADOR</t>
  </si>
  <si>
    <t xml:space="preserve">
</t>
  </si>
  <si>
    <t>TIPO</t>
  </si>
  <si>
    <t>PREÇO TOTAL</t>
  </si>
  <si>
    <t>ACUMUL. %</t>
  </si>
  <si>
    <t>CL</t>
  </si>
  <si>
    <t>Composições</t>
  </si>
  <si>
    <t>SICRO</t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</si>
  <si>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</si>
  <si>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</si>
  <si>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</si>
  <si>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</si>
  <si>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</si>
  <si>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</si>
  <si>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</si>
  <si>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</si>
  <si>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</si>
  <si>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</si>
  <si>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</si>
  <si>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</si>
  <si>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</si>
  <si>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</si>
  <si>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</si>
  <si>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</si>
  <si>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COD</t>
  </si>
  <si>
    <t>Benefício</t>
  </si>
  <si>
    <t>S + G</t>
  </si>
  <si>
    <t>Garantia/seguros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</si>
  <si>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</si>
  <si>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</si>
  <si>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</si>
  <si>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</si>
  <si>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</si>
  <si>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</si>
  <si>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</si>
  <si>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</si>
  <si>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</si>
  <si>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</si>
  <si>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</si>
  <si>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</si>
  <si>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</si>
  <si>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CPRB</t>
  </si>
  <si>
    <t>BDI = 28,12%</t>
  </si>
  <si>
    <t>BDI = 11,10%</t>
  </si>
  <si>
    <t>HORISTA %</t>
  </si>
  <si>
    <t>MENSALISTA %</t>
  </si>
  <si>
    <t>A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</si>
  <si>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</si>
  <si>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</si>
  <si>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</si>
  <si>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</si>
  <si>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</si>
  <si>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</si>
  <si>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</si>
  <si>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</si>
  <si>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</si>
  <si>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</si>
  <si>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</si>
  <si>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</si>
  <si>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</si>
  <si>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</si>
  <si>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</si>
  <si>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</si>
  <si>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</si>
  <si>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</si>
  <si>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</si>
  <si>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</si>
  <si>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</si>
  <si>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</si>
  <si>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</si>
  <si>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</si>
  <si>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</si>
  <si>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</si>
  <si>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</si>
  <si>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</si>
  <si>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</si>
  <si>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</si>
  <si>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</si>
  <si>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</si>
  <si>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</si>
  <si>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</si>
  <si>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</si>
  <si>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</si>
  <si>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</si>
  <si>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</si>
  <si>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</si>
  <si>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</si>
  <si>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</si>
  <si>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C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</si>
  <si>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</si>
  <si>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</si>
  <si>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</si>
  <si>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</si>
  <si>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</si>
  <si>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</si>
  <si>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</si>
  <si>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</si>
  <si>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</si>
  <si>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</si>
  <si>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</si>
  <si>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</si>
  <si>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</si>
  <si>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</si>
  <si>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</si>
  <si>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</si>
  <si>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</si>
  <si>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</si>
  <si>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PREFEITURA MUNICIPAL DO JABOATÃO DOS GUARARAPES</t>
  </si>
  <si>
    <t>MEMÓRIA DE CÁLCULO</t>
  </si>
  <si>
    <t>OBJETO: REQUALIFICAÇÃO DO CANAL TRÊS CARNEIROS - NÃO DESONERADO</t>
  </si>
  <si>
    <t>Item</t>
  </si>
  <si>
    <t>Código</t>
  </si>
  <si>
    <t>Descrição</t>
  </si>
  <si>
    <t>Und</t>
  </si>
  <si>
    <t>Taxa</t>
  </si>
  <si>
    <t>Comp.</t>
  </si>
  <si>
    <t>Larg.</t>
  </si>
  <si>
    <t>Alt.</t>
  </si>
  <si>
    <t>QTDE</t>
  </si>
  <si>
    <t>Total</t>
  </si>
  <si>
    <t>QUANTIDADE (UN)</t>
  </si>
  <si>
    <t>COMPRIMENTO (M)</t>
  </si>
  <si>
    <t>LARGURA (M)</t>
  </si>
  <si>
    <t>ÁREA (M²)</t>
  </si>
  <si>
    <t>TOTAL (UN X M²)</t>
  </si>
  <si>
    <t xml:space="preserve">Necessidade de obra, visando atendimento às normas </t>
  </si>
  <si>
    <t>PRAZO DA OBRA</t>
  </si>
  <si>
    <t>ALTURA (M)</t>
  </si>
  <si>
    <t>Prevendo uma área capaz de receber o escritório, banheiros, almoxarifado, centrais de formas e armação</t>
  </si>
  <si>
    <t xml:space="preserve">Prevendo necessidade de espaço mínimo para atendimento às normas </t>
  </si>
  <si>
    <t>Estimativa árvores Canal - Corte e retirada de 2 árvores a cada 30,00m, multiplicando os dois lados</t>
  </si>
  <si>
    <t>Trecho 01 - E0+0,00 a E70+0,00</t>
  </si>
  <si>
    <t>COMPRIMENTO</t>
  </si>
  <si>
    <t>LARGURA</t>
  </si>
  <si>
    <t>LADOS</t>
  </si>
  <si>
    <t>Seção M4</t>
  </si>
  <si>
    <t>CARGA, MANOBRA E DESCARGA DE ENTULHO EM CAMINHÃO BASCULANTE 14 M³ - CARGA COM ESCAVADEIRA HIDRÁULICA  (CAÇAMBA DE 0,80 M³ / 111 HP) E DESCARGA LIVRE (UNIDADE: M3). AF_07/2020</t>
  </si>
  <si>
    <t>EMPOLAMENTO</t>
  </si>
  <si>
    <t>VOLUME ÁRVORES</t>
  </si>
  <si>
    <t>Árvores com diâmetro maior que 0,60m</t>
  </si>
  <si>
    <t>Limpeza mecanizada de camada vegetal</t>
  </si>
  <si>
    <t>VOLUME EMPOLADO</t>
  </si>
  <si>
    <t>COM-24084214</t>
  </si>
  <si>
    <t>ADMINISTRAÇÃO LOCAL DA OBRA DO CANAL MARIANA</t>
  </si>
  <si>
    <t>COMPOSIÇÃO DO ITEM:</t>
  </si>
  <si>
    <t>Mês</t>
  </si>
  <si>
    <t>TEMPO DE OBRA (MÊS)</t>
  </si>
  <si>
    <t>TAXA DE USO DO PROFISSIONAL DURANTE A OBRA</t>
  </si>
  <si>
    <t>TEMPO DE OBRA X TAXA DE USO DO PROFISSIONAL DURANTE A OBRA</t>
  </si>
  <si>
    <t>93565 -</t>
  </si>
  <si>
    <t>ENCARREGADO GERAL COM ENCARGOS COMPLEMENTARES</t>
  </si>
  <si>
    <t>TÉCNICO EM SEGURANÇA DO TRABALHO COM ENCARGOS COMPLEMENTARES</t>
  </si>
  <si>
    <t>100534 </t>
  </si>
  <si>
    <t>Tela = Extensão do canal x 2 lados</t>
  </si>
  <si>
    <t>FITA ZEBRADA PARA DISPOSITIVOS DE CANALIZAÇÃO DE TRÂNSITO - FORNECIMENTO, IMPLANTAÇÃO E RETIRADA</t>
  </si>
  <si>
    <t>EXTENSÃO DAS LATERAIS INTERDITADAS</t>
  </si>
  <si>
    <t>Considerando a extensão do canal, dividindo por 100 metros (trechos a executar), e distância das laterais da interdição x 2, multiplicando ainda pelos dois lados do canal, chegamos na extensão total de fitas a serem utilizadas</t>
  </si>
  <si>
    <t>CONE PLÁSTICO PARA CANALIZAÇÃO DE TRÂNSITO - UTILIZAÇÃO DE 150 CICLOS - FORNECIMENTO, 01 IMPLANTAÇÃO E 01 RETIRADA DIÁRIA</t>
  </si>
  <si>
    <t>UN.DIA</t>
  </si>
  <si>
    <t>DIAS TRABALHADOS / MÊS (DIA)</t>
  </si>
  <si>
    <t>TOTAL (UN X DIA)</t>
  </si>
  <si>
    <t>VOLUME</t>
  </si>
  <si>
    <t>VOLUME DE CORTE DE ACORDO COM MAPA DE CUBAÇÃO</t>
  </si>
  <si>
    <t>VOLUME DE ATERRO DE ACORDO COM MAPA DE CUBAÇÃO</t>
  </si>
  <si>
    <t xml:space="preserve">ARGILA, ARGILA VERMELHA OU ARGILA ARENOSA (RETIRADA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</si>
  <si>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</si>
  <si>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Coeficiente item SINAPI 94318</t>
  </si>
  <si>
    <r>
      <t>IGUAL AO VOLUME DE ATERRO -</t>
    </r>
    <r>
      <rPr>
        <sz val="10"/>
        <color rgb="FFFF0000"/>
        <rFont val="Arial"/>
        <family val="2"/>
      </rPr>
      <t xml:space="preserve"> ITEM 1.3.2</t>
    </r>
  </si>
  <si>
    <t>VOLUME DE DESCARTE</t>
  </si>
  <si>
    <t>VOLUME DE CORTE</t>
  </si>
  <si>
    <t>empolamento (1,25) x volume de escação do item 1.4.1</t>
  </si>
  <si>
    <t>VOLUME DE EMPRÉSTIMO</t>
  </si>
  <si>
    <t>VOLUME DE ATERRO</t>
  </si>
  <si>
    <t>volume de aterro do item 1.4.2</t>
  </si>
  <si>
    <t>VOLUME DE CARGA</t>
  </si>
  <si>
    <t>DESCARTE</t>
  </si>
  <si>
    <t>O DMT encontra-se no Memorial descritivo e considera a distância do local da obra até o ponto de descarte (Prefeitura de Jaboatão dos Guararapes)</t>
  </si>
  <si>
    <t>EMPRESTIMO</t>
  </si>
  <si>
    <t>BARRAMENTO PARA EXECUÇÃO DO CANAL</t>
  </si>
  <si>
    <t>ALTURA</t>
  </si>
  <si>
    <t>E0+0,00 a E70+0,00</t>
  </si>
  <si>
    <t>Barramento para execução do canal - a cada 20m</t>
  </si>
  <si>
    <t>ESPESSURA (m)</t>
  </si>
  <si>
    <t>ALTURA (m)</t>
  </si>
  <si>
    <t>Comprimento da ensecadeira: 20,00m x (2,00+2,00)*</t>
  </si>
  <si>
    <t>(*) Fechamento lateral das ensecadeiras, conforme projeto</t>
  </si>
  <si>
    <t>Q = 4 bombas X 8h/dia X 6 Meses (180 dias)</t>
  </si>
  <si>
    <t>HORAS</t>
  </si>
  <si>
    <t>DIAS</t>
  </si>
  <si>
    <t>Bomba utilizada - BOMBA SUBMERSÍVEL ELÉTRICA TRIFÁSICA, POTÊNCIA 2,96 HP, Ø ROTOR 144 MM SEMI-ABERTO, BOCAL DE SAÍDA Ø 2, HM/Q = 2 MCA / 38,8 M3/H A 28 MCA / 5 M3/H</t>
  </si>
  <si>
    <t>Volume de concreto magro das contenções</t>
  </si>
  <si>
    <t>Volume de concreto magro das paredes de contenção</t>
  </si>
  <si>
    <t>ÁREA DA SEÇÃO</t>
  </si>
  <si>
    <t xml:space="preserve">CONCRETO USINADO BOMBEAVEL, CLASSE DE RESISTENCIA C40, BRITA 0 E 1, SLUMP = 100 +/- 20 MM, COM BOMBEAMENTO (DISPONIBILIZACAO DE BOMBA), SEM O LANCAMENTO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</si>
  <si>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Coeficiente item SINAPI 103685</t>
  </si>
  <si>
    <t>CONCRETAGEM DE MURO, COM USO DE BOMBA - LANÇAMENTO, ADENSAMENTO E ACABAMENTO, EXCLUSIVE MATERIAL - ITEM 1.5.9</t>
  </si>
  <si>
    <t>PROJETO: CTC-PE-EST-001-R0</t>
  </si>
  <si>
    <t>PAREDE M4 - FERRAGEM POSIÇÃO N1</t>
  </si>
  <si>
    <t xml:space="preserve">Coeficiente item SINAPI </t>
  </si>
  <si>
    <t>PAREDE M4 - FERRAGEM POSIÇÃO N2</t>
  </si>
  <si>
    <t>PAREDE M4 - FERRAGEM POSIÇÃO N3</t>
  </si>
  <si>
    <t>Fôrma metálica em chapa 1/8” reforçada com nervuras de 40 mm x 1/8” dispostas em grelhas de 40 x 60 cm - utilização de 100 vezes - confecção, instalação e retirada</t>
  </si>
  <si>
    <t>Fôrma para base contenção do Canal</t>
  </si>
  <si>
    <t>Fôrma para paredes contenção do canal</t>
  </si>
  <si>
    <t>PERÍMETRO</t>
  </si>
  <si>
    <t>QUANTIDADE (Comp/20)</t>
  </si>
  <si>
    <t>Junta a cada 20,00m</t>
  </si>
  <si>
    <t>Lados do canal x Perímetro da seção (Base+Altura) x Quantidade de Juntas (Comp/20)</t>
  </si>
  <si>
    <t>TRATAMENTO DE JUNTA DE DILATAÇÃO TIPO I-12 COM SELANTE DE POLIURETANO, FUGENBAND, VEDACIT OU SIMILAR (M)</t>
  </si>
  <si>
    <t>QUANTIDADE (Comp/4)</t>
  </si>
  <si>
    <t>Junta a cada 4,00m</t>
  </si>
  <si>
    <t>Lados do canal x Perímetro da seção (Base+Altura) x Quantidade de Juntas (Comp/4)</t>
  </si>
  <si>
    <t>A = Comprimento do muro x largura da base x 2 Lados</t>
  </si>
  <si>
    <t>PROJETO:</t>
  </si>
  <si>
    <t>REQUALIFICAÇÃO DO CANAL TRÊS CARNEIROS - NÃO DESONERADO</t>
  </si>
  <si>
    <t>MUNICÍPIO:</t>
  </si>
  <si>
    <t>Jaboatão dos Guararapes</t>
  </si>
  <si>
    <t>ESTADO:</t>
  </si>
  <si>
    <t>PE</t>
  </si>
  <si>
    <t>MAPA DE COTAÇÕES - PREÇOS</t>
  </si>
  <si>
    <t>MÍNIMO</t>
  </si>
  <si>
    <t>MÉDIA</t>
  </si>
  <si>
    <t>MEDIANA</t>
  </si>
  <si>
    <t>Fornecedores</t>
  </si>
  <si>
    <t>Fornecedor A</t>
  </si>
  <si>
    <t>Fornecedor B</t>
  </si>
  <si>
    <t>Fornecedor C</t>
  </si>
  <si>
    <t>Razão Social:</t>
  </si>
  <si>
    <t>W-TEC INDUSTRIA E COM. DE PROD. TECNICOS LTDA</t>
  </si>
  <si>
    <t>TOTAL SOLO - Produtos e Soluções em Geotecnia LTDA</t>
  </si>
  <si>
    <t>CNPJ:</t>
  </si>
  <si>
    <t>20.975.469/0001-53</t>
  </si>
  <si>
    <t>34.131.826/0001-01</t>
  </si>
  <si>
    <t>Nome do Contato:</t>
  </si>
  <si>
    <t>Patrícia de Castro Piotroski</t>
  </si>
  <si>
    <t>Vanessa Barbosa</t>
  </si>
  <si>
    <t>Data do Contato:</t>
  </si>
  <si>
    <t>Preço Produto:</t>
  </si>
  <si>
    <t>Preço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</si>
</sst>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"/>
    <numFmt numFmtId="165" formatCode="\R\$\ ###,###,##0.00"/>
    <numFmt numFmtId="166" formatCode="#,##0.00000000"/>
    <numFmt numFmtId="167" formatCode="#,##0.0000"/>
    <numFmt numFmtId="168" formatCode="#,##0.00000"/>
    <numFmt numFmtId="169" formatCode="\R\$\ #,##0.0000"/>
    <numFmt numFmtId="170" formatCode="###,###,##0.00"/>
    <numFmt numFmtId="171" formatCode="_(* #,##0.00_);_(* \(#,##0.00\);_(* &quot;-&quot;??_);_(@_)"/>
    <numFmt numFmtId="172" formatCode="0.0000"/>
    <numFmt numFmtId="173" formatCode="[$R$-416]&quot; &quot;#,##0.00;[Red]&quot;-&quot;[$R$-416]&quot; &quot;#,##0.00"/>
  </numFmts>
  <fonts count="35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sz val="10"/>
      <color theme="0" tint="-0.249977111117893"/>
      <name val="Calibri"/>
      <family val="2"/>
      <scheme val="minor"/>
    </font>
    <font>
      <b/>
      <sz val="10"/>
      <color theme="0" tint="-0.249977111117893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9"/>
      <color rgb="FF000000"/>
      <name val="Arial"/>
      <family val="2"/>
    </font>
    <font>
      <sz val="9"/>
      <name val="Arial"/>
      <family val="2"/>
    </font>
    <font>
      <b/>
      <i/>
      <u/>
      <sz val="10"/>
      <name val="Arial"/>
      <family val="2"/>
    </font>
    <font>
      <sz val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  <font>
      <i/>
      <u/>
      <sz val="9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rgb="FF000000"/>
      <name val="SansSerif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1"/>
      <name val="Arial"/>
      <family val="2"/>
    </font>
  </fonts>
  <fills count="124">
    <fill>
      <patternFill patternType="none"/>
    </fill>
    <fill>
      <patternFill patternType="gray125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8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9" fillId="115" borderId="1"/>
    <xf numFmtId="0" fontId="3" fillId="115" borderId="1"/>
    <xf numFmtId="171" fontId="9" fillId="115" borderId="1" applyFont="0" applyFill="0" applyBorder="0" applyAlignment="0" applyProtection="0"/>
    <xf numFmtId="0" fontId="9" fillId="115" borderId="1"/>
    <xf numFmtId="43" fontId="3" fillId="115" borderId="1" applyFont="0" applyFill="0" applyBorder="0" applyAlignment="0" applyProtection="0"/>
    <xf numFmtId="44" fontId="3" fillId="115" borderId="1" applyFont="0" applyFill="0" applyBorder="0" applyAlignment="0" applyProtection="0"/>
    <xf numFmtId="0" fontId="9" fillId="115" borderId="1"/>
    <xf numFmtId="0" fontId="9" fillId="115" borderId="1"/>
    <xf numFmtId="0" fontId="9" fillId="115" borderId="1"/>
    <xf numFmtId="0" fontId="3" fillId="115" borderId="1"/>
    <xf numFmtId="0" fontId="32" fillId="115" borderId="1"/>
    <xf numFmtId="173" fontId="33" fillId="115" borderId="1"/>
    <xf numFmtId="0" fontId="9" fillId="115" borderId="1"/>
  </cellStyleXfs>
  <cellXfs count="412">
    <xf numFmtId="0" fontId="0" fillId="0" borderId="0" xfId="0"/>
    <xf numFmtId="0" fontId="2" fillId="114" borderId="1" xfId="0" applyFont="1" applyFill="1" applyBorder="1" applyAlignment="1">
      <alignment horizontal="right" vertical="center" wrapText="1"/>
    </xf>
    <xf numFmtId="0" fontId="7" fillId="0" borderId="0" xfId="0" applyFont="1"/>
    <xf numFmtId="0" fontId="2" fillId="19" borderId="3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left" vertical="center" wrapText="1"/>
    </xf>
    <xf numFmtId="165" fontId="2" fillId="21" borderId="1" xfId="0" applyNumberFormat="1" applyFont="1" applyFill="1" applyBorder="1" applyAlignment="1">
      <alignment horizontal="right" vertical="center" wrapText="1"/>
    </xf>
    <xf numFmtId="164" fontId="2" fillId="22" borderId="1" xfId="0" applyNumberFormat="1" applyFont="1" applyFill="1" applyBorder="1" applyAlignment="1">
      <alignment horizontal="right" vertical="center" wrapText="1"/>
    </xf>
    <xf numFmtId="4" fontId="2" fillId="23" borderId="1" xfId="0" applyNumberFormat="1" applyFont="1" applyFill="1" applyBorder="1" applyAlignment="1">
      <alignment horizontal="right" vertical="center" wrapText="1"/>
    </xf>
    <xf numFmtId="0" fontId="8" fillId="24" borderId="1" xfId="0" applyFont="1" applyFill="1" applyBorder="1" applyAlignment="1">
      <alignment horizontal="left" vertical="center" wrapText="1"/>
    </xf>
    <xf numFmtId="164" fontId="8" fillId="25" borderId="1" xfId="0" applyNumberFormat="1" applyFont="1" applyFill="1" applyBorder="1" applyAlignment="1">
      <alignment horizontal="right" vertical="center" wrapText="1"/>
    </xf>
    <xf numFmtId="4" fontId="8" fillId="26" borderId="1" xfId="0" applyNumberFormat="1" applyFont="1" applyFill="1" applyBorder="1" applyAlignment="1">
      <alignment horizontal="right" vertical="center" wrapText="1"/>
    </xf>
    <xf numFmtId="0" fontId="7" fillId="10" borderId="0" xfId="0" applyFont="1" applyFill="1" applyAlignment="1" applyProtection="1">
      <alignment wrapText="1"/>
      <protection locked="0"/>
    </xf>
    <xf numFmtId="0" fontId="2" fillId="27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 applyProtection="1">
      <alignment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8" fillId="6" borderId="2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center" vertical="center" wrapText="1"/>
    </xf>
    <xf numFmtId="4" fontId="8" fillId="8" borderId="2" xfId="0" applyNumberFormat="1" applyFont="1" applyFill="1" applyBorder="1" applyAlignment="1">
      <alignment horizontal="right" vertical="center" wrapText="1"/>
    </xf>
    <xf numFmtId="164" fontId="8" fillId="9" borderId="2" xfId="0" applyNumberFormat="1" applyFont="1" applyFill="1" applyBorder="1" applyAlignment="1">
      <alignment horizontal="right" vertical="center" wrapText="1"/>
    </xf>
    <xf numFmtId="0" fontId="11" fillId="115" borderId="1" xfId="1" applyFont="1" applyAlignment="1">
      <alignment vertical="center" wrapText="1"/>
    </xf>
    <xf numFmtId="0" fontId="11" fillId="115" borderId="1" xfId="1" applyFont="1" applyAlignment="1">
      <alignment horizontal="center" vertical="center" wrapText="1"/>
    </xf>
    <xf numFmtId="0" fontId="12" fillId="115" borderId="1" xfId="2" applyFont="1"/>
    <xf numFmtId="0" fontId="4" fillId="115" borderId="1" xfId="2" applyFont="1"/>
    <xf numFmtId="0" fontId="13" fillId="115" borderId="1" xfId="1" applyFont="1" applyAlignment="1">
      <alignment vertical="center" wrapText="1"/>
    </xf>
    <xf numFmtId="0" fontId="13" fillId="115" borderId="1" xfId="1" applyFont="1" applyAlignment="1">
      <alignment horizontal="center" vertical="center" wrapText="1"/>
    </xf>
    <xf numFmtId="0" fontId="13" fillId="118" borderId="1" xfId="1" applyFont="1" applyFill="1" applyAlignment="1">
      <alignment vertical="center" wrapText="1"/>
    </xf>
    <xf numFmtId="0" fontId="13" fillId="118" borderId="1" xfId="1" applyFont="1" applyFill="1" applyAlignment="1">
      <alignment horizontal="center" vertical="center" wrapText="1"/>
    </xf>
    <xf numFmtId="0" fontId="14" fillId="116" borderId="21" xfId="1" applyFont="1" applyFill="1" applyBorder="1" applyAlignment="1">
      <alignment horizontal="right" vertical="top" wrapText="1"/>
    </xf>
    <xf numFmtId="0" fontId="5" fillId="115" borderId="6" xfId="2" applyFont="1" applyBorder="1" applyAlignment="1">
      <alignment horizontal="center" vertical="top" wrapText="1"/>
    </xf>
    <xf numFmtId="0" fontId="5" fillId="115" borderId="6" xfId="2" applyFont="1" applyBorder="1" applyAlignment="1">
      <alignment horizontal="center" vertical="center" wrapText="1"/>
    </xf>
    <xf numFmtId="0" fontId="15" fillId="115" borderId="6" xfId="2" applyFont="1" applyBorder="1" applyAlignment="1">
      <alignment horizontal="right" vertical="top" wrapText="1"/>
    </xf>
    <xf numFmtId="0" fontId="12" fillId="115" borderId="1" xfId="2" applyFont="1" applyAlignment="1">
      <alignment horizontal="center"/>
    </xf>
    <xf numFmtId="0" fontId="4" fillId="115" borderId="1" xfId="2" applyFont="1" applyAlignment="1">
      <alignment horizontal="center"/>
    </xf>
    <xf numFmtId="0" fontId="11" fillId="119" borderId="21" xfId="1" applyFont="1" applyFill="1" applyBorder="1" applyAlignment="1">
      <alignment horizontal="center" vertical="center"/>
    </xf>
    <xf numFmtId="0" fontId="11" fillId="120" borderId="21" xfId="2" applyFont="1" applyFill="1" applyBorder="1" applyAlignment="1">
      <alignment horizontal="center"/>
    </xf>
    <xf numFmtId="0" fontId="11" fillId="120" borderId="18" xfId="2" applyFont="1" applyFill="1" applyBorder="1" applyAlignment="1">
      <alignment horizontal="left"/>
    </xf>
    <xf numFmtId="0" fontId="11" fillId="120" borderId="21" xfId="2" applyFont="1" applyFill="1" applyBorder="1" applyAlignment="1">
      <alignment horizontal="center" wrapText="1"/>
    </xf>
    <xf numFmtId="0" fontId="11" fillId="120" borderId="19" xfId="2" applyFont="1" applyFill="1" applyBorder="1" applyAlignment="1">
      <alignment horizontal="center" wrapText="1"/>
    </xf>
    <xf numFmtId="0" fontId="11" fillId="120" borderId="19" xfId="2" applyFont="1" applyFill="1" applyBorder="1" applyAlignment="1">
      <alignment wrapText="1"/>
    </xf>
    <xf numFmtId="0" fontId="11" fillId="120" borderId="19" xfId="2" applyFont="1" applyFill="1" applyBorder="1" applyAlignment="1">
      <alignment horizontal="right" wrapText="1"/>
    </xf>
    <xf numFmtId="0" fontId="11" fillId="120" borderId="20" xfId="2" applyFont="1" applyFill="1" applyBorder="1" applyAlignment="1">
      <alignment horizontal="right" wrapText="1"/>
    </xf>
    <xf numFmtId="0" fontId="16" fillId="120" borderId="21" xfId="1" applyFont="1" applyFill="1" applyBorder="1" applyAlignment="1">
      <alignment horizontal="right" vertical="center"/>
    </xf>
    <xf numFmtId="0" fontId="16" fillId="115" borderId="21" xfId="2" applyFont="1" applyBorder="1" applyAlignment="1">
      <alignment horizontal="center" vertical="center"/>
    </xf>
    <xf numFmtId="0" fontId="11" fillId="115" borderId="25" xfId="1" applyFont="1" applyBorder="1" applyAlignment="1">
      <alignment horizontal="center" vertical="center"/>
    </xf>
    <xf numFmtId="0" fontId="15" fillId="115" borderId="18" xfId="2" applyFont="1" applyBorder="1" applyAlignment="1">
      <alignment horizontal="center" vertical="center" wrapText="1"/>
    </xf>
    <xf numFmtId="0" fontId="11" fillId="115" borderId="21" xfId="2" applyFont="1" applyBorder="1" applyAlignment="1">
      <alignment vertical="center" wrapText="1"/>
    </xf>
    <xf numFmtId="0" fontId="11" fillId="115" borderId="21" xfId="2" applyFont="1" applyBorder="1" applyAlignment="1">
      <alignment horizontal="center" vertical="center" wrapText="1"/>
    </xf>
    <xf numFmtId="0" fontId="9" fillId="115" borderId="21" xfId="2" applyFont="1" applyBorder="1" applyAlignment="1">
      <alignment horizontal="center" vertical="center" wrapText="1"/>
    </xf>
    <xf numFmtId="0" fontId="9" fillId="115" borderId="21" xfId="1" applyBorder="1" applyAlignment="1">
      <alignment horizontal="center" vertical="center" wrapText="1"/>
    </xf>
    <xf numFmtId="4" fontId="15" fillId="115" borderId="26" xfId="2" applyNumberFormat="1" applyFont="1" applyBorder="1" applyAlignment="1">
      <alignment horizontal="right" wrapText="1"/>
    </xf>
    <xf numFmtId="0" fontId="17" fillId="115" borderId="21" xfId="2" applyFont="1" applyBorder="1" applyAlignment="1">
      <alignment horizontal="right" vertical="center" wrapText="1"/>
    </xf>
    <xf numFmtId="0" fontId="6" fillId="115" borderId="21" xfId="2" applyFont="1" applyBorder="1" applyAlignment="1">
      <alignment horizontal="center" vertical="top" wrapText="1"/>
    </xf>
    <xf numFmtId="4" fontId="6" fillId="115" borderId="21" xfId="2" applyNumberFormat="1" applyFont="1" applyBorder="1" applyAlignment="1">
      <alignment horizontal="center" wrapText="1"/>
    </xf>
    <xf numFmtId="4" fontId="9" fillId="115" borderId="21" xfId="3" applyNumberFormat="1" applyFont="1" applyFill="1" applyBorder="1" applyAlignment="1">
      <alignment horizontal="center"/>
    </xf>
    <xf numFmtId="0" fontId="16" fillId="115" borderId="21" xfId="2" applyFont="1" applyBorder="1" applyAlignment="1">
      <alignment horizontal="center"/>
    </xf>
    <xf numFmtId="4" fontId="16" fillId="115" borderId="27" xfId="2" applyNumberFormat="1" applyFont="1" applyBorder="1" applyAlignment="1">
      <alignment horizontal="right" wrapText="1"/>
    </xf>
    <xf numFmtId="0" fontId="16" fillId="115" borderId="18" xfId="2" applyFont="1" applyBorder="1" applyAlignment="1">
      <alignment horizontal="center" vertical="center"/>
    </xf>
    <xf numFmtId="0" fontId="16" fillId="115" borderId="1" xfId="2" applyFont="1" applyAlignment="1">
      <alignment horizontal="center" vertical="center"/>
    </xf>
    <xf numFmtId="0" fontId="15" fillId="115" borderId="21" xfId="2" applyFont="1" applyBorder="1" applyAlignment="1">
      <alignment horizontal="center" vertical="center"/>
    </xf>
    <xf numFmtId="0" fontId="15" fillId="115" borderId="18" xfId="2" applyFont="1" applyBorder="1" applyAlignment="1">
      <alignment horizontal="center" vertical="center"/>
    </xf>
    <xf numFmtId="0" fontId="15" fillId="115" borderId="21" xfId="2" applyFont="1" applyBorder="1" applyAlignment="1">
      <alignment horizontal="left" vertical="center" wrapText="1"/>
    </xf>
    <xf numFmtId="0" fontId="11" fillId="115" borderId="21" xfId="2" applyFont="1" applyBorder="1" applyAlignment="1">
      <alignment horizontal="right" vertical="center" wrapText="1"/>
    </xf>
    <xf numFmtId="4" fontId="15" fillId="115" borderId="21" xfId="2" applyNumberFormat="1" applyFont="1" applyBorder="1" applyAlignment="1">
      <alignment horizontal="right" wrapText="1"/>
    </xf>
    <xf numFmtId="0" fontId="18" fillId="115" borderId="21" xfId="4" applyFont="1" applyBorder="1" applyAlignment="1">
      <alignment horizontal="left" vertical="top" wrapText="1"/>
    </xf>
    <xf numFmtId="0" fontId="9" fillId="118" borderId="28" xfId="2" applyFont="1" applyFill="1" applyBorder="1" applyAlignment="1">
      <alignment vertical="center" wrapText="1"/>
    </xf>
    <xf numFmtId="43" fontId="9" fillId="115" borderId="21" xfId="5" applyFont="1" applyFill="1" applyBorder="1" applyAlignment="1">
      <alignment wrapText="1"/>
    </xf>
    <xf numFmtId="2" fontId="16" fillId="115" borderId="21" xfId="2" applyNumberFormat="1" applyFont="1" applyBorder="1" applyAlignment="1">
      <alignment horizontal="center" vertical="center"/>
    </xf>
    <xf numFmtId="43" fontId="16" fillId="115" borderId="21" xfId="5" applyFont="1" applyBorder="1" applyAlignment="1">
      <alignment horizontal="center" vertical="center"/>
    </xf>
    <xf numFmtId="4" fontId="16" fillId="118" borderId="21" xfId="2" applyNumberFormat="1" applyFont="1" applyFill="1" applyBorder="1" applyAlignment="1">
      <alignment horizontal="right" wrapText="1"/>
    </xf>
    <xf numFmtId="0" fontId="15" fillId="115" borderId="21" xfId="2" applyFont="1" applyBorder="1" applyAlignment="1">
      <alignment horizontal="center" vertical="center" wrapText="1"/>
    </xf>
    <xf numFmtId="0" fontId="11" fillId="118" borderId="21" xfId="2" applyFont="1" applyFill="1" applyBorder="1" applyAlignment="1">
      <alignment horizontal="justify" vertical="center" wrapText="1"/>
    </xf>
    <xf numFmtId="44" fontId="4" fillId="115" borderId="1" xfId="6" applyFont="1"/>
    <xf numFmtId="0" fontId="15" fillId="118" borderId="29" xfId="2" applyFont="1" applyFill="1" applyBorder="1" applyAlignment="1">
      <alignment horizontal="center" vertical="center"/>
    </xf>
    <xf numFmtId="0" fontId="15" fillId="118" borderId="16" xfId="2" applyFont="1" applyFill="1" applyBorder="1" applyAlignment="1">
      <alignment horizontal="center" vertical="center" wrapText="1"/>
    </xf>
    <xf numFmtId="0" fontId="11" fillId="118" borderId="29" xfId="2" applyFont="1" applyFill="1" applyBorder="1" applyAlignment="1">
      <alignment horizontal="justify" vertical="center" wrapText="1"/>
    </xf>
    <xf numFmtId="0" fontId="11" fillId="118" borderId="29" xfId="2" applyFont="1" applyFill="1" applyBorder="1" applyAlignment="1">
      <alignment horizontal="center" vertical="center" wrapText="1"/>
    </xf>
    <xf numFmtId="0" fontId="11" fillId="118" borderId="29" xfId="2" applyFont="1" applyFill="1" applyBorder="1" applyAlignment="1">
      <alignment vertical="center" wrapText="1"/>
    </xf>
    <xf numFmtId="0" fontId="9" fillId="118" borderId="29" xfId="2" applyFont="1" applyFill="1" applyBorder="1" applyAlignment="1">
      <alignment horizontal="right" vertical="center" wrapText="1"/>
    </xf>
    <xf numFmtId="4" fontId="15" fillId="118" borderId="30" xfId="2" applyNumberFormat="1" applyFont="1" applyFill="1" applyBorder="1" applyAlignment="1">
      <alignment horizontal="right" wrapText="1"/>
    </xf>
    <xf numFmtId="2" fontId="4" fillId="115" borderId="1" xfId="2" applyNumberFormat="1" applyFont="1"/>
    <xf numFmtId="0" fontId="15" fillId="118" borderId="21" xfId="2" applyFont="1" applyFill="1" applyBorder="1" applyAlignment="1">
      <alignment horizontal="center" vertical="center"/>
    </xf>
    <xf numFmtId="0" fontId="15" fillId="118" borderId="18" xfId="2" applyFont="1" applyFill="1" applyBorder="1" applyAlignment="1">
      <alignment horizontal="center" vertical="center" wrapText="1"/>
    </xf>
    <xf numFmtId="0" fontId="19" fillId="118" borderId="28" xfId="2" applyFont="1" applyFill="1" applyBorder="1" applyAlignment="1">
      <alignment horizontal="center" vertical="center" wrapText="1"/>
    </xf>
    <xf numFmtId="0" fontId="11" fillId="118" borderId="28" xfId="2" applyFont="1" applyFill="1" applyBorder="1" applyAlignment="1">
      <alignment horizontal="center" vertical="center" wrapText="1"/>
    </xf>
    <xf numFmtId="0" fontId="9" fillId="118" borderId="28" xfId="2" applyFont="1" applyFill="1" applyBorder="1" applyAlignment="1">
      <alignment horizontal="right" vertical="center" wrapText="1"/>
    </xf>
    <xf numFmtId="2" fontId="9" fillId="118" borderId="21" xfId="2" applyNumberFormat="1" applyFont="1" applyFill="1" applyBorder="1" applyAlignment="1">
      <alignment horizontal="right" vertical="center" wrapText="1"/>
    </xf>
    <xf numFmtId="0" fontId="16" fillId="118" borderId="21" xfId="2" applyFont="1" applyFill="1" applyBorder="1" applyAlignment="1">
      <alignment horizontal="center" vertical="center" wrapText="1"/>
    </xf>
    <xf numFmtId="43" fontId="9" fillId="118" borderId="21" xfId="5" applyFont="1" applyFill="1" applyBorder="1" applyAlignment="1">
      <alignment horizontal="right" vertical="center" wrapText="1"/>
    </xf>
    <xf numFmtId="2" fontId="16" fillId="118" borderId="21" xfId="2" applyNumberFormat="1" applyFont="1" applyFill="1" applyBorder="1" applyAlignment="1">
      <alignment horizontal="right" vertical="center" wrapText="1"/>
    </xf>
    <xf numFmtId="0" fontId="9" fillId="118" borderId="21" xfId="2" applyFont="1" applyFill="1" applyBorder="1" applyAlignment="1">
      <alignment vertical="center" wrapText="1"/>
    </xf>
    <xf numFmtId="0" fontId="11" fillId="118" borderId="21" xfId="2" applyFont="1" applyFill="1" applyBorder="1" applyAlignment="1">
      <alignment horizontal="center" vertical="center" wrapText="1"/>
    </xf>
    <xf numFmtId="0" fontId="15" fillId="118" borderId="21" xfId="2" applyFont="1" applyFill="1" applyBorder="1" applyAlignment="1">
      <alignment vertical="center" wrapText="1"/>
    </xf>
    <xf numFmtId="0" fontId="9" fillId="118" borderId="29" xfId="2" applyFont="1" applyFill="1" applyBorder="1" applyAlignment="1">
      <alignment horizontal="center" vertical="center" wrapText="1"/>
    </xf>
    <xf numFmtId="43" fontId="16" fillId="118" borderId="21" xfId="5" applyFont="1" applyFill="1" applyBorder="1" applyAlignment="1">
      <alignment vertical="center" wrapText="1"/>
    </xf>
    <xf numFmtId="0" fontId="16" fillId="118" borderId="29" xfId="2" applyFont="1" applyFill="1" applyBorder="1" applyAlignment="1">
      <alignment horizontal="center" vertical="center"/>
    </xf>
    <xf numFmtId="2" fontId="9" fillId="118" borderId="29" xfId="2" applyNumberFormat="1" applyFont="1" applyFill="1" applyBorder="1" applyAlignment="1">
      <alignment wrapText="1"/>
    </xf>
    <xf numFmtId="4" fontId="16" fillId="118" borderId="1" xfId="2" applyNumberFormat="1" applyFont="1" applyFill="1" applyAlignment="1">
      <alignment horizontal="right" wrapText="1"/>
    </xf>
    <xf numFmtId="0" fontId="11" fillId="120" borderId="21" xfId="2" applyFont="1" applyFill="1" applyBorder="1" applyAlignment="1">
      <alignment wrapText="1"/>
    </xf>
    <xf numFmtId="0" fontId="11" fillId="120" borderId="21" xfId="2" applyFont="1" applyFill="1" applyBorder="1" applyAlignment="1">
      <alignment horizontal="right" wrapText="1"/>
    </xf>
    <xf numFmtId="0" fontId="16" fillId="120" borderId="21" xfId="1" applyFont="1" applyFill="1" applyBorder="1" applyAlignment="1">
      <alignment horizontal="right"/>
    </xf>
    <xf numFmtId="0" fontId="15" fillId="115" borderId="25" xfId="2" applyFont="1" applyBorder="1" applyAlignment="1">
      <alignment horizontal="center" vertical="center"/>
    </xf>
    <xf numFmtId="0" fontId="9" fillId="118" borderId="21" xfId="2" applyFont="1" applyFill="1" applyBorder="1" applyAlignment="1">
      <alignment horizontal="center" vertical="center" wrapText="1"/>
    </xf>
    <xf numFmtId="4" fontId="15" fillId="118" borderId="26" xfId="2" applyNumberFormat="1" applyFont="1" applyFill="1" applyBorder="1" applyAlignment="1">
      <alignment horizontal="right" wrapText="1"/>
    </xf>
    <xf numFmtId="0" fontId="11" fillId="121" borderId="21" xfId="2" applyFont="1" applyFill="1" applyBorder="1" applyAlignment="1">
      <alignment vertical="center" wrapText="1"/>
    </xf>
    <xf numFmtId="0" fontId="20" fillId="115" borderId="21" xfId="4" quotePrefix="1" applyFont="1" applyBorder="1" applyAlignment="1">
      <alignment horizontal="right" vertical="center" wrapText="1"/>
    </xf>
    <xf numFmtId="4" fontId="9" fillId="115" borderId="21" xfId="3" applyNumberFormat="1" applyFont="1" applyFill="1" applyBorder="1" applyAlignment="1">
      <alignment horizontal="center" vertical="center"/>
    </xf>
    <xf numFmtId="4" fontId="9" fillId="115" borderId="21" xfId="4" applyNumberFormat="1" applyBorder="1" applyAlignment="1">
      <alignment horizontal="center" vertical="center" wrapText="1"/>
    </xf>
    <xf numFmtId="2" fontId="9" fillId="118" borderId="21" xfId="2" applyNumberFormat="1" applyFont="1" applyFill="1" applyBorder="1" applyAlignment="1">
      <alignment horizontal="center" vertical="center" wrapText="1"/>
    </xf>
    <xf numFmtId="4" fontId="16" fillId="115" borderId="31" xfId="2" applyNumberFormat="1" applyFont="1" applyBorder="1" applyAlignment="1">
      <alignment horizontal="right" wrapText="1"/>
    </xf>
    <xf numFmtId="0" fontId="11" fillId="115" borderId="25" xfId="1" applyFont="1" applyBorder="1" applyAlignment="1">
      <alignment vertical="center"/>
    </xf>
    <xf numFmtId="0" fontId="11" fillId="115" borderId="21" xfId="1" applyFont="1" applyBorder="1" applyAlignment="1">
      <alignment vertical="center"/>
    </xf>
    <xf numFmtId="0" fontId="11" fillId="115" borderId="26" xfId="1" applyFont="1" applyBorder="1" applyAlignment="1">
      <alignment vertical="center"/>
    </xf>
    <xf numFmtId="0" fontId="11" fillId="115" borderId="21" xfId="1" applyFont="1" applyBorder="1" applyAlignment="1">
      <alignment horizontal="center" vertical="center"/>
    </xf>
    <xf numFmtId="0" fontId="9" fillId="115" borderId="21" xfId="1" applyBorder="1" applyAlignment="1">
      <alignment horizontal="left" vertical="center"/>
    </xf>
    <xf numFmtId="2" fontId="9" fillId="115" borderId="21" xfId="1" applyNumberFormat="1" applyBorder="1" applyAlignment="1">
      <alignment horizontal="center" vertical="center"/>
    </xf>
    <xf numFmtId="4" fontId="16" fillId="115" borderId="1" xfId="2" applyNumberFormat="1" applyFont="1" applyAlignment="1">
      <alignment horizontal="right" wrapText="1"/>
    </xf>
    <xf numFmtId="0" fontId="11" fillId="120" borderId="25" xfId="2" applyFont="1" applyFill="1" applyBorder="1" applyAlignment="1">
      <alignment horizontal="center"/>
    </xf>
    <xf numFmtId="0" fontId="11" fillId="120" borderId="20" xfId="2" applyFont="1" applyFill="1" applyBorder="1" applyAlignment="1">
      <alignment horizontal="center" wrapText="1"/>
    </xf>
    <xf numFmtId="0" fontId="16" fillId="120" borderId="26" xfId="1" applyFont="1" applyFill="1" applyBorder="1" applyAlignment="1">
      <alignment horizontal="right" vertical="center"/>
    </xf>
    <xf numFmtId="0" fontId="21" fillId="115" borderId="1" xfId="2" applyFont="1" applyAlignment="1">
      <alignment horizontal="left" vertical="center"/>
    </xf>
    <xf numFmtId="0" fontId="15" fillId="118" borderId="25" xfId="2" applyFont="1" applyFill="1" applyBorder="1" applyAlignment="1">
      <alignment horizontal="center" vertical="center"/>
    </xf>
    <xf numFmtId="0" fontId="15" fillId="118" borderId="21" xfId="2" applyFont="1" applyFill="1" applyBorder="1" applyAlignment="1">
      <alignment horizontal="center" vertical="center" wrapText="1"/>
    </xf>
    <xf numFmtId="0" fontId="18" fillId="115" borderId="21" xfId="2" applyFont="1" applyBorder="1" applyAlignment="1">
      <alignment horizontal="right" vertical="center" wrapText="1"/>
    </xf>
    <xf numFmtId="43" fontId="9" fillId="118" borderId="21" xfId="2" applyNumberFormat="1" applyFont="1" applyFill="1" applyBorder="1" applyAlignment="1">
      <alignment horizontal="center" vertical="center" wrapText="1"/>
    </xf>
    <xf numFmtId="4" fontId="9" fillId="118" borderId="21" xfId="3" applyNumberFormat="1" applyFont="1" applyFill="1" applyBorder="1" applyAlignment="1">
      <alignment horizontal="center"/>
    </xf>
    <xf numFmtId="4" fontId="16" fillId="115" borderId="27" xfId="2" applyNumberFormat="1" applyFont="1" applyBorder="1" applyAlignment="1">
      <alignment horizontal="right" vertical="center" wrapText="1"/>
    </xf>
    <xf numFmtId="4" fontId="16" fillId="115" borderId="21" xfId="2" applyNumberFormat="1" applyFont="1" applyBorder="1" applyAlignment="1">
      <alignment horizontal="right" vertical="center" wrapText="1"/>
    </xf>
    <xf numFmtId="4" fontId="15" fillId="118" borderId="21" xfId="2" applyNumberFormat="1" applyFont="1" applyFill="1" applyBorder="1" applyAlignment="1">
      <alignment horizontal="right" wrapText="1"/>
    </xf>
    <xf numFmtId="4" fontId="16" fillId="115" borderId="21" xfId="2" applyNumberFormat="1" applyFont="1" applyBorder="1" applyAlignment="1">
      <alignment horizontal="right" wrapText="1"/>
    </xf>
    <xf numFmtId="0" fontId="15" fillId="118" borderId="28" xfId="2" applyFont="1" applyFill="1" applyBorder="1" applyAlignment="1">
      <alignment horizontal="center" vertical="center"/>
    </xf>
    <xf numFmtId="0" fontId="11" fillId="118" borderId="21" xfId="2" applyFont="1" applyFill="1" applyBorder="1" applyAlignment="1">
      <alignment horizontal="right" vertical="center" wrapText="1"/>
    </xf>
    <xf numFmtId="4" fontId="15" fillId="118" borderId="2" xfId="2" applyNumberFormat="1" applyFont="1" applyFill="1" applyBorder="1" applyAlignment="1">
      <alignment horizontal="right" wrapText="1"/>
    </xf>
    <xf numFmtId="0" fontId="15" fillId="118" borderId="13" xfId="2" applyFont="1" applyFill="1" applyBorder="1" applyAlignment="1">
      <alignment horizontal="center" vertical="center" wrapText="1"/>
    </xf>
    <xf numFmtId="0" fontId="11" fillId="118" borderId="28" xfId="2" applyFont="1" applyFill="1" applyBorder="1" applyAlignment="1">
      <alignment horizontal="right" vertical="center" wrapText="1"/>
    </xf>
    <xf numFmtId="2" fontId="9" fillId="118" borderId="28" xfId="2" applyNumberFormat="1" applyFont="1" applyFill="1" applyBorder="1" applyAlignment="1">
      <alignment horizontal="right" vertical="center" wrapText="1"/>
    </xf>
    <xf numFmtId="4" fontId="16" fillId="118" borderId="6" xfId="2" applyNumberFormat="1" applyFont="1" applyFill="1" applyBorder="1" applyAlignment="1">
      <alignment horizontal="right" wrapText="1"/>
    </xf>
    <xf numFmtId="2" fontId="9" fillId="115" borderId="21" xfId="2" applyNumberFormat="1" applyFont="1" applyBorder="1" applyAlignment="1">
      <alignment horizontal="right" vertical="center" wrapText="1"/>
    </xf>
    <xf numFmtId="2" fontId="9" fillId="122" borderId="21" xfId="2" applyNumberFormat="1" applyFont="1" applyFill="1" applyBorder="1" applyAlignment="1">
      <alignment horizontal="right" vertical="center" wrapText="1"/>
    </xf>
    <xf numFmtId="2" fontId="9" fillId="115" borderId="28" xfId="2" applyNumberFormat="1" applyFont="1" applyBorder="1" applyAlignment="1">
      <alignment horizontal="right" vertical="center" wrapText="1"/>
    </xf>
    <xf numFmtId="2" fontId="9" fillId="122" borderId="1" xfId="2" applyNumberFormat="1" applyFont="1" applyFill="1" applyAlignment="1">
      <alignment horizontal="right" vertical="center" wrapText="1"/>
    </xf>
    <xf numFmtId="0" fontId="11" fillId="118" borderId="28" xfId="2" applyFont="1" applyFill="1" applyBorder="1" applyAlignment="1">
      <alignment vertical="center" wrapText="1"/>
    </xf>
    <xf numFmtId="0" fontId="11" fillId="118" borderId="28" xfId="2" applyFont="1" applyFill="1" applyBorder="1" applyAlignment="1">
      <alignment horizontal="justify" vertical="center" wrapText="1"/>
    </xf>
    <xf numFmtId="4" fontId="15" fillId="118" borderId="32" xfId="2" applyNumberFormat="1" applyFont="1" applyFill="1" applyBorder="1" applyAlignment="1">
      <alignment horizontal="right" wrapText="1"/>
    </xf>
    <xf numFmtId="0" fontId="11" fillId="118" borderId="21" xfId="2" applyFont="1" applyFill="1" applyBorder="1" applyAlignment="1">
      <alignment vertical="center" wrapText="1"/>
    </xf>
    <xf numFmtId="0" fontId="9" fillId="118" borderId="21" xfId="2" applyFont="1" applyFill="1" applyBorder="1" applyAlignment="1">
      <alignment horizontal="right" vertical="center" wrapText="1"/>
    </xf>
    <xf numFmtId="0" fontId="9" fillId="118" borderId="21" xfId="4" applyFill="1" applyBorder="1" applyAlignment="1">
      <alignment horizontal="left" vertical="top" wrapText="1"/>
    </xf>
    <xf numFmtId="0" fontId="9" fillId="115" borderId="21" xfId="4" applyBorder="1" applyAlignment="1">
      <alignment horizontal="center" vertical="top"/>
    </xf>
    <xf numFmtId="4" fontId="9" fillId="115" borderId="21" xfId="3" applyNumberFormat="1" applyFont="1" applyFill="1" applyBorder="1" applyAlignment="1">
      <alignment horizontal="right"/>
    </xf>
    <xf numFmtId="4" fontId="6" fillId="115" borderId="21" xfId="2" applyNumberFormat="1" applyFont="1" applyBorder="1" applyAlignment="1">
      <alignment horizontal="right" wrapText="1"/>
    </xf>
    <xf numFmtId="4" fontId="16" fillId="118" borderId="33" xfId="2" applyNumberFormat="1" applyFont="1" applyFill="1" applyBorder="1" applyAlignment="1">
      <alignment horizontal="right" wrapText="1"/>
    </xf>
    <xf numFmtId="0" fontId="15" fillId="118" borderId="34" xfId="2" applyFont="1" applyFill="1" applyBorder="1" applyAlignment="1">
      <alignment horizontal="center" vertical="center"/>
    </xf>
    <xf numFmtId="0" fontId="9" fillId="118" borderId="34" xfId="2" applyFont="1" applyFill="1" applyBorder="1" applyAlignment="1">
      <alignment vertical="center" wrapText="1"/>
    </xf>
    <xf numFmtId="2" fontId="9" fillId="118" borderId="34" xfId="2" applyNumberFormat="1" applyFont="1" applyFill="1" applyBorder="1" applyAlignment="1">
      <alignment horizontal="right" vertical="center" wrapText="1"/>
    </xf>
    <xf numFmtId="0" fontId="11" fillId="118" borderId="34" xfId="2" applyFont="1" applyFill="1" applyBorder="1" applyAlignment="1">
      <alignment horizontal="right" vertical="center" wrapText="1"/>
    </xf>
    <xf numFmtId="0" fontId="9" fillId="118" borderId="34" xfId="2" applyFont="1" applyFill="1" applyBorder="1" applyAlignment="1">
      <alignment horizontal="right" vertical="center" wrapText="1"/>
    </xf>
    <xf numFmtId="4" fontId="15" fillId="118" borderId="35" xfId="2" applyNumberFormat="1" applyFont="1" applyFill="1" applyBorder="1" applyAlignment="1">
      <alignment horizontal="right" wrapText="1"/>
    </xf>
    <xf numFmtId="0" fontId="9" fillId="118" borderId="28" xfId="2" applyFont="1" applyFill="1" applyBorder="1" applyAlignment="1">
      <alignment horizontal="justify" vertical="center" wrapText="1"/>
    </xf>
    <xf numFmtId="0" fontId="18" fillId="118" borderId="28" xfId="2" applyFont="1" applyFill="1" applyBorder="1" applyAlignment="1">
      <alignment horizontal="center" vertical="center" wrapText="1"/>
    </xf>
    <xf numFmtId="43" fontId="9" fillId="118" borderId="28" xfId="5" applyFont="1" applyFill="1" applyBorder="1" applyAlignment="1">
      <alignment horizontal="right" vertical="center" wrapText="1"/>
    </xf>
    <xf numFmtId="0" fontId="16" fillId="118" borderId="21" xfId="2" applyFont="1" applyFill="1" applyBorder="1" applyAlignment="1">
      <alignment horizontal="left" vertical="center" wrapText="1"/>
    </xf>
    <xf numFmtId="2" fontId="9" fillId="115" borderId="28" xfId="2" applyNumberFormat="1" applyFont="1" applyBorder="1" applyAlignment="1">
      <alignment vertical="center" wrapText="1"/>
    </xf>
    <xf numFmtId="4" fontId="16" fillId="118" borderId="36" xfId="2" applyNumberFormat="1" applyFont="1" applyFill="1" applyBorder="1" applyAlignment="1">
      <alignment horizontal="right" wrapText="1"/>
    </xf>
    <xf numFmtId="4" fontId="9" fillId="115" borderId="28" xfId="2" applyNumberFormat="1" applyFont="1" applyBorder="1" applyAlignment="1">
      <alignment horizontal="right" vertical="center" wrapText="1"/>
    </xf>
    <xf numFmtId="4" fontId="15" fillId="118" borderId="1" xfId="2" applyNumberFormat="1" applyFont="1" applyFill="1" applyAlignment="1">
      <alignment horizontal="right" wrapText="1"/>
    </xf>
    <xf numFmtId="4" fontId="16" fillId="118" borderId="2" xfId="2" applyNumberFormat="1" applyFont="1" applyFill="1" applyBorder="1" applyAlignment="1">
      <alignment horizontal="right" wrapText="1"/>
    </xf>
    <xf numFmtId="0" fontId="9" fillId="115" borderId="21" xfId="2" applyFont="1" applyBorder="1" applyAlignment="1">
      <alignment vertical="center" wrapText="1"/>
    </xf>
    <xf numFmtId="172" fontId="9" fillId="118" borderId="21" xfId="2" applyNumberFormat="1" applyFont="1" applyFill="1" applyBorder="1" applyAlignment="1">
      <alignment vertical="center" wrapText="1"/>
    </xf>
    <xf numFmtId="2" fontId="9" fillId="118" borderId="21" xfId="2" applyNumberFormat="1" applyFont="1" applyFill="1" applyBorder="1" applyAlignment="1">
      <alignment vertical="center" wrapText="1"/>
    </xf>
    <xf numFmtId="2" fontId="9" fillId="118" borderId="28" xfId="2" applyNumberFormat="1" applyFont="1" applyFill="1" applyBorder="1" applyAlignment="1">
      <alignment vertical="center" wrapText="1"/>
    </xf>
    <xf numFmtId="0" fontId="15" fillId="118" borderId="15" xfId="2" applyFont="1" applyFill="1" applyBorder="1" applyAlignment="1">
      <alignment horizontal="center" vertical="center"/>
    </xf>
    <xf numFmtId="0" fontId="15" fillId="118" borderId="1" xfId="2" applyFont="1" applyFill="1" applyAlignment="1">
      <alignment horizontal="center" vertical="center"/>
    </xf>
    <xf numFmtId="0" fontId="18" fillId="118" borderId="28" xfId="2" applyFont="1" applyFill="1" applyBorder="1" applyAlignment="1">
      <alignment horizontal="right" vertical="center" wrapText="1"/>
    </xf>
    <xf numFmtId="0" fontId="23" fillId="118" borderId="28" xfId="2" applyFont="1" applyFill="1" applyBorder="1" applyAlignment="1">
      <alignment horizontal="justify" vertical="center" wrapText="1"/>
    </xf>
    <xf numFmtId="0" fontId="11" fillId="115" borderId="21" xfId="2" applyFont="1" applyBorder="1" applyAlignment="1">
      <alignment horizontal="center" wrapText="1"/>
    </xf>
    <xf numFmtId="0" fontId="9" fillId="115" borderId="21" xfId="2" applyFont="1" applyBorder="1" applyAlignment="1">
      <alignment wrapText="1"/>
    </xf>
    <xf numFmtId="2" fontId="9" fillId="115" borderId="21" xfId="2" applyNumberFormat="1" applyFont="1" applyBorder="1" applyAlignment="1">
      <alignment horizontal="right" wrapText="1"/>
    </xf>
    <xf numFmtId="43" fontId="16" fillId="118" borderId="21" xfId="5" applyFont="1" applyFill="1" applyBorder="1" applyAlignment="1">
      <alignment horizontal="center" vertical="center"/>
    </xf>
    <xf numFmtId="0" fontId="11" fillId="115" borderId="34" xfId="1" applyFont="1" applyBorder="1" applyAlignment="1">
      <alignment horizontal="center" vertical="center"/>
    </xf>
    <xf numFmtId="0" fontId="15" fillId="115" borderId="15" xfId="2" applyFont="1" applyBorder="1" applyAlignment="1">
      <alignment horizontal="center" vertical="center" wrapText="1"/>
    </xf>
    <xf numFmtId="0" fontId="11" fillId="115" borderId="34" xfId="2" applyFont="1" applyBorder="1" applyAlignment="1">
      <alignment horizontal="justify" vertical="center" wrapText="1"/>
    </xf>
    <xf numFmtId="0" fontId="11" fillId="115" borderId="34" xfId="2" applyFont="1" applyBorder="1" applyAlignment="1">
      <alignment horizontal="center" vertical="center" wrapText="1"/>
    </xf>
    <xf numFmtId="0" fontId="11" fillId="115" borderId="34" xfId="2" applyFont="1" applyBorder="1" applyAlignment="1">
      <alignment vertical="center" wrapText="1"/>
    </xf>
    <xf numFmtId="0" fontId="11" fillId="115" borderId="34" xfId="2" applyFont="1" applyBorder="1" applyAlignment="1">
      <alignment horizontal="right" vertical="center" wrapText="1"/>
    </xf>
    <xf numFmtId="4" fontId="15" fillId="115" borderId="32" xfId="2" applyNumberFormat="1" applyFont="1" applyBorder="1" applyAlignment="1">
      <alignment horizontal="right" wrapText="1"/>
    </xf>
    <xf numFmtId="0" fontId="11" fillId="115" borderId="28" xfId="1" applyFont="1" applyBorder="1" applyAlignment="1">
      <alignment horizontal="center" vertical="center"/>
    </xf>
    <xf numFmtId="0" fontId="15" fillId="115" borderId="13" xfId="2" applyFont="1" applyBorder="1" applyAlignment="1">
      <alignment horizontal="center" vertical="center" wrapText="1"/>
    </xf>
    <xf numFmtId="0" fontId="24" fillId="115" borderId="21" xfId="4" applyFont="1" applyBorder="1" applyAlignment="1">
      <alignment horizontal="right" vertical="top" wrapText="1"/>
    </xf>
    <xf numFmtId="0" fontId="11" fillId="115" borderId="28" xfId="2" applyFont="1" applyBorder="1" applyAlignment="1">
      <alignment horizontal="center" vertical="center" wrapText="1"/>
    </xf>
    <xf numFmtId="0" fontId="11" fillId="115" borderId="28" xfId="2" applyFont="1" applyBorder="1" applyAlignment="1">
      <alignment horizontal="right" vertical="center" wrapText="1"/>
    </xf>
    <xf numFmtId="4" fontId="15" fillId="115" borderId="6" xfId="2" applyNumberFormat="1" applyFont="1" applyBorder="1" applyAlignment="1">
      <alignment horizontal="right" wrapText="1"/>
    </xf>
    <xf numFmtId="43" fontId="9" fillId="115" borderId="21" xfId="5" applyFont="1" applyFill="1" applyBorder="1" applyAlignment="1">
      <alignment horizontal="center" vertical="center"/>
    </xf>
    <xf numFmtId="4" fontId="9" fillId="115" borderId="21" xfId="2" applyNumberFormat="1" applyFont="1" applyBorder="1" applyAlignment="1">
      <alignment horizontal="right" vertical="center" wrapText="1"/>
    </xf>
    <xf numFmtId="4" fontId="16" fillId="115" borderId="2" xfId="2" applyNumberFormat="1" applyFont="1" applyBorder="1" applyAlignment="1">
      <alignment horizontal="right" wrapText="1"/>
    </xf>
    <xf numFmtId="0" fontId="11" fillId="118" borderId="21" xfId="1" applyFont="1" applyFill="1" applyBorder="1" applyAlignment="1">
      <alignment horizontal="center" vertical="center"/>
    </xf>
    <xf numFmtId="0" fontId="16" fillId="118" borderId="21" xfId="2" applyFont="1" applyFill="1" applyBorder="1" applyAlignment="1">
      <alignment horizontal="right" vertical="center" wrapText="1"/>
    </xf>
    <xf numFmtId="43" fontId="9" fillId="118" borderId="21" xfId="2" applyNumberFormat="1" applyFont="1" applyFill="1" applyBorder="1" applyAlignment="1">
      <alignment horizontal="right" vertical="center" wrapText="1"/>
    </xf>
    <xf numFmtId="43" fontId="16" fillId="118" borderId="21" xfId="5" applyFont="1" applyFill="1" applyBorder="1" applyAlignment="1">
      <alignment horizontal="right" vertical="center" wrapText="1"/>
    </xf>
    <xf numFmtId="0" fontId="15" fillId="118" borderId="21" xfId="2" applyFont="1" applyFill="1" applyBorder="1" applyAlignment="1">
      <alignment horizontal="right" vertical="center" wrapText="1"/>
    </xf>
    <xf numFmtId="0" fontId="15" fillId="115" borderId="21" xfId="2" applyFont="1" applyBorder="1" applyAlignment="1">
      <alignment vertical="center" wrapText="1"/>
    </xf>
    <xf numFmtId="2" fontId="16" fillId="115" borderId="21" xfId="2" applyNumberFormat="1" applyFont="1" applyBorder="1" applyAlignment="1">
      <alignment horizontal="right" vertical="center" wrapText="1"/>
    </xf>
    <xf numFmtId="0" fontId="16" fillId="118" borderId="21" xfId="2" applyFont="1" applyFill="1" applyBorder="1" applyAlignment="1">
      <alignment vertical="center" wrapText="1"/>
    </xf>
    <xf numFmtId="43" fontId="11" fillId="118" borderId="21" xfId="5" applyFont="1" applyFill="1" applyBorder="1" applyAlignment="1">
      <alignment horizontal="center" vertical="center" wrapText="1"/>
    </xf>
    <xf numFmtId="4" fontId="9" fillId="118" borderId="21" xfId="2" applyNumberFormat="1" applyFont="1" applyFill="1" applyBorder="1" applyAlignment="1">
      <alignment horizontal="right" vertical="center" wrapText="1"/>
    </xf>
    <xf numFmtId="2" fontId="16" fillId="118" borderId="21" xfId="2" applyNumberFormat="1" applyFont="1" applyFill="1" applyBorder="1" applyAlignment="1">
      <alignment vertical="center" wrapText="1"/>
    </xf>
    <xf numFmtId="0" fontId="15" fillId="118" borderId="15" xfId="2" applyFont="1" applyFill="1" applyBorder="1" applyAlignment="1">
      <alignment horizontal="center" vertical="center" wrapText="1"/>
    </xf>
    <xf numFmtId="0" fontId="11" fillId="118" borderId="34" xfId="2" applyFont="1" applyFill="1" applyBorder="1" applyAlignment="1">
      <alignment horizontal="justify" vertical="center" wrapText="1"/>
    </xf>
    <xf numFmtId="0" fontId="11" fillId="118" borderId="34" xfId="2" applyFont="1" applyFill="1" applyBorder="1" applyAlignment="1">
      <alignment horizontal="center" vertical="center" wrapText="1"/>
    </xf>
    <xf numFmtId="2" fontId="16" fillId="115" borderId="21" xfId="2" applyNumberFormat="1" applyFont="1" applyBorder="1" applyAlignment="1">
      <alignment vertical="center" wrapText="1"/>
    </xf>
    <xf numFmtId="0" fontId="15" fillId="115" borderId="21" xfId="2" applyFont="1" applyBorder="1" applyAlignment="1">
      <alignment horizontal="right" vertical="center" wrapText="1"/>
    </xf>
    <xf numFmtId="43" fontId="16" fillId="115" borderId="21" xfId="5" applyFont="1" applyFill="1" applyBorder="1" applyAlignment="1">
      <alignment horizontal="right" vertical="center" wrapText="1"/>
    </xf>
    <xf numFmtId="0" fontId="9" fillId="118" borderId="34" xfId="2" applyFont="1" applyFill="1" applyBorder="1" applyAlignment="1">
      <alignment horizontal="center" vertical="center" wrapText="1"/>
    </xf>
    <xf numFmtId="0" fontId="16" fillId="118" borderId="29" xfId="2" applyFont="1" applyFill="1" applyBorder="1" applyAlignment="1">
      <alignment horizontal="center" vertical="center" wrapText="1"/>
    </xf>
    <xf numFmtId="0" fontId="16" fillId="118" borderId="29" xfId="2" applyFont="1" applyFill="1" applyBorder="1" applyAlignment="1">
      <alignment horizontal="right" vertical="center" wrapText="1"/>
    </xf>
    <xf numFmtId="43" fontId="16" fillId="118" borderId="29" xfId="5" applyFont="1" applyFill="1" applyBorder="1" applyAlignment="1">
      <alignment horizontal="right" vertical="center" wrapText="1"/>
    </xf>
    <xf numFmtId="4" fontId="16" fillId="118" borderId="32" xfId="2" applyNumberFormat="1" applyFont="1" applyFill="1" applyBorder="1" applyAlignment="1">
      <alignment horizontal="right" wrapText="1"/>
    </xf>
    <xf numFmtId="43" fontId="16" fillId="115" borderId="28" xfId="5" applyFont="1" applyFill="1" applyBorder="1" applyAlignment="1">
      <alignment horizontal="right" vertical="center" wrapText="1"/>
    </xf>
    <xf numFmtId="0" fontId="25" fillId="115" borderId="28" xfId="2" applyFont="1" applyBorder="1" applyAlignment="1">
      <alignment horizontal="right" vertical="center" wrapText="1"/>
    </xf>
    <xf numFmtId="0" fontId="16" fillId="115" borderId="28" xfId="2" applyFont="1" applyBorder="1" applyAlignment="1">
      <alignment horizontal="right" vertical="center" wrapText="1"/>
    </xf>
    <xf numFmtId="43" fontId="25" fillId="115" borderId="28" xfId="5" applyFont="1" applyFill="1" applyBorder="1" applyAlignment="1">
      <alignment horizontal="right" vertical="center" wrapText="1"/>
    </xf>
    <xf numFmtId="0" fontId="24" fillId="115" borderId="21" xfId="2" applyFont="1" applyBorder="1" applyAlignment="1">
      <alignment vertical="center" wrapText="1"/>
    </xf>
    <xf numFmtId="0" fontId="19" fillId="115" borderId="28" xfId="2" applyFont="1" applyBorder="1" applyAlignment="1">
      <alignment horizontal="center" vertical="center" wrapText="1"/>
    </xf>
    <xf numFmtId="0" fontId="11" fillId="115" borderId="21" xfId="2" applyFont="1" applyBorder="1" applyAlignment="1">
      <alignment horizontal="justify" vertical="center" wrapText="1"/>
    </xf>
    <xf numFmtId="0" fontId="9" fillId="115" borderId="28" xfId="2" applyFont="1" applyBorder="1" applyAlignment="1">
      <alignment horizontal="center" vertical="center" wrapText="1"/>
    </xf>
    <xf numFmtId="0" fontId="16" fillId="115" borderId="28" xfId="2" applyFont="1" applyBorder="1" applyAlignment="1">
      <alignment vertical="center" wrapText="1"/>
    </xf>
    <xf numFmtId="4" fontId="16" fillId="115" borderId="6" xfId="2" applyNumberFormat="1" applyFont="1" applyBorder="1" applyAlignment="1">
      <alignment horizontal="right" wrapText="1"/>
    </xf>
    <xf numFmtId="0" fontId="24" fillId="115" borderId="21" xfId="4" applyFont="1" applyBorder="1" applyAlignment="1">
      <alignment horizontal="left" vertical="center" wrapText="1"/>
    </xf>
    <xf numFmtId="4" fontId="18" fillId="115" borderId="21" xfId="3" applyNumberFormat="1" applyFont="1" applyFill="1" applyBorder="1" applyAlignment="1">
      <alignment horizontal="center" vertical="center" wrapText="1"/>
    </xf>
    <xf numFmtId="4" fontId="18" fillId="115" borderId="21" xfId="3" applyNumberFormat="1" applyFont="1" applyFill="1" applyBorder="1" applyAlignment="1">
      <alignment horizontal="right" vertical="center" wrapText="1"/>
    </xf>
    <xf numFmtId="0" fontId="16" fillId="118" borderId="28" xfId="2" applyFont="1" applyFill="1" applyBorder="1" applyAlignment="1">
      <alignment horizontal="right" vertical="center" wrapText="1"/>
    </xf>
    <xf numFmtId="0" fontId="24" fillId="118" borderId="21" xfId="2" applyFont="1" applyFill="1" applyBorder="1" applyAlignment="1">
      <alignment vertical="center" wrapText="1"/>
    </xf>
    <xf numFmtId="0" fontId="9" fillId="118" borderId="28" xfId="2" applyFont="1" applyFill="1" applyBorder="1" applyAlignment="1">
      <alignment horizontal="center" vertical="center" wrapText="1"/>
    </xf>
    <xf numFmtId="0" fontId="16" fillId="118" borderId="28" xfId="2" applyFont="1" applyFill="1" applyBorder="1" applyAlignment="1">
      <alignment vertical="center" wrapText="1"/>
    </xf>
    <xf numFmtId="43" fontId="16" fillId="118" borderId="28" xfId="5" applyFont="1" applyFill="1" applyBorder="1" applyAlignment="1">
      <alignment horizontal="right" vertical="center" wrapText="1"/>
    </xf>
    <xf numFmtId="0" fontId="11" fillId="115" borderId="21" xfId="2" applyFont="1" applyBorder="1" applyAlignment="1">
      <alignment horizontal="center"/>
    </xf>
    <xf numFmtId="0" fontId="11" fillId="115" borderId="21" xfId="2" applyFont="1" applyBorder="1" applyAlignment="1">
      <alignment horizontal="left"/>
    </xf>
    <xf numFmtId="0" fontId="11" fillId="115" borderId="21" xfId="2" applyFont="1" applyBorder="1" applyAlignment="1">
      <alignment wrapText="1"/>
    </xf>
    <xf numFmtId="0" fontId="11" fillId="115" borderId="21" xfId="2" applyFont="1" applyBorder="1" applyAlignment="1">
      <alignment horizontal="right" wrapText="1"/>
    </xf>
    <xf numFmtId="0" fontId="16" fillId="115" borderId="21" xfId="1" applyFont="1" applyBorder="1" applyAlignment="1">
      <alignment horizontal="right"/>
    </xf>
    <xf numFmtId="0" fontId="16" fillId="115" borderId="1" xfId="2" applyFont="1"/>
    <xf numFmtId="0" fontId="16" fillId="115" borderId="1" xfId="2" applyFont="1" applyAlignment="1">
      <alignment horizontal="center"/>
    </xf>
    <xf numFmtId="0" fontId="16" fillId="115" borderId="1" xfId="2" applyFont="1" applyAlignment="1">
      <alignment horizontal="right"/>
    </xf>
    <xf numFmtId="0" fontId="2" fillId="14" borderId="2" xfId="0" applyFont="1" applyFill="1" applyBorder="1" applyAlignment="1">
      <alignment horizontal="center" vertical="center" wrapText="1"/>
    </xf>
    <xf numFmtId="0" fontId="2" fillId="15" borderId="2" xfId="0" applyFont="1" applyFill="1" applyBorder="1" applyAlignment="1">
      <alignment horizontal="center" vertical="center" wrapText="1"/>
    </xf>
    <xf numFmtId="165" fontId="2" fillId="16" borderId="2" xfId="0" applyNumberFormat="1" applyFont="1" applyFill="1" applyBorder="1" applyAlignment="1">
      <alignment horizontal="right" vertical="center" wrapText="1"/>
    </xf>
    <xf numFmtId="0" fontId="1" fillId="33" borderId="2" xfId="0" applyFont="1" applyFill="1" applyBorder="1" applyAlignment="1">
      <alignment horizontal="center" vertical="top" wrapText="1"/>
    </xf>
    <xf numFmtId="0" fontId="1" fillId="34" borderId="2" xfId="0" applyFont="1" applyFill="1" applyBorder="1" applyAlignment="1">
      <alignment horizontal="justify" vertical="top" wrapText="1"/>
    </xf>
    <xf numFmtId="164" fontId="1" fillId="36" borderId="2" xfId="0" applyNumberFormat="1" applyFont="1" applyFill="1" applyBorder="1" applyAlignment="1">
      <alignment horizontal="right" vertical="top" wrapText="1"/>
    </xf>
    <xf numFmtId="164" fontId="26" fillId="38" borderId="2" xfId="0" applyNumberFormat="1" applyFont="1" applyFill="1" applyBorder="1" applyAlignment="1">
      <alignment horizontal="right" vertical="top" wrapText="1"/>
    </xf>
    <xf numFmtId="4" fontId="2" fillId="40" borderId="2" xfId="0" applyNumberFormat="1" applyFont="1" applyFill="1" applyBorder="1" applyAlignment="1">
      <alignment horizontal="right" vertical="center" wrapText="1"/>
    </xf>
    <xf numFmtId="167" fontId="1" fillId="41" borderId="2" xfId="0" applyNumberFormat="1" applyFont="1" applyFill="1" applyBorder="1" applyAlignment="1">
      <alignment horizontal="right" vertical="top" wrapText="1"/>
    </xf>
    <xf numFmtId="168" fontId="8" fillId="44" borderId="2" xfId="0" applyNumberFormat="1" applyFont="1" applyFill="1" applyBorder="1" applyAlignment="1">
      <alignment horizontal="center" vertical="center" wrapText="1"/>
    </xf>
    <xf numFmtId="167" fontId="8" fillId="45" borderId="2" xfId="0" applyNumberFormat="1" applyFont="1" applyFill="1" applyBorder="1" applyAlignment="1">
      <alignment horizontal="right" vertical="center" wrapText="1"/>
    </xf>
    <xf numFmtId="167" fontId="2" fillId="46" borderId="2" xfId="0" applyNumberFormat="1" applyFont="1" applyFill="1" applyBorder="1" applyAlignment="1">
      <alignment horizontal="right" vertical="center" wrapText="1"/>
    </xf>
    <xf numFmtId="169" fontId="8" fillId="47" borderId="2" xfId="0" applyNumberFormat="1" applyFont="1" applyFill="1" applyBorder="1" applyAlignment="1">
      <alignment horizontal="right" vertical="center" wrapText="1"/>
    </xf>
    <xf numFmtId="168" fontId="8" fillId="48" borderId="2" xfId="0" applyNumberFormat="1" applyFont="1" applyFill="1" applyBorder="1" applyAlignment="1">
      <alignment horizontal="right" vertical="center" wrapText="1"/>
    </xf>
    <xf numFmtId="169" fontId="2" fillId="49" borderId="2" xfId="0" applyNumberFormat="1" applyFont="1" applyFill="1" applyBorder="1" applyAlignment="1">
      <alignment horizontal="right" vertical="center" wrapText="1"/>
    </xf>
    <xf numFmtId="0" fontId="8" fillId="50" borderId="2" xfId="0" applyFont="1" applyFill="1" applyBorder="1" applyAlignment="1">
      <alignment horizontal="center" vertical="top" wrapText="1"/>
    </xf>
    <xf numFmtId="0" fontId="8" fillId="51" borderId="2" xfId="0" applyFont="1" applyFill="1" applyBorder="1" applyAlignment="1">
      <alignment horizontal="left" vertical="top" wrapText="1"/>
    </xf>
    <xf numFmtId="168" fontId="8" fillId="52" borderId="2" xfId="0" applyNumberFormat="1" applyFont="1" applyFill="1" applyBorder="1" applyAlignment="1">
      <alignment horizontal="center" vertical="top" wrapText="1"/>
    </xf>
    <xf numFmtId="169" fontId="8" fillId="53" borderId="2" xfId="0" applyNumberFormat="1" applyFont="1" applyFill="1" applyBorder="1" applyAlignment="1">
      <alignment horizontal="right" vertical="top" wrapText="1"/>
    </xf>
    <xf numFmtId="4" fontId="8" fillId="54" borderId="2" xfId="0" applyNumberFormat="1" applyFont="1" applyFill="1" applyBorder="1" applyAlignment="1">
      <alignment horizontal="right" vertical="top" wrapText="1"/>
    </xf>
    <xf numFmtId="169" fontId="8" fillId="55" borderId="2" xfId="0" applyNumberFormat="1" applyFont="1" applyFill="1" applyBorder="1" applyAlignment="1">
      <alignment horizontal="right" vertical="top" wrapText="1"/>
    </xf>
    <xf numFmtId="167" fontId="8" fillId="59" borderId="2" xfId="0" applyNumberFormat="1" applyFont="1" applyFill="1" applyBorder="1" applyAlignment="1">
      <alignment horizontal="center" vertical="center" wrapText="1"/>
    </xf>
    <xf numFmtId="0" fontId="2" fillId="62" borderId="2" xfId="0" applyFont="1" applyFill="1" applyBorder="1" applyAlignment="1">
      <alignment horizontal="center" vertical="center" wrapText="1"/>
    </xf>
    <xf numFmtId="0" fontId="2" fillId="63" borderId="2" xfId="0" applyFont="1" applyFill="1" applyBorder="1" applyAlignment="1">
      <alignment horizontal="left" vertical="center" wrapText="1"/>
    </xf>
    <xf numFmtId="0" fontId="8" fillId="64" borderId="1" xfId="0" applyFont="1" applyFill="1" applyBorder="1" applyAlignment="1">
      <alignment horizontal="center" vertical="top" wrapText="1"/>
    </xf>
    <xf numFmtId="0" fontId="8" fillId="65" borderId="1" xfId="0" applyFont="1" applyFill="1" applyBorder="1" applyAlignment="1">
      <alignment horizontal="left" vertical="top" wrapText="1"/>
    </xf>
    <xf numFmtId="4" fontId="8" fillId="66" borderId="1" xfId="0" applyNumberFormat="1" applyFont="1" applyFill="1" applyBorder="1" applyAlignment="1">
      <alignment horizontal="right" vertical="top" wrapText="1"/>
    </xf>
    <xf numFmtId="164" fontId="8" fillId="67" borderId="1" xfId="0" applyNumberFormat="1" applyFont="1" applyFill="1" applyBorder="1" applyAlignment="1">
      <alignment horizontal="right" vertical="top" wrapText="1"/>
    </xf>
    <xf numFmtId="4" fontId="8" fillId="68" borderId="1" xfId="0" applyNumberFormat="1" applyFont="1" applyFill="1" applyBorder="1" applyAlignment="1">
      <alignment horizontal="center" vertical="top" wrapText="1"/>
    </xf>
    <xf numFmtId="0" fontId="8" fillId="69" borderId="1" xfId="0" applyFont="1" applyFill="1" applyBorder="1" applyAlignment="1">
      <alignment horizontal="center" vertical="top" wrapText="1"/>
    </xf>
    <xf numFmtId="0" fontId="8" fillId="70" borderId="1" xfId="0" applyFont="1" applyFill="1" applyBorder="1" applyAlignment="1">
      <alignment horizontal="left" vertical="top" wrapText="1"/>
    </xf>
    <xf numFmtId="4" fontId="8" fillId="71" borderId="1" xfId="0" applyNumberFormat="1" applyFont="1" applyFill="1" applyBorder="1" applyAlignment="1">
      <alignment horizontal="right" vertical="top" wrapText="1"/>
    </xf>
    <xf numFmtId="164" fontId="8" fillId="72" borderId="1" xfId="0" applyNumberFormat="1" applyFont="1" applyFill="1" applyBorder="1" applyAlignment="1">
      <alignment horizontal="right" vertical="top" wrapText="1"/>
    </xf>
    <xf numFmtId="4" fontId="8" fillId="73" borderId="1" xfId="0" applyNumberFormat="1" applyFont="1" applyFill="1" applyBorder="1" applyAlignment="1">
      <alignment horizontal="center" vertical="top" wrapText="1"/>
    </xf>
    <xf numFmtId="0" fontId="8" fillId="74" borderId="1" xfId="0" applyFont="1" applyFill="1" applyBorder="1" applyAlignment="1">
      <alignment horizontal="center" vertical="top" wrapText="1"/>
    </xf>
    <xf numFmtId="0" fontId="8" fillId="75" borderId="1" xfId="0" applyFont="1" applyFill="1" applyBorder="1" applyAlignment="1">
      <alignment horizontal="left" vertical="top" wrapText="1"/>
    </xf>
    <xf numFmtId="4" fontId="8" fillId="76" borderId="1" xfId="0" applyNumberFormat="1" applyFont="1" applyFill="1" applyBorder="1" applyAlignment="1">
      <alignment horizontal="right" vertical="top" wrapText="1"/>
    </xf>
    <xf numFmtId="164" fontId="8" fillId="77" borderId="1" xfId="0" applyNumberFormat="1" applyFont="1" applyFill="1" applyBorder="1" applyAlignment="1">
      <alignment horizontal="right" vertical="top" wrapText="1"/>
    </xf>
    <xf numFmtId="4" fontId="8" fillId="78" borderId="1" xfId="0" applyNumberFormat="1" applyFont="1" applyFill="1" applyBorder="1" applyAlignment="1">
      <alignment horizontal="center" vertical="top" wrapText="1"/>
    </xf>
    <xf numFmtId="0" fontId="26" fillId="82" borderId="2" xfId="0" applyFont="1" applyFill="1" applyBorder="1" applyAlignment="1">
      <alignment horizontal="center" vertical="center" wrapText="1"/>
    </xf>
    <xf numFmtId="0" fontId="26" fillId="83" borderId="2" xfId="0" applyFont="1" applyFill="1" applyBorder="1" applyAlignment="1">
      <alignment horizontal="center" vertical="center" wrapText="1"/>
    </xf>
    <xf numFmtId="0" fontId="1" fillId="84" borderId="2" xfId="0" applyFont="1" applyFill="1" applyBorder="1" applyAlignment="1">
      <alignment horizontal="left" vertical="center" wrapText="1"/>
    </xf>
    <xf numFmtId="0" fontId="8" fillId="85" borderId="2" xfId="0" applyFont="1" applyFill="1" applyBorder="1" applyAlignment="1">
      <alignment horizontal="left" vertical="center" wrapText="1"/>
    </xf>
    <xf numFmtId="4" fontId="8" fillId="86" borderId="2" xfId="0" applyNumberFormat="1" applyFont="1" applyFill="1" applyBorder="1" applyAlignment="1">
      <alignment horizontal="center" vertical="center" wrapText="1"/>
    </xf>
    <xf numFmtId="164" fontId="8" fillId="87" borderId="2" xfId="0" applyNumberFormat="1" applyFont="1" applyFill="1" applyBorder="1" applyAlignment="1">
      <alignment horizontal="right" vertical="center" wrapText="1"/>
    </xf>
    <xf numFmtId="4" fontId="8" fillId="88" borderId="4" xfId="0" applyNumberFormat="1" applyFont="1" applyFill="1" applyBorder="1" applyAlignment="1">
      <alignment horizontal="center" vertical="center" wrapText="1"/>
    </xf>
    <xf numFmtId="164" fontId="2" fillId="89" borderId="2" xfId="0" applyNumberFormat="1" applyFont="1" applyFill="1" applyBorder="1" applyAlignment="1">
      <alignment horizontal="right" vertical="center" wrapText="1"/>
    </xf>
    <xf numFmtId="164" fontId="8" fillId="90" borderId="2" xfId="0" applyNumberFormat="1" applyFont="1" applyFill="1" applyBorder="1" applyAlignment="1">
      <alignment horizontal="right" vertical="center" wrapText="1"/>
    </xf>
    <xf numFmtId="164" fontId="2" fillId="91" borderId="2" xfId="0" applyNumberFormat="1" applyFont="1" applyFill="1" applyBorder="1" applyAlignment="1">
      <alignment horizontal="right" vertical="center" wrapText="1"/>
    </xf>
    <xf numFmtId="0" fontId="7" fillId="92" borderId="5" xfId="0" applyFont="1" applyFill="1" applyBorder="1" applyAlignment="1" applyProtection="1">
      <alignment wrapText="1"/>
      <protection locked="0"/>
    </xf>
    <xf numFmtId="0" fontId="7" fillId="93" borderId="7" xfId="0" applyFont="1" applyFill="1" applyBorder="1" applyAlignment="1" applyProtection="1">
      <alignment wrapText="1"/>
      <protection locked="0"/>
    </xf>
    <xf numFmtId="4" fontId="8" fillId="95" borderId="2" xfId="0" applyNumberFormat="1" applyFont="1" applyFill="1" applyBorder="1" applyAlignment="1">
      <alignment horizontal="center" vertical="center" wrapText="1"/>
    </xf>
    <xf numFmtId="164" fontId="8" fillId="96" borderId="2" xfId="0" applyNumberFormat="1" applyFont="1" applyFill="1" applyBorder="1" applyAlignment="1">
      <alignment horizontal="right" vertical="center" wrapText="1"/>
    </xf>
    <xf numFmtId="0" fontId="7" fillId="98" borderId="10" xfId="0" applyFont="1" applyFill="1" applyBorder="1" applyAlignment="1" applyProtection="1">
      <alignment wrapText="1"/>
      <protection locked="0"/>
    </xf>
    <xf numFmtId="0" fontId="7" fillId="99" borderId="11" xfId="0" applyFont="1" applyFill="1" applyBorder="1" applyAlignment="1" applyProtection="1">
      <alignment wrapText="1"/>
      <protection locked="0"/>
    </xf>
    <xf numFmtId="0" fontId="7" fillId="100" borderId="12" xfId="0" applyFont="1" applyFill="1" applyBorder="1" applyAlignment="1" applyProtection="1">
      <alignment wrapText="1"/>
      <protection locked="0"/>
    </xf>
    <xf numFmtId="164" fontId="8" fillId="101" borderId="9" xfId="0" applyNumberFormat="1" applyFont="1" applyFill="1" applyBorder="1" applyAlignment="1">
      <alignment horizontal="right" vertical="center" wrapText="1"/>
    </xf>
    <xf numFmtId="164" fontId="8" fillId="102" borderId="9" xfId="0" applyNumberFormat="1" applyFont="1" applyFill="1" applyBorder="1" applyAlignment="1">
      <alignment horizontal="right" vertical="center" wrapText="1"/>
    </xf>
    <xf numFmtId="0" fontId="2" fillId="103" borderId="2" xfId="0" applyFont="1" applyFill="1" applyBorder="1" applyAlignment="1">
      <alignment horizontal="center" vertical="center" wrapText="1"/>
    </xf>
    <xf numFmtId="0" fontId="2" fillId="104" borderId="2" xfId="0" applyFont="1" applyFill="1" applyBorder="1" applyAlignment="1">
      <alignment horizontal="left" vertical="top" wrapText="1"/>
    </xf>
    <xf numFmtId="0" fontId="8" fillId="105" borderId="2" xfId="0" applyFont="1" applyFill="1" applyBorder="1" applyAlignment="1">
      <alignment horizontal="center" vertical="top" wrapText="1"/>
    </xf>
    <xf numFmtId="0" fontId="8" fillId="106" borderId="2" xfId="0" applyFont="1" applyFill="1" applyBorder="1" applyAlignment="1">
      <alignment horizontal="left" vertical="top" wrapText="1"/>
    </xf>
    <xf numFmtId="4" fontId="8" fillId="107" borderId="2" xfId="0" applyNumberFormat="1" applyFont="1" applyFill="1" applyBorder="1" applyAlignment="1">
      <alignment horizontal="right" vertical="top" wrapText="1"/>
    </xf>
    <xf numFmtId="0" fontId="2" fillId="108" borderId="2" xfId="0" applyFont="1" applyFill="1" applyBorder="1" applyAlignment="1">
      <alignment horizontal="right" vertical="center" wrapText="1"/>
    </xf>
    <xf numFmtId="4" fontId="2" fillId="109" borderId="2" xfId="0" applyNumberFormat="1" applyFont="1" applyFill="1" applyBorder="1" applyAlignment="1">
      <alignment horizontal="right" vertical="top" wrapText="1"/>
    </xf>
    <xf numFmtId="0" fontId="2" fillId="110" borderId="2" xfId="0" applyFont="1" applyFill="1" applyBorder="1" applyAlignment="1">
      <alignment horizontal="center" vertical="top" wrapText="1"/>
    </xf>
    <xf numFmtId="0" fontId="27" fillId="115" borderId="1" xfId="7" applyFont="1" applyAlignment="1">
      <alignment horizontal="right" vertical="center"/>
    </xf>
    <xf numFmtId="0" fontId="28" fillId="115" borderId="1" xfId="7" applyFont="1" applyAlignment="1">
      <alignment horizontal="left" vertical="top" wrapText="1"/>
    </xf>
    <xf numFmtId="0" fontId="9" fillId="115" borderId="1" xfId="8"/>
    <xf numFmtId="0" fontId="29" fillId="115" borderId="1" xfId="9" applyFont="1" applyAlignment="1">
      <alignment horizontal="justify" vertical="center"/>
    </xf>
    <xf numFmtId="0" fontId="30" fillId="115" borderId="1" xfId="7" applyFont="1"/>
    <xf numFmtId="0" fontId="27" fillId="115" borderId="1" xfId="7" applyFont="1" applyAlignment="1">
      <alignment horizontal="right"/>
    </xf>
    <xf numFmtId="17" fontId="28" fillId="115" borderId="1" xfId="7" applyNumberFormat="1" applyFont="1" applyAlignment="1">
      <alignment horizontal="left"/>
    </xf>
    <xf numFmtId="10" fontId="28" fillId="115" borderId="1" xfId="7" applyNumberFormat="1" applyFont="1" applyAlignment="1">
      <alignment horizontal="left"/>
    </xf>
    <xf numFmtId="0" fontId="31" fillId="115" borderId="18" xfId="10" applyFont="1" applyBorder="1" applyAlignment="1">
      <alignment horizontal="center" vertical="center"/>
    </xf>
    <xf numFmtId="0" fontId="31" fillId="115" borderId="19" xfId="10" applyFont="1" applyBorder="1" applyAlignment="1">
      <alignment horizontal="center" vertical="center"/>
    </xf>
    <xf numFmtId="0" fontId="31" fillId="115" borderId="17" xfId="10" applyFont="1" applyBorder="1" applyAlignment="1">
      <alignment horizontal="center" vertical="center"/>
    </xf>
    <xf numFmtId="0" fontId="31" fillId="115" borderId="37" xfId="10" applyFont="1" applyBorder="1" applyAlignment="1">
      <alignment horizontal="center" vertical="center"/>
    </xf>
    <xf numFmtId="0" fontId="31" fillId="123" borderId="21" xfId="11" applyFont="1" applyFill="1" applyBorder="1" applyAlignment="1">
      <alignment vertical="center" wrapText="1"/>
    </xf>
    <xf numFmtId="0" fontId="31" fillId="123" borderId="21" xfId="11" applyFont="1" applyFill="1" applyBorder="1" applyAlignment="1">
      <alignment horizontal="center" vertical="center" wrapText="1"/>
    </xf>
    <xf numFmtId="173" fontId="30" fillId="115" borderId="21" xfId="12" applyFont="1" applyBorder="1" applyAlignment="1">
      <alignment horizontal="center" vertical="center"/>
    </xf>
    <xf numFmtId="0" fontId="30" fillId="115" borderId="21" xfId="13" applyFont="1" applyBorder="1" applyAlignment="1">
      <alignment vertical="center" wrapText="1"/>
    </xf>
    <xf numFmtId="0" fontId="30" fillId="115" borderId="21" xfId="13" applyFont="1" applyBorder="1" applyAlignment="1">
      <alignment horizontal="center" vertical="center" wrapText="1"/>
    </xf>
    <xf numFmtId="4" fontId="31" fillId="115" borderId="21" xfId="13" applyNumberFormat="1" applyFont="1" applyBorder="1" applyAlignment="1">
      <alignment horizontal="center" vertical="center" wrapText="1"/>
    </xf>
    <xf numFmtId="0" fontId="31" fillId="115" borderId="21" xfId="13" applyFont="1" applyBorder="1" applyAlignment="1">
      <alignment horizontal="left" vertical="top" wrapText="1"/>
    </xf>
    <xf numFmtId="2" fontId="30" fillId="118" borderId="21" xfId="13" applyNumberFormat="1" applyFont="1" applyFill="1" applyBorder="1" applyAlignment="1">
      <alignment horizontal="center" vertical="center" wrapText="1"/>
    </xf>
    <xf numFmtId="0" fontId="34" fillId="118" borderId="21" xfId="11" applyFont="1" applyFill="1" applyBorder="1" applyAlignment="1">
      <alignment horizontal="left" vertical="top" wrapText="1"/>
    </xf>
    <xf numFmtId="0" fontId="9" fillId="118" borderId="21" xfId="8" applyFill="1" applyBorder="1" applyAlignment="1">
      <alignment horizontal="center" wrapText="1"/>
    </xf>
    <xf numFmtId="0" fontId="9" fillId="118" borderId="21" xfId="8" applyFill="1" applyBorder="1" applyAlignment="1">
      <alignment wrapText="1"/>
    </xf>
    <xf numFmtId="0" fontId="9" fillId="118" borderId="21" xfId="8" applyFill="1" applyBorder="1" applyAlignment="1">
      <alignment horizontal="center"/>
    </xf>
    <xf numFmtId="0" fontId="9" fillId="115" borderId="21" xfId="8" applyBorder="1" applyAlignment="1">
      <alignment horizontal="center"/>
    </xf>
    <xf numFmtId="14" fontId="9" fillId="115" borderId="21" xfId="8" applyNumberFormat="1" applyBorder="1"/>
    <xf numFmtId="44" fontId="9" fillId="115" borderId="21" xfId="6" applyFont="1" applyBorder="1"/>
    <xf numFmtId="0" fontId="1" fillId="28" borderId="1" xfId="0" applyFont="1" applyFill="1" applyBorder="1" applyAlignment="1">
      <alignment horizontal="left" vertical="center" wrapText="1"/>
    </xf>
    <xf numFmtId="0" fontId="2" fillId="29" borderId="1" xfId="0" applyFont="1" applyFill="1" applyBorder="1" applyAlignment="1">
      <alignment horizontal="right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 applyProtection="1">
      <alignment wrapText="1"/>
      <protection locked="0"/>
    </xf>
    <xf numFmtId="0" fontId="2" fillId="17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11" borderId="2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 applyProtection="1">
      <alignment wrapText="1"/>
      <protection locked="0"/>
    </xf>
    <xf numFmtId="0" fontId="16" fillId="115" borderId="21" xfId="2" applyFont="1" applyBorder="1" applyAlignment="1">
      <alignment horizontal="center" vertical="center"/>
    </xf>
    <xf numFmtId="0" fontId="15" fillId="118" borderId="18" xfId="2" applyFont="1" applyFill="1" applyBorder="1" applyAlignment="1">
      <alignment horizontal="center" vertical="center"/>
    </xf>
    <xf numFmtId="0" fontId="15" fillId="118" borderId="19" xfId="2" applyFont="1" applyFill="1" applyBorder="1" applyAlignment="1">
      <alignment horizontal="center" vertical="center"/>
    </xf>
    <xf numFmtId="0" fontId="15" fillId="118" borderId="20" xfId="2" applyFont="1" applyFill="1" applyBorder="1" applyAlignment="1">
      <alignment horizontal="center" vertical="center"/>
    </xf>
    <xf numFmtId="0" fontId="11" fillId="118" borderId="21" xfId="1" applyFont="1" applyFill="1" applyBorder="1" applyAlignment="1">
      <alignment horizontal="center" vertical="center"/>
    </xf>
    <xf numFmtId="0" fontId="10" fillId="116" borderId="13" xfId="1" applyFont="1" applyFill="1" applyBorder="1" applyAlignment="1">
      <alignment horizontal="center" vertical="center" wrapText="1"/>
    </xf>
    <xf numFmtId="0" fontId="10" fillId="116" borderId="14" xfId="1" applyFont="1" applyFill="1" applyBorder="1" applyAlignment="1">
      <alignment horizontal="center" vertical="center" wrapText="1"/>
    </xf>
    <xf numFmtId="0" fontId="10" fillId="116" borderId="15" xfId="1" applyFont="1" applyFill="1" applyBorder="1" applyAlignment="1">
      <alignment horizontal="center" vertical="center" wrapText="1"/>
    </xf>
    <xf numFmtId="0" fontId="10" fillId="116" borderId="1" xfId="1" applyFont="1" applyFill="1" applyAlignment="1">
      <alignment horizontal="center" vertical="center" wrapText="1"/>
    </xf>
    <xf numFmtId="0" fontId="10" fillId="116" borderId="16" xfId="1" applyFont="1" applyFill="1" applyBorder="1" applyAlignment="1">
      <alignment horizontal="center" vertical="center" wrapText="1"/>
    </xf>
    <xf numFmtId="0" fontId="10" fillId="116" borderId="17" xfId="1" applyFont="1" applyFill="1" applyBorder="1" applyAlignment="1">
      <alignment horizontal="center" vertical="center" wrapText="1"/>
    </xf>
    <xf numFmtId="0" fontId="11" fillId="117" borderId="18" xfId="1" applyFont="1" applyFill="1" applyBorder="1" applyAlignment="1">
      <alignment horizontal="center" vertical="center"/>
    </xf>
    <xf numFmtId="0" fontId="11" fillId="117" borderId="19" xfId="1" applyFont="1" applyFill="1" applyBorder="1" applyAlignment="1">
      <alignment horizontal="center" vertical="center"/>
    </xf>
    <xf numFmtId="0" fontId="11" fillId="117" borderId="20" xfId="1" applyFont="1" applyFill="1" applyBorder="1" applyAlignment="1">
      <alignment horizontal="center" vertical="center"/>
    </xf>
    <xf numFmtId="0" fontId="11" fillId="116" borderId="21" xfId="1" applyFont="1" applyFill="1" applyBorder="1" applyAlignment="1">
      <alignment horizontal="left" vertical="center" wrapText="1"/>
    </xf>
    <xf numFmtId="0" fontId="11" fillId="116" borderId="21" xfId="1" applyFont="1" applyFill="1" applyBorder="1" applyAlignment="1">
      <alignment horizontal="left" vertical="top"/>
    </xf>
    <xf numFmtId="0" fontId="11" fillId="116" borderId="22" xfId="1" applyFont="1" applyFill="1" applyBorder="1" applyAlignment="1">
      <alignment horizontal="left" vertical="top" wrapText="1"/>
    </xf>
    <xf numFmtId="0" fontId="11" fillId="116" borderId="23" xfId="1" applyFont="1" applyFill="1" applyBorder="1" applyAlignment="1">
      <alignment horizontal="left" vertical="top" wrapText="1"/>
    </xf>
    <xf numFmtId="0" fontId="11" fillId="116" borderId="24" xfId="1" applyFont="1" applyFill="1" applyBorder="1" applyAlignment="1">
      <alignment horizontal="left" vertical="top" wrapText="1"/>
    </xf>
    <xf numFmtId="0" fontId="11" fillId="119" borderId="21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6" fillId="37" borderId="2" xfId="0" applyFont="1" applyFill="1" applyBorder="1" applyAlignment="1">
      <alignment horizontal="right" vertical="top" wrapText="1"/>
    </xf>
    <xf numFmtId="0" fontId="2" fillId="39" borderId="2" xfId="0" applyFont="1" applyFill="1" applyBorder="1" applyAlignment="1">
      <alignment horizontal="right" vertical="center" wrapText="1"/>
    </xf>
    <xf numFmtId="0" fontId="1" fillId="34" borderId="2" xfId="0" applyFont="1" applyFill="1" applyBorder="1" applyAlignment="1">
      <alignment horizontal="justify" vertical="top" wrapText="1"/>
    </xf>
    <xf numFmtId="0" fontId="1" fillId="33" borderId="2" xfId="0" applyFont="1" applyFill="1" applyBorder="1" applyAlignment="1">
      <alignment horizontal="center" vertical="top" wrapText="1"/>
    </xf>
    <xf numFmtId="166" fontId="1" fillId="35" borderId="2" xfId="0" applyNumberFormat="1" applyFont="1" applyFill="1" applyBorder="1" applyAlignment="1">
      <alignment horizontal="right" vertical="top" wrapText="1"/>
    </xf>
    <xf numFmtId="164" fontId="1" fillId="36" borderId="2" xfId="0" applyNumberFormat="1" applyFont="1" applyFill="1" applyBorder="1" applyAlignment="1">
      <alignment horizontal="right" vertical="top" wrapText="1"/>
    </xf>
    <xf numFmtId="0" fontId="26" fillId="32" borderId="2" xfId="0" applyFont="1" applyFill="1" applyBorder="1" applyAlignment="1">
      <alignment horizontal="left" vertical="center" wrapText="1"/>
    </xf>
    <xf numFmtId="0" fontId="1" fillId="30" borderId="1" xfId="0" applyFont="1" applyFill="1" applyBorder="1" applyAlignment="1">
      <alignment horizontal="left" vertical="top" wrapText="1"/>
    </xf>
    <xf numFmtId="0" fontId="2" fillId="31" borderId="2" xfId="0" applyFont="1" applyFill="1" applyBorder="1" applyAlignment="1">
      <alignment horizontal="left" vertical="center" wrapText="1"/>
    </xf>
    <xf numFmtId="167" fontId="1" fillId="41" borderId="2" xfId="0" applyNumberFormat="1" applyFont="1" applyFill="1" applyBorder="1" applyAlignment="1">
      <alignment horizontal="right" vertical="top" wrapText="1"/>
    </xf>
    <xf numFmtId="0" fontId="2" fillId="42" borderId="2" xfId="0" applyFont="1" applyFill="1" applyBorder="1" applyAlignment="1">
      <alignment horizontal="left" vertical="center" wrapText="1"/>
    </xf>
    <xf numFmtId="0" fontId="8" fillId="51" borderId="2" xfId="0" applyFont="1" applyFill="1" applyBorder="1" applyAlignment="1">
      <alignment horizontal="left" vertical="top" wrapText="1"/>
    </xf>
    <xf numFmtId="0" fontId="8" fillId="50" borderId="2" xfId="0" applyFont="1" applyFill="1" applyBorder="1" applyAlignment="1">
      <alignment horizontal="center" vertical="top" wrapText="1"/>
    </xf>
    <xf numFmtId="168" fontId="8" fillId="52" borderId="2" xfId="0" applyNumberFormat="1" applyFont="1" applyFill="1" applyBorder="1" applyAlignment="1">
      <alignment horizontal="center" vertical="top" wrapText="1"/>
    </xf>
    <xf numFmtId="169" fontId="8" fillId="53" borderId="2" xfId="0" applyNumberFormat="1" applyFont="1" applyFill="1" applyBorder="1" applyAlignment="1">
      <alignment horizontal="right" vertical="top" wrapText="1"/>
    </xf>
    <xf numFmtId="0" fontId="8" fillId="6" borderId="2" xfId="0" applyFont="1" applyFill="1" applyBorder="1" applyAlignment="1">
      <alignment horizontal="left" vertical="center" wrapText="1"/>
    </xf>
    <xf numFmtId="168" fontId="8" fillId="48" borderId="2" xfId="0" applyNumberFormat="1" applyFont="1" applyFill="1" applyBorder="1" applyAlignment="1">
      <alignment horizontal="right" vertical="center" wrapText="1"/>
    </xf>
    <xf numFmtId="169" fontId="8" fillId="47" borderId="2" xfId="0" applyNumberFormat="1" applyFont="1" applyFill="1" applyBorder="1" applyAlignment="1">
      <alignment horizontal="right" vertical="center" wrapText="1"/>
    </xf>
    <xf numFmtId="168" fontId="8" fillId="44" borderId="2" xfId="0" applyNumberFormat="1" applyFont="1" applyFill="1" applyBorder="1" applyAlignment="1">
      <alignment horizontal="center" vertical="center" wrapText="1"/>
    </xf>
    <xf numFmtId="0" fontId="8" fillId="43" borderId="4" xfId="0" applyFont="1" applyFill="1" applyBorder="1" applyAlignment="1">
      <alignment horizontal="left" vertical="center" wrapText="1"/>
    </xf>
    <xf numFmtId="167" fontId="8" fillId="45" borderId="2" xfId="0" applyNumberFormat="1" applyFont="1" applyFill="1" applyBorder="1" applyAlignment="1">
      <alignment horizontal="right" vertical="center" wrapText="1"/>
    </xf>
    <xf numFmtId="0" fontId="2" fillId="57" borderId="5" xfId="0" applyFont="1" applyFill="1" applyBorder="1" applyAlignment="1">
      <alignment horizontal="left" vertical="center" wrapText="1"/>
    </xf>
    <xf numFmtId="0" fontId="2" fillId="58" borderId="6" xfId="0" applyFont="1" applyFill="1" applyBorder="1" applyAlignment="1">
      <alignment horizontal="center" vertical="center" wrapText="1"/>
    </xf>
    <xf numFmtId="164" fontId="1" fillId="60" borderId="2" xfId="0" applyNumberFormat="1" applyFont="1" applyFill="1" applyBorder="1" applyAlignment="1">
      <alignment horizontal="right" vertical="top" wrapText="1"/>
    </xf>
    <xf numFmtId="166" fontId="1" fillId="56" borderId="2" xfId="0" applyNumberFormat="1" applyFont="1" applyFill="1" applyBorder="1" applyAlignment="1">
      <alignment horizontal="right" vertical="top" wrapText="1"/>
    </xf>
    <xf numFmtId="0" fontId="2" fillId="61" borderId="1" xfId="0" applyFont="1" applyFill="1" applyBorder="1" applyAlignment="1">
      <alignment horizontal="right" vertical="center" wrapText="1"/>
    </xf>
    <xf numFmtId="164" fontId="8" fillId="79" borderId="1" xfId="0" applyNumberFormat="1" applyFont="1" applyFill="1" applyBorder="1" applyAlignment="1">
      <alignment horizontal="right" vertical="center" wrapText="1"/>
    </xf>
    <xf numFmtId="0" fontId="26" fillId="81" borderId="2" xfId="0" applyFont="1" applyFill="1" applyBorder="1" applyAlignment="1">
      <alignment horizontal="center" vertical="center" wrapText="1"/>
    </xf>
    <xf numFmtId="0" fontId="26" fillId="80" borderId="2" xfId="0" applyFont="1" applyFill="1" applyBorder="1" applyAlignment="1">
      <alignment horizontal="center" vertical="center" wrapText="1"/>
    </xf>
    <xf numFmtId="164" fontId="1" fillId="94" borderId="8" xfId="0" applyNumberFormat="1" applyFont="1" applyFill="1" applyBorder="1" applyAlignment="1">
      <alignment horizontal="right" vertical="center" wrapText="1"/>
    </xf>
    <xf numFmtId="164" fontId="8" fillId="97" borderId="9" xfId="0" applyNumberFormat="1" applyFont="1" applyFill="1" applyBorder="1" applyAlignment="1">
      <alignment horizontal="right" vertical="center" wrapText="1"/>
    </xf>
    <xf numFmtId="0" fontId="2" fillId="111" borderId="1" xfId="0" applyFont="1" applyFill="1" applyBorder="1" applyAlignment="1">
      <alignment horizontal="left" vertical="center" wrapText="1"/>
    </xf>
    <xf numFmtId="4" fontId="2" fillId="115" borderId="1" xfId="0" applyNumberFormat="1" applyFont="1" applyFill="1" applyBorder="1" applyAlignment="1">
      <alignment horizontal="right" vertical="center" wrapText="1"/>
    </xf>
    <xf numFmtId="170" fontId="8" fillId="113" borderId="2" xfId="0" applyNumberFormat="1" applyFont="1" applyFill="1" applyBorder="1" applyAlignment="1">
      <alignment horizontal="right" vertical="top" wrapText="1"/>
    </xf>
    <xf numFmtId="4" fontId="8" fillId="107" borderId="2" xfId="0" applyNumberFormat="1" applyFont="1" applyFill="1" applyBorder="1" applyAlignment="1">
      <alignment horizontal="right" vertical="top" wrapText="1"/>
    </xf>
    <xf numFmtId="4" fontId="2" fillId="109" borderId="2" xfId="0" applyNumberFormat="1" applyFont="1" applyFill="1" applyBorder="1" applyAlignment="1">
      <alignment horizontal="right" vertical="top" wrapText="1"/>
    </xf>
    <xf numFmtId="0" fontId="2" fillId="112" borderId="2" xfId="0" applyFont="1" applyFill="1" applyBorder="1" applyAlignment="1">
      <alignment horizontal="center" vertical="center" wrapText="1"/>
    </xf>
    <xf numFmtId="0" fontId="28" fillId="115" borderId="1" xfId="7" applyFont="1" applyAlignment="1">
      <alignment horizontal="left" vertical="top" wrapText="1"/>
    </xf>
    <xf numFmtId="0" fontId="31" fillId="115" borderId="21" xfId="10" applyFont="1" applyBorder="1" applyAlignment="1">
      <alignment horizontal="center" vertical="center"/>
    </xf>
    <xf numFmtId="0" fontId="9" fillId="115" borderId="28" xfId="8" applyBorder="1" applyAlignment="1">
      <alignment horizontal="center" vertical="center"/>
    </xf>
    <xf numFmtId="0" fontId="9" fillId="115" borderId="34" xfId="8" applyBorder="1" applyAlignment="1">
      <alignment horizontal="center" vertical="center"/>
    </xf>
    <xf numFmtId="0" fontId="9" fillId="115" borderId="29" xfId="8" applyBorder="1" applyAlignment="1">
      <alignment horizontal="center" vertical="center"/>
    </xf>
    <xf numFmtId="4" fontId="34" fillId="118" borderId="28" xfId="11" applyNumberFormat="1" applyFont="1" applyFill="1" applyBorder="1" applyAlignment="1">
      <alignment horizontal="center" vertical="center" wrapText="1"/>
    </xf>
    <xf numFmtId="4" fontId="34" fillId="118" borderId="34" xfId="11" applyNumberFormat="1" applyFont="1" applyFill="1" applyBorder="1" applyAlignment="1">
      <alignment horizontal="center" vertical="center" wrapText="1"/>
    </xf>
    <xf numFmtId="4" fontId="34" fillId="118" borderId="29" xfId="11" applyNumberFormat="1" applyFont="1" applyFill="1" applyBorder="1" applyAlignment="1">
      <alignment horizontal="center" vertical="center" wrapText="1"/>
    </xf>
  </cellXfs>
  <cellStyles count="14">
    <cellStyle name="Moeda 2" xfId="6" xr:uid="{94B25201-9DCE-4E85-8FA4-099011CA4891}"/>
    <cellStyle name="Normal" xfId="0" builtinId="0"/>
    <cellStyle name="Normal 14 5" xfId="10" xr:uid="{8F49FFFC-1A01-4555-9813-D5A5D94A3D28}"/>
    <cellStyle name="Normal 2 2 2" xfId="9" xr:uid="{A281F51F-0B34-42FA-A807-6CBD08F7ABE0}"/>
    <cellStyle name="Normal 2 2 3" xfId="4" xr:uid="{891FB482-03A7-42FF-AA33-EEE68ADC3682}"/>
    <cellStyle name="Normal 2 3 2" xfId="13" xr:uid="{B5A7B45E-17F9-44B8-B890-7392551A97C8}"/>
    <cellStyle name="Normal 2 3 2 2" xfId="11" xr:uid="{02EE53C3-3364-4B93-B59E-8F7549902F14}"/>
    <cellStyle name="Normal 4 2" xfId="7" xr:uid="{4C2F8B48-4AB3-4FFA-91D3-2C9CFAABDDF3}"/>
    <cellStyle name="Normal 43 2" xfId="12" xr:uid="{89870909-3B1D-4A62-8106-01CFE6D71160}"/>
    <cellStyle name="Normal 53" xfId="8" xr:uid="{0F67A78F-C806-49B8-98F3-D18E23631C13}"/>
    <cellStyle name="Normal 6 2 2 2 2" xfId="2" xr:uid="{E24676D1-9653-4307-82D9-45AB2F0E0876}"/>
    <cellStyle name="Normal 8" xfId="1" xr:uid="{62F6087E-19AF-4C46-A218-E5C30471A432}"/>
    <cellStyle name="Vírgula 2" xfId="5" xr:uid="{4EDEACF5-2A9C-4F2D-93BC-7D7F13644406}"/>
    <cellStyle name="Vírgula 2 2 2 2 2" xfId="3" xr:uid="{2FF0ABBF-EA28-45B5-AD13-0B1F092819D2}"/>
  </cellStyles>
  <dxfs count="1"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269664</xdr:colOff>
      <xdr:row>1</xdr:row>
      <xdr:rowOff>0</xdr:rowOff>
    </xdr:to>
    <xdr:pic>
      <xdr:nvPicPr>
        <xdr:cNvPr id="1248929451" name="Picture">
          <a:extLst>
            <a:ext uri="{FF2B5EF4-FFF2-40B4-BE49-F238E27FC236}">
              <a16:creationId xmlns:a16="http://schemas.microsoft.com/office/drawing/2014/main" id="{00000000-0008-0000-0200-0000AB2671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857250</xdr:colOff>
      <xdr:row>1</xdr:row>
      <xdr:rowOff>0</xdr:rowOff>
    </xdr:to>
    <xdr:pic>
      <xdr:nvPicPr>
        <xdr:cNvPr id="1585636979" name="Picture">
          <a:extLst>
            <a:ext uri="{FF2B5EF4-FFF2-40B4-BE49-F238E27FC236}">
              <a16:creationId xmlns:a16="http://schemas.microsoft.com/office/drawing/2014/main" id="{00000000-0008-0000-0000-000073E6825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481853</xdr:colOff>
      <xdr:row>0</xdr:row>
      <xdr:rowOff>67236</xdr:rowOff>
    </xdr:from>
    <xdr:to>
      <xdr:col>1</xdr:col>
      <xdr:colOff>861059</xdr:colOff>
      <xdr:row>3</xdr:row>
      <xdr:rowOff>161477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E20E3C-7590-4C94-AF33-8E55738CF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853" y="67236"/>
          <a:ext cx="903081" cy="7800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808144</xdr:colOff>
      <xdr:row>1</xdr:row>
      <xdr:rowOff>0</xdr:rowOff>
    </xdr:to>
    <xdr:pic>
      <xdr:nvPicPr>
        <xdr:cNvPr id="1213758060" name="Picture">
          <a:extLst>
            <a:ext uri="{FF2B5EF4-FFF2-40B4-BE49-F238E27FC236}">
              <a16:creationId xmlns:a16="http://schemas.microsoft.com/office/drawing/2014/main" id="{00000000-0008-0000-0100-00006C7A58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514625473" name="Picture">
          <a:extLst>
            <a:ext uri="{FF2B5EF4-FFF2-40B4-BE49-F238E27FC236}">
              <a16:creationId xmlns:a16="http://schemas.microsoft.com/office/drawing/2014/main" id="{00000000-0008-0000-0300-0000C159475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431235881" name="Picture">
          <a:extLst>
            <a:ext uri="{FF2B5EF4-FFF2-40B4-BE49-F238E27FC236}">
              <a16:creationId xmlns:a16="http://schemas.microsoft.com/office/drawing/2014/main" id="{00000000-0008-0000-0400-000029ED4E5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044464137" name="Picture">
          <a:extLst>
            <a:ext uri="{FF2B5EF4-FFF2-40B4-BE49-F238E27FC236}">
              <a16:creationId xmlns:a16="http://schemas.microsoft.com/office/drawing/2014/main" id="{00000000-0008-0000-0500-00000942413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275166</xdr:colOff>
      <xdr:row>1</xdr:row>
      <xdr:rowOff>0</xdr:rowOff>
    </xdr:to>
    <xdr:pic>
      <xdr:nvPicPr>
        <xdr:cNvPr id="1869987355" name="Picture">
          <a:extLst>
            <a:ext uri="{FF2B5EF4-FFF2-40B4-BE49-F238E27FC236}">
              <a16:creationId xmlns:a16="http://schemas.microsoft.com/office/drawing/2014/main" id="{00000000-0008-0000-0600-00001BBE756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172932</xdr:colOff>
      <xdr:row>1</xdr:row>
      <xdr:rowOff>0</xdr:rowOff>
    </xdr:to>
    <xdr:pic>
      <xdr:nvPicPr>
        <xdr:cNvPr id="770193139" name="Picture">
          <a:extLst>
            <a:ext uri="{FF2B5EF4-FFF2-40B4-BE49-F238E27FC236}">
              <a16:creationId xmlns:a16="http://schemas.microsoft.com/office/drawing/2014/main" id="{00000000-0008-0000-0700-0000F336E82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502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424884272" name="Picture">
          <a:extLst>
            <a:ext uri="{FF2B5EF4-FFF2-40B4-BE49-F238E27FC236}">
              <a16:creationId xmlns:a16="http://schemas.microsoft.com/office/drawing/2014/main" id="{00000000-0008-0000-0800-00003038531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214845556" name="Picture">
          <a:extLst>
            <a:ext uri="{FF2B5EF4-FFF2-40B4-BE49-F238E27FC236}">
              <a16:creationId xmlns:a16="http://schemas.microsoft.com/office/drawing/2014/main" id="{00000000-0008-0000-0800-00007448CE0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3</xdr:col>
      <xdr:colOff>0</xdr:colOff>
      <xdr:row>50</xdr:row>
      <xdr:rowOff>0</xdr:rowOff>
    </xdr:to>
    <xdr:pic>
      <xdr:nvPicPr>
        <xdr:cNvPr id="1433456433" name="Picture">
          <a:extLst>
            <a:ext uri="{FF2B5EF4-FFF2-40B4-BE49-F238E27FC236}">
              <a16:creationId xmlns:a16="http://schemas.microsoft.com/office/drawing/2014/main" id="{00000000-0008-0000-0800-000031CF705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628700641" name="Picture">
          <a:extLst>
            <a:ext uri="{FF2B5EF4-FFF2-40B4-BE49-F238E27FC236}">
              <a16:creationId xmlns:a16="http://schemas.microsoft.com/office/drawing/2014/main" id="{00000000-0008-0000-0900-0000E135792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1227666</xdr:colOff>
      <xdr:row>0</xdr:row>
      <xdr:rowOff>105833</xdr:rowOff>
    </xdr:from>
    <xdr:to>
      <xdr:col>9</xdr:col>
      <xdr:colOff>2112818</xdr:colOff>
      <xdr:row>4</xdr:row>
      <xdr:rowOff>135379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138435F-2A12-40CA-9F87-25292AE62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67366" y="105833"/>
          <a:ext cx="887057" cy="79916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Nova%20pasta/OR&#199;AMENTO%20CANAL%20TR&#202;S%20CARNEIROS%20N&#195;O%20DESONERADO%20R00_ANTIGO.xlsx" TargetMode="External"/><Relationship Id="rId2" Type="http://schemas.openxmlformats.org/officeDocument/2006/relationships/externalLinkPath" Target="file:///C:\Users\everaldo.junior\Downloads\OR&#199;AMENTO%20CANAL%20TR&#202;S%20CARNEIROS%20N&#195;O%20DESONERADO%20R00_ANTIGO.xlsx" TargetMode="External"/><Relationship Id="rId1" Type="http://schemas.openxmlformats.org/officeDocument/2006/relationships/externalLinkPath" Target="/Users/everaldo.junior/Desktop/Nova%20pasta/OR&#199;AMENTO%20CANAL%20TR&#202;S%20CARNEIROS%20N&#195;O%20DESONERADO%20R00_ANTIG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&#201;RIAS%202025\CANAIS\CANAL%20TRES%20CARNEIROS%20modificado\CANAL%20TR&#202;S%20CARNEIROS%20RECUP\OR&#199;AMENTO_CANAL%20TR&#202;S%20CARNEIROS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01%20-%20CANAL%20TR&#202;S%20CARNEIROS/01%20-%20ENVIOS%20P%20CONV&#202;NIOS/2&#186;%20ENVIO/PLANILHA%20OR&#199;AMENT&#193;RIA/PLAN.%20OR&#199;AMENT&#193;RIA_CANAL%20TR&#202;S%20CARNEIROS_N&#195;O%20DESO-26.xlsx" TargetMode="External"/><Relationship Id="rId2" Type="http://schemas.openxmlformats.org/officeDocument/2006/relationships/externalLinkPath" Target="file:///C:\Users\everaldo.junior\Desktop\SEARURB\01%20-%20INFRAESTRUTURA\CANAIS\01%20-%20CANAL%20TR&#202;S%20CARNEIROS\01%20-%20ENVIOS%20P%20CONV&#202;NIOS\2&#186;%20ENVIO\PLANILHA%20OR&#199;AMENT&#193;RIA\PLAN.%20OR&#199;AMENT&#193;RIA_CANAL%20TR&#202;S%20CARNEIROS_N&#195;O%20DESO-26.xlsx" TargetMode="External"/><Relationship Id="rId1" Type="http://schemas.openxmlformats.org/officeDocument/2006/relationships/externalLinkPath" Target="/Users/everaldo.junior/Desktop/SEARURB/01%20-%20INFRAESTRUTURA/CANAIS/01%20-%20CANAL%20TR&#202;S%20CARNEIROS/01%20-%20ENVIOS%20P%20CONV&#202;NIOS/2&#186;%20ENVIO/PLANILHA%20OR&#199;AMENT&#193;RIA/PLAN.%20OR&#199;AMENT&#193;RIA_CANAL%20TR&#202;S%20CARNEIROS_N&#195;O%20DESO-26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01%20-%20CANAL%20TR&#202;S%20CARNEIROS/01%20-%20ENVIOS%20P%20CONV&#202;NIOS/3&#186;%20ENVIO/OR&#199;AMENTO/PLAN.%20OR&#199;AMENT&#193;RIA_CANAL%20TR&#202;S%20CARNEIROS_N&#195;O%20DESO-26_RV.xlsx" TargetMode="External"/><Relationship Id="rId2" Type="http://schemas.openxmlformats.org/officeDocument/2006/relationships/externalLinkPath" Target="file:///C:\Users\everaldo.junior\Desktop\SEARURB\01%20-%20INFRAESTRUTURA\CANAIS\01%20-%20CANAL%20TR&#202;S%20CARNEIROS\01%20-%20ENVIOS%20P%20CONV&#202;NIOS\3&#186;%20ENVIO\OR&#199;AMENTO\PLAN.%20OR&#199;AMENT&#193;RIA_CANAL%20TR&#202;S%20CARNEIROS_N&#195;O%20DESO-26_RV.xlsx" TargetMode="External"/><Relationship Id="rId1" Type="http://schemas.openxmlformats.org/officeDocument/2006/relationships/externalLinkPath" Target="/Users/everaldo.junior/Desktop/SEARURB/01%20-%20INFRAESTRUTURA/CANAIS/01%20-%20CANAL%20TR&#202;S%20CARNEIROS/01%20-%20ENVIOS%20P%20CONV&#202;NIOS/3&#186;%20ENVIO/OR&#199;AMENTO/PLAN.%20OR&#199;AMENT&#193;RIA_CANAL%20TR&#202;S%20CARNEIROS_N&#195;O%20DESO-26_R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  <sheetName val="Plan1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CAMENTARIA"/>
      <sheetName val="Memória de Cálculo"/>
      <sheetName val="CUSTO DIRETO"/>
      <sheetName val="COMPOSICOES"/>
      <sheetName val="COMPOSICOES PROPRIAS"/>
      <sheetName val="COMPOSICOES AUXILIARES"/>
      <sheetName val="CURVA ABC SERVICOS"/>
      <sheetName val="mapa cotação"/>
      <sheetName val="CRONOGRAMA"/>
      <sheetName val="BDI"/>
      <sheetName val="ENCARGOS SOCIAIS"/>
    </sheetNames>
    <sheetDataSet>
      <sheetData sheetId="0"/>
      <sheetData sheetId="1">
        <row r="43">
          <cell r="J43">
            <v>8385769.0700000003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 Orçamentária"/>
      <sheetName val="Memória de Cálculo"/>
      <sheetName val="Comp"/>
      <sheetName val="Insumos"/>
      <sheetName val="BASE"/>
      <sheetName val="Cronograma"/>
      <sheetName val="COMPOSIÇÕES"/>
      <sheetName val="ABC - DESO"/>
      <sheetName val="ABC - NÃO DESO"/>
      <sheetName val="mapa cotação"/>
      <sheetName val="BDI DESONERADO"/>
      <sheetName val="BDI N DESONERADO"/>
    </sheetNames>
    <sheetDataSet>
      <sheetData sheetId="0"/>
      <sheetData sheetId="1">
        <row r="1">
          <cell r="A1" t="str">
            <v>PREFEITURA MUNICIPAL DO JABOATÃO DOS GUARARAPES</v>
          </cell>
        </row>
        <row r="2">
          <cell r="A2" t="str">
            <v>SECRETARIA MUNICIPAL DE INFRAESTRUTURA</v>
          </cell>
        </row>
        <row r="3">
          <cell r="A3" t="str">
            <v>SECRETARIA EXECUTIVA DE SANEAMENTO E ELABORAÇÃO DE PROJETOS DE OBRAS</v>
          </cell>
        </row>
        <row r="5">
          <cell r="A5" t="str">
            <v>PLANILHA REFERENCIA</v>
          </cell>
        </row>
        <row r="6">
          <cell r="A6" t="str">
            <v>OBJETO: RETIFICAÇÃO COM REVESTIMENTO DE CANAIS NO MUNICÍPIO DO JABOATÃO DOS GUARARAPES</v>
          </cell>
        </row>
        <row r="7">
          <cell r="A7" t="str">
            <v>Local: Jaboatão dos Guararapes</v>
          </cell>
          <cell r="G7" t="str">
            <v>SINAPI (ABRIL-2024) E SICRO NOVO (JANEIRO-2024)</v>
          </cell>
        </row>
        <row r="8">
          <cell r="A8" t="str">
            <v>Data: MAIO/24</v>
          </cell>
          <cell r="G8" t="str">
            <v>BDI DESONERADO:</v>
          </cell>
          <cell r="I8">
            <v>0.29430000000000001</v>
          </cell>
          <cell r="J8" t="str">
            <v>BDI DESONERADO EQUIPAMENTO:</v>
          </cell>
          <cell r="K8">
            <v>0.16320000000000001</v>
          </cell>
        </row>
        <row r="9">
          <cell r="G9" t="str">
            <v>BDI NÃO DESONERADO:</v>
          </cell>
          <cell r="I9">
            <v>0.23119999999999999</v>
          </cell>
          <cell r="J9" t="str">
            <v>BDI NÃO DESONERADO EQUIPAMENTO:</v>
          </cell>
          <cell r="K9">
            <v>0.1089</v>
          </cell>
        </row>
        <row r="10">
          <cell r="A10" t="str">
            <v>Item</v>
          </cell>
          <cell r="B10" t="str">
            <v>Código</v>
          </cell>
          <cell r="C10" t="str">
            <v>DISCRIMINAÇÃO</v>
          </cell>
          <cell r="D10" t="str">
            <v>Und</v>
          </cell>
          <cell r="E10" t="str">
            <v>Qtd</v>
          </cell>
          <cell r="F10" t="str">
            <v>PREÇO DESONERADO</v>
          </cell>
          <cell r="I10" t="str">
            <v>PREÇO NÃO DESONERADO</v>
          </cell>
        </row>
        <row r="11">
          <cell r="F11" t="str">
            <v>SEM BDI</v>
          </cell>
          <cell r="G11" t="str">
            <v>COM BDI</v>
          </cell>
          <cell r="H11" t="str">
            <v>TOTAL (R$)</v>
          </cell>
          <cell r="I11" t="str">
            <v>SEM BDI</v>
          </cell>
          <cell r="J11" t="str">
            <v>COM BDI</v>
          </cell>
          <cell r="K11" t="str">
            <v>TOTAL (R$)</v>
          </cell>
        </row>
        <row r="12">
          <cell r="A12" t="str">
            <v>1.0</v>
          </cell>
          <cell r="C12" t="str">
            <v>CANAL TRÊS CARNEIROS</v>
          </cell>
          <cell r="H12">
            <v>8249770.5499999998</v>
          </cell>
          <cell r="K12">
            <v>8122025.0999999996</v>
          </cell>
        </row>
        <row r="13">
          <cell r="A13" t="str">
            <v>1.1</v>
          </cell>
          <cell r="C13" t="str">
            <v>SERVIÇOS PRELIMINARES</v>
          </cell>
          <cell r="H13">
            <v>498849.09</v>
          </cell>
          <cell r="K13">
            <v>492342.16</v>
          </cell>
        </row>
        <row r="14">
          <cell r="A14" t="str">
            <v>1.1.1</v>
          </cell>
          <cell r="B14" t="str">
            <v>CP-74209/001-15055090</v>
          </cell>
          <cell r="C14" t="str">
            <v>PLACA DE OBRA EM CHAPA DE ACO GALVANIZADO</v>
          </cell>
          <cell r="D14" t="str">
            <v xml:space="preserve">M2    </v>
          </cell>
          <cell r="E14">
            <v>8</v>
          </cell>
          <cell r="F14">
            <v>364.65</v>
          </cell>
          <cell r="G14">
            <v>471.97</v>
          </cell>
          <cell r="H14">
            <v>3775.76</v>
          </cell>
          <cell r="I14">
            <v>371.84</v>
          </cell>
          <cell r="J14">
            <v>457.81</v>
          </cell>
          <cell r="K14">
            <v>3662.48</v>
          </cell>
        </row>
        <row r="15">
          <cell r="A15" t="str">
            <v>1.1.2</v>
          </cell>
          <cell r="B15" t="str">
            <v>CP-93209-89524928</v>
          </cell>
          <cell r="C15" t="str">
            <v>EXECUÇÃO DE ALMOXARIFADO EM CANTEIRO DE OBRA EM ALVENARIA, INCLUSO PRATELEIRAS. AF_02/2016</v>
          </cell>
          <cell r="D15" t="str">
            <v>M2</v>
          </cell>
          <cell r="E15">
            <v>41.7</v>
          </cell>
          <cell r="F15">
            <v>1133.23</v>
          </cell>
          <cell r="G15">
            <v>1466.74</v>
          </cell>
          <cell r="H15">
            <v>61163.06</v>
          </cell>
          <cell r="I15">
            <v>1180.6199999999999</v>
          </cell>
          <cell r="J15">
            <v>1453.58</v>
          </cell>
          <cell r="K15">
            <v>60614.29</v>
          </cell>
        </row>
        <row r="16">
          <cell r="A16" t="str">
            <v>1.1.3</v>
          </cell>
          <cell r="B16">
            <v>101197</v>
          </cell>
          <cell r="C16" t="str">
            <v>CERCA COM MOURÕES DE CONCRETO, SEÇÃO "T" PONTA INCLINADA, 10X10 CM, ESPAÇAMENTO DE 2,5 M, CRAVADOS 0,5 M, COM 11 FIOS DE ARAME FARPADO Nº 14 - FORNECIMENTO E INSTALAÇÃO. AF_05/2020</v>
          </cell>
          <cell r="D16" t="str">
            <v>M</v>
          </cell>
          <cell r="E16">
            <v>58</v>
          </cell>
          <cell r="F16">
            <v>122.81</v>
          </cell>
          <cell r="G16">
            <v>158.94999999999999</v>
          </cell>
          <cell r="H16">
            <v>9219.1</v>
          </cell>
          <cell r="I16">
            <v>127.93</v>
          </cell>
          <cell r="J16">
            <v>157.51</v>
          </cell>
          <cell r="K16">
            <v>9135.58</v>
          </cell>
        </row>
        <row r="17">
          <cell r="A17" t="str">
            <v>1.1.4</v>
          </cell>
          <cell r="B17" t="str">
            <v>INS-33223766</v>
          </cell>
          <cell r="C17" t="str">
            <v>LOCAÇÃO CONTAINER PARA ESCRITORIO COM BANHEIRO</v>
          </cell>
          <cell r="D17" t="str">
            <v>MÊS</v>
          </cell>
          <cell r="E17">
            <v>12</v>
          </cell>
          <cell r="F17">
            <v>1300</v>
          </cell>
          <cell r="G17">
            <v>1512.16</v>
          </cell>
          <cell r="H17">
            <v>18145.919999999998</v>
          </cell>
          <cell r="I17">
            <v>1300</v>
          </cell>
          <cell r="J17">
            <v>1441.57</v>
          </cell>
          <cell r="K17">
            <v>17298.84</v>
          </cell>
        </row>
        <row r="18">
          <cell r="A18" t="str">
            <v>1.1.5</v>
          </cell>
          <cell r="B18" t="str">
            <v>COM-88790651</v>
          </cell>
          <cell r="C18" t="str">
            <v>MOBILIZAÇÃO E DESMOBILIZAÇÃO DE CONTAINER</v>
          </cell>
          <cell r="D18" t="str">
            <v>UND</v>
          </cell>
          <cell r="E18">
            <v>1</v>
          </cell>
          <cell r="F18">
            <v>1800</v>
          </cell>
          <cell r="G18">
            <v>2329.7399999999998</v>
          </cell>
          <cell r="H18">
            <v>2329.7399999999998</v>
          </cell>
          <cell r="I18">
            <v>1800</v>
          </cell>
          <cell r="J18">
            <v>2216.16</v>
          </cell>
          <cell r="K18">
            <v>2216.16</v>
          </cell>
        </row>
        <row r="19">
          <cell r="A19" t="str">
            <v>1.1.6</v>
          </cell>
          <cell r="B19">
            <v>98531</v>
          </cell>
          <cell r="C19" t="str">
            <v>CORTE RASO E RECORTE DE ÁRVORE COM DIÂMETRO DE TRONCO MAIOR OU IGUAL A 0,60 M. AF_03/2024</v>
          </cell>
          <cell r="D19" t="str">
            <v>UN</v>
          </cell>
          <cell r="E19">
            <v>187</v>
          </cell>
          <cell r="F19">
            <v>352.6</v>
          </cell>
          <cell r="G19">
            <v>456.37</v>
          </cell>
          <cell r="H19">
            <v>85341.19</v>
          </cell>
          <cell r="I19">
            <v>380.36</v>
          </cell>
          <cell r="J19">
            <v>468.3</v>
          </cell>
          <cell r="K19">
            <v>87572.1</v>
          </cell>
        </row>
        <row r="20">
          <cell r="A20" t="str">
            <v>1.1.7</v>
          </cell>
          <cell r="B20">
            <v>98528</v>
          </cell>
          <cell r="C20" t="str">
            <v>REMOÇÃO DE RAÍZES REMANESCENTES DE TRONCO DE ÁRVORE COM DIÂMETRO MAIOR OU IGUAL A 0,60 M. AF_03/2024</v>
          </cell>
          <cell r="D20" t="str">
            <v>UN</v>
          </cell>
          <cell r="E20">
            <v>187</v>
          </cell>
          <cell r="F20">
            <v>274.33</v>
          </cell>
          <cell r="G20">
            <v>355.07</v>
          </cell>
          <cell r="H20">
            <v>66398.09</v>
          </cell>
          <cell r="I20">
            <v>294.99</v>
          </cell>
          <cell r="J20">
            <v>363.19</v>
          </cell>
          <cell r="K20">
            <v>67916.53</v>
          </cell>
        </row>
        <row r="21">
          <cell r="A21" t="str">
            <v>1.1.8</v>
          </cell>
          <cell r="B21">
            <v>98525</v>
          </cell>
          <cell r="C21" t="str">
            <v>LIMPEZA MECANIZADA DE CAMADA VEGETAL, VEGETAÇÃO E PEQUENAS ÁRVORES (DIÂMETRO DE TRONCO MENOR QUE 0,20 M), COM TRATOR DE ESTEIRAS. AF_03/2024</v>
          </cell>
          <cell r="D21" t="str">
            <v>M2</v>
          </cell>
          <cell r="E21">
            <v>7420</v>
          </cell>
          <cell r="F21">
            <v>0.61</v>
          </cell>
          <cell r="G21">
            <v>0.79</v>
          </cell>
          <cell r="H21">
            <v>5861.8</v>
          </cell>
          <cell r="I21">
            <v>0.64</v>
          </cell>
          <cell r="J21">
            <v>0.79</v>
          </cell>
          <cell r="K21">
            <v>5861.8</v>
          </cell>
        </row>
        <row r="22">
          <cell r="A22" t="str">
            <v>1.1.9</v>
          </cell>
          <cell r="B22">
            <v>100983</v>
          </cell>
          <cell r="C22" t="str">
            <v>CARGA, MANOBRA E DESCARGA DE ENTULHO EM CAMINHÃO BASCULANTE 14 M³ - CARGA COM ESCAVADEIRA HIDRÁULICA  (CAÇAMBA DE 0,80 M³ / 111 HP) E DESCARGA LIVRE (UNIDADE: M3). AF_07/2020</v>
          </cell>
          <cell r="D22" t="str">
            <v>M3</v>
          </cell>
          <cell r="E22">
            <v>9095.7999999999993</v>
          </cell>
          <cell r="F22">
            <v>8.7799999999999994</v>
          </cell>
          <cell r="G22">
            <v>11.36</v>
          </cell>
          <cell r="H22">
            <v>103328.29</v>
          </cell>
          <cell r="I22">
            <v>8.94</v>
          </cell>
          <cell r="J22">
            <v>11.01</v>
          </cell>
          <cell r="K22">
            <v>100144.76</v>
          </cell>
        </row>
        <row r="23">
          <cell r="A23" t="str">
            <v>1.1.10</v>
          </cell>
          <cell r="B23">
            <v>95876</v>
          </cell>
          <cell r="C23" t="str">
            <v>TRANSPORTE COM CAMINHÃO BASCULANTE DE 14 M³, EM VIA URBANA PAVIMENTADA, DMT ATÉ 30 KM (UNIDADE: M3XKM). AF_07/2020</v>
          </cell>
          <cell r="D23" t="str">
            <v>M3XKM</v>
          </cell>
          <cell r="E23">
            <v>53665.22</v>
          </cell>
          <cell r="F23">
            <v>2.06</v>
          </cell>
          <cell r="G23">
            <v>2.67</v>
          </cell>
          <cell r="H23">
            <v>143286.14000000001</v>
          </cell>
          <cell r="I23">
            <v>2.09</v>
          </cell>
          <cell r="J23">
            <v>2.57</v>
          </cell>
          <cell r="K23">
            <v>137919.62</v>
          </cell>
        </row>
        <row r="24">
          <cell r="A24" t="str">
            <v>1.2</v>
          </cell>
          <cell r="C24" t="str">
            <v>ADMINISTRAÇÃO LOCAL</v>
          </cell>
          <cell r="H24">
            <v>353028.47</v>
          </cell>
          <cell r="K24">
            <v>363713.12</v>
          </cell>
        </row>
        <row r="25">
          <cell r="A25" t="str">
            <v>1.2.1</v>
          </cell>
          <cell r="B25">
            <v>93565</v>
          </cell>
          <cell r="C25" t="str">
            <v>ENGENHEIRO CIVIL DE OBRA JUNIOR COM ENCARGOS COMPLEMENTARES</v>
          </cell>
          <cell r="D25" t="str">
            <v>MES</v>
          </cell>
          <cell r="E25">
            <v>4.5</v>
          </cell>
          <cell r="F25">
            <v>18188.59</v>
          </cell>
          <cell r="G25">
            <v>23541.49</v>
          </cell>
          <cell r="H25">
            <v>105936.71</v>
          </cell>
          <cell r="I25">
            <v>21055.61</v>
          </cell>
          <cell r="J25">
            <v>25923.67</v>
          </cell>
          <cell r="K25">
            <v>116656.52</v>
          </cell>
        </row>
        <row r="26">
          <cell r="A26" t="str">
            <v>1.2.2</v>
          </cell>
          <cell r="B26">
            <v>93572</v>
          </cell>
          <cell r="C26" t="str">
            <v>ENCARREGADO GERAL DE OBRAS COM ENCARGOS COMPLEMENTARES</v>
          </cell>
          <cell r="D26" t="str">
            <v>MES</v>
          </cell>
          <cell r="E26">
            <v>12</v>
          </cell>
          <cell r="F26">
            <v>5512</v>
          </cell>
          <cell r="G26">
            <v>7134.18</v>
          </cell>
          <cell r="H26">
            <v>85610.16</v>
          </cell>
          <cell r="I26">
            <v>6318.43</v>
          </cell>
          <cell r="J26">
            <v>7779.25</v>
          </cell>
          <cell r="K26">
            <v>93351</v>
          </cell>
        </row>
        <row r="27">
          <cell r="A27" t="str">
            <v>1.2.3</v>
          </cell>
          <cell r="B27" t="str">
            <v>COM-12828012</v>
          </cell>
          <cell r="C27" t="str">
            <v>VIGIA NOTURNO COM ENCARGOS COMPLEMENTARES - SINDESV 2024</v>
          </cell>
          <cell r="D27" t="str">
            <v>H</v>
          </cell>
          <cell r="E27">
            <v>4320</v>
          </cell>
          <cell r="F27">
            <v>28.88</v>
          </cell>
          <cell r="G27">
            <v>37.380000000000003</v>
          </cell>
          <cell r="H27">
            <v>161481.60000000001</v>
          </cell>
          <cell r="I27">
            <v>28.9</v>
          </cell>
          <cell r="J27">
            <v>35.58</v>
          </cell>
          <cell r="K27">
            <v>153705.60000000001</v>
          </cell>
        </row>
        <row r="28">
          <cell r="A28" t="str">
            <v>1.3</v>
          </cell>
          <cell r="C28" t="str">
            <v>MOVIMENTAÇÃO DE TERRA</v>
          </cell>
          <cell r="H28">
            <v>1677750.46</v>
          </cell>
          <cell r="K28">
            <v>1619362.02</v>
          </cell>
        </row>
        <row r="29">
          <cell r="A29" t="str">
            <v>1.3.1</v>
          </cell>
          <cell r="B29" t="str">
            <v>CP-101230-02102826</v>
          </cell>
          <cell r="C29" t="str">
            <v>ESCAVAÇÃO VERTICAL A CÉU ABERTO, EM OBRAS DE INFRAESTRUTURA, EM SOLO DE 1ª CATEGORIA COM ESCAVADEIRA HIDRÁULICA (CAÇAMBA: 0,8 M³ / 111 HP)</v>
          </cell>
          <cell r="D29" t="str">
            <v>M3</v>
          </cell>
          <cell r="E29">
            <v>8839.89</v>
          </cell>
          <cell r="F29">
            <v>2.4900000000000002</v>
          </cell>
          <cell r="G29">
            <v>3.22</v>
          </cell>
          <cell r="H29">
            <v>28464.45</v>
          </cell>
          <cell r="I29">
            <v>2.57</v>
          </cell>
          <cell r="J29">
            <v>3.16</v>
          </cell>
          <cell r="K29">
            <v>27934.05</v>
          </cell>
        </row>
        <row r="30">
          <cell r="A30" t="str">
            <v>1.3.2</v>
          </cell>
          <cell r="B30" t="str">
            <v>CP-94318-63846053</v>
          </cell>
          <cell r="C30" t="str">
            <v>ATERRO MECANIZADO DE VALA COM RETROESCAVADEIRA (CAPACIDADE DA CAÇAMBA DA RETRO: 0,26 M³ / POTÊNCIA: 88 HP), LARGURA DE 0,8 A 1,5 M, PROFUNDIDADE DE 1,5 A 3,0 M, COM SOLO ARGILO-ARENOSO - EXCLUSIVE ARGILA</v>
          </cell>
          <cell r="D30" t="str">
            <v>M3</v>
          </cell>
          <cell r="E30">
            <v>16853.46</v>
          </cell>
          <cell r="F30">
            <v>11.04</v>
          </cell>
          <cell r="G30">
            <v>14.29</v>
          </cell>
          <cell r="H30">
            <v>240835.94</v>
          </cell>
          <cell r="I30">
            <v>11.76</v>
          </cell>
          <cell r="J30">
            <v>14.48</v>
          </cell>
          <cell r="K30">
            <v>244038.1</v>
          </cell>
        </row>
        <row r="31">
          <cell r="A31" t="str">
            <v>1.3.3</v>
          </cell>
          <cell r="B31">
            <v>6079</v>
          </cell>
          <cell r="C31" t="str">
            <v xml:space="preserve">ARGILA, ARGILA VERMELHA OU ARGILA ARENOSA (RETIRADA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D31" t="str">
            <v xml:space="preserve">M3    </v>
          </cell>
          <cell r="E31">
            <v>21066.83</v>
          </cell>
          <cell r="F31">
            <v>37.35</v>
          </cell>
          <cell r="G31">
            <v>43.45</v>
          </cell>
          <cell r="H31">
            <v>915353.76</v>
          </cell>
          <cell r="I31">
            <v>37.35</v>
          </cell>
          <cell r="J31">
            <v>41.42</v>
          </cell>
          <cell r="K31">
            <v>872588.1</v>
          </cell>
        </row>
        <row r="32">
          <cell r="A32" t="str">
            <v>1.3.4</v>
          </cell>
          <cell r="B32" t="str">
            <v>COMP-35145154</v>
          </cell>
          <cell r="C32" t="str">
            <v>CARGA E DESCARGA MECANICA DE SOLO UTILIZANDO CAMINHAO BASCULANTE 14,0M3 E PA CARREGADEIRA SOBRE PNEUS 128 HP, CAPACIDADE DA CAÇAMBA 1,7 A 2,8 M3, PESO OPERACIONAL 11632 KG</v>
          </cell>
          <cell r="D32" t="str">
            <v>M3</v>
          </cell>
          <cell r="E32">
            <v>27903.32</v>
          </cell>
          <cell r="F32">
            <v>2.6</v>
          </cell>
          <cell r="G32">
            <v>3.37</v>
          </cell>
          <cell r="H32">
            <v>94034.19</v>
          </cell>
          <cell r="I32">
            <v>2.64</v>
          </cell>
          <cell r="J32">
            <v>3.25</v>
          </cell>
          <cell r="K32">
            <v>90685.79</v>
          </cell>
        </row>
        <row r="33">
          <cell r="A33" t="str">
            <v>1.3.5</v>
          </cell>
          <cell r="B33">
            <v>95876</v>
          </cell>
          <cell r="C33" t="str">
            <v>TRANSPORTE COM CAMINHÃO BASCULANTE DE 14 M³, EM VIA URBANA PAVIMENTADA, DMT ATÉ 30 KM (UNIDADE: M3XKM). AF_07/2020</v>
          </cell>
          <cell r="D33" t="str">
            <v>M3XKM</v>
          </cell>
          <cell r="E33">
            <v>149461.47</v>
          </cell>
          <cell r="F33">
            <v>2.06</v>
          </cell>
          <cell r="G33">
            <v>2.67</v>
          </cell>
          <cell r="H33">
            <v>399062.12</v>
          </cell>
          <cell r="I33">
            <v>2.09</v>
          </cell>
          <cell r="J33">
            <v>2.57</v>
          </cell>
          <cell r="K33">
            <v>384115.98</v>
          </cell>
        </row>
        <row r="34">
          <cell r="A34" t="str">
            <v>1.4</v>
          </cell>
          <cell r="C34" t="str">
            <v>MACRODRENAGEM - CANAL</v>
          </cell>
          <cell r="H34">
            <v>5720142.5300000003</v>
          </cell>
          <cell r="K34">
            <v>5646607.7999999998</v>
          </cell>
        </row>
        <row r="35">
          <cell r="A35" t="str">
            <v>1.4.1</v>
          </cell>
          <cell r="B35" t="str">
            <v>CP-03.01.03U-58226477</v>
          </cell>
          <cell r="C35" t="str">
            <v>ESCORAMENTO DE VALAS COM PRANCHÕES METÁLICOS PARA EXECUÇÃO DE CANAIS (SEM UTILIZAÇÃO DE ESTRUTURA DE MADEIRA) - ÁREA CRAVADA.</v>
          </cell>
          <cell r="D35" t="str">
            <v>M2</v>
          </cell>
          <cell r="E35">
            <v>5600</v>
          </cell>
          <cell r="F35">
            <v>35.619999999999997</v>
          </cell>
          <cell r="G35">
            <v>46.1</v>
          </cell>
          <cell r="H35">
            <v>258160</v>
          </cell>
          <cell r="I35">
            <v>39.090000000000003</v>
          </cell>
          <cell r="J35">
            <v>48.13</v>
          </cell>
          <cell r="K35">
            <v>269528</v>
          </cell>
        </row>
        <row r="36">
          <cell r="A36" t="str">
            <v>1.4.2</v>
          </cell>
          <cell r="B36" t="str">
            <v>CP-03.01.04U-12314402</v>
          </cell>
          <cell r="C36" t="str">
            <v>ESCORAMENTO DE VALAS COM PRANCHÕES METÁLICOS PARA EXECUÇÃO DE CANAIS (SEM UTILIZAÇÃO DE ESTRUTURA DE MADEIRA) - ÁREA NÃO CRAVADA.</v>
          </cell>
          <cell r="D36" t="str">
            <v>M2</v>
          </cell>
          <cell r="E36">
            <v>7000</v>
          </cell>
          <cell r="F36">
            <v>26.3</v>
          </cell>
          <cell r="G36">
            <v>34.04</v>
          </cell>
          <cell r="H36">
            <v>238280</v>
          </cell>
          <cell r="I36">
            <v>29.36</v>
          </cell>
          <cell r="J36">
            <v>36.15</v>
          </cell>
          <cell r="K36">
            <v>253050</v>
          </cell>
        </row>
        <row r="37">
          <cell r="A37" t="str">
            <v>1.4.3</v>
          </cell>
          <cell r="B37" t="str">
            <v>COMP-78076321</v>
          </cell>
          <cell r="C37" t="str">
            <v>ENSECADEIRA COM SACO DE AREIA (RETIRADA AREIA DA COMPOSIÇÃO)</v>
          </cell>
          <cell r="D37" t="str">
            <v>M3</v>
          </cell>
          <cell r="E37">
            <v>3360</v>
          </cell>
          <cell r="F37">
            <v>139.06</v>
          </cell>
          <cell r="G37">
            <v>179.99</v>
          </cell>
          <cell r="H37">
            <v>604766.4</v>
          </cell>
          <cell r="I37">
            <v>147.62</v>
          </cell>
          <cell r="J37">
            <v>181.75</v>
          </cell>
          <cell r="K37">
            <v>610680</v>
          </cell>
        </row>
        <row r="38">
          <cell r="A38" t="str">
            <v>1.4.4</v>
          </cell>
          <cell r="B38">
            <v>104482</v>
          </cell>
          <cell r="C38" t="str">
            <v>ESGOTAMENTO DE VALA COM BOMBA SUBMERSÍVEL. AF_12/2022</v>
          </cell>
          <cell r="D38" t="str">
            <v>H</v>
          </cell>
          <cell r="E38">
            <v>5760</v>
          </cell>
          <cell r="F38">
            <v>23.79</v>
          </cell>
          <cell r="G38">
            <v>30.79</v>
          </cell>
          <cell r="H38">
            <v>177350.39999999999</v>
          </cell>
          <cell r="I38">
            <v>26.68</v>
          </cell>
          <cell r="J38">
            <v>32.85</v>
          </cell>
          <cell r="K38">
            <v>189216</v>
          </cell>
        </row>
        <row r="39">
          <cell r="A39" t="str">
            <v>1.4.5</v>
          </cell>
          <cell r="B39">
            <v>94974</v>
          </cell>
          <cell r="C39" t="str">
            <v>CONCRETO MAGRO PARA LASTRO, TRAÇO 1:4,5:4,5 (EM MASSA SECA DE CIMENTO/ AREIA MÉDIA/ BRITA 1) - PREPARO MANUAL. AF_05/2021</v>
          </cell>
          <cell r="D39" t="str">
            <v>M3</v>
          </cell>
          <cell r="E39">
            <v>245</v>
          </cell>
          <cell r="F39">
            <v>439.79</v>
          </cell>
          <cell r="G39">
            <v>569.22</v>
          </cell>
          <cell r="H39">
            <v>139458.9</v>
          </cell>
          <cell r="I39">
            <v>453.24</v>
          </cell>
          <cell r="J39">
            <v>558.03</v>
          </cell>
          <cell r="K39">
            <v>136717.35</v>
          </cell>
        </row>
        <row r="40">
          <cell r="A40" t="str">
            <v>1.4.6</v>
          </cell>
          <cell r="B40" t="str">
            <v>CP-74157/004-48264518</v>
          </cell>
          <cell r="C40" t="str">
            <v>LANCAMENTO/APLICACAO MANUAL DE CONCRETO EM FUNDACOES (concreto magro)</v>
          </cell>
          <cell r="D40" t="str">
            <v>M3</v>
          </cell>
          <cell r="E40">
            <v>245</v>
          </cell>
          <cell r="F40">
            <v>118.97</v>
          </cell>
          <cell r="G40">
            <v>153.97999999999999</v>
          </cell>
          <cell r="H40">
            <v>37725.1</v>
          </cell>
          <cell r="I40">
            <v>133.27000000000001</v>
          </cell>
          <cell r="J40">
            <v>164.08</v>
          </cell>
          <cell r="K40">
            <v>40199.599999999999</v>
          </cell>
        </row>
        <row r="41">
          <cell r="A41" t="str">
            <v>1.4.7</v>
          </cell>
          <cell r="B41" t="str">
            <v>CP-103685-57658070</v>
          </cell>
          <cell r="C41" t="str">
            <v>CONCRETAGEM DE MURO, COM USO DE BOMBA - LANÇAMENTO, ADENSAMENTO E ACABAMENTO, EXCLUSIVE MATERIAL</v>
          </cell>
          <cell r="D41" t="str">
            <v>M3</v>
          </cell>
          <cell r="E41">
            <v>2212</v>
          </cell>
          <cell r="F41">
            <v>38.81</v>
          </cell>
          <cell r="G41">
            <v>50.23</v>
          </cell>
          <cell r="H41">
            <v>111108.76</v>
          </cell>
          <cell r="I41">
            <v>43.52</v>
          </cell>
          <cell r="J41">
            <v>53.58</v>
          </cell>
          <cell r="K41">
            <v>118518.96</v>
          </cell>
        </row>
        <row r="42">
          <cell r="A42" t="str">
            <v>1.4.8</v>
          </cell>
          <cell r="B42">
            <v>34479</v>
          </cell>
          <cell r="C42" t="str">
            <v xml:space="preserve">CONCRETO USINADO BOMBEAVEL, CLASSE DE RESISTENCIA C40, BRITA 0 E 1, SLUMP = 100 +/- 20 MM, COM BOMBEAMENTO (DISPONIBILIZACAO DE BOMBA), SEM O LANCAMENTO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D42" t="str">
            <v xml:space="preserve">M3    </v>
          </cell>
          <cell r="E42">
            <v>2439.84</v>
          </cell>
          <cell r="F42">
            <v>547.5</v>
          </cell>
          <cell r="G42">
            <v>636.85</v>
          </cell>
          <cell r="H42">
            <v>1553812.1</v>
          </cell>
          <cell r="I42">
            <v>547.5</v>
          </cell>
          <cell r="J42">
            <v>607.12</v>
          </cell>
          <cell r="K42">
            <v>1481275.66</v>
          </cell>
        </row>
        <row r="43">
          <cell r="A43" t="str">
            <v>1.4.9</v>
          </cell>
          <cell r="B43">
            <v>92760</v>
          </cell>
          <cell r="C43" t="str">
            <v>ARMAÇÃO DE PILAR OU VIGA DE ESTRUTURA CONVENCIONAL DE CONCRETO ARMADO UTILIZANDO AÇO CA-50 DE 6,3 MM - MONTAGEM. AF_06/2022</v>
          </cell>
          <cell r="D43" t="str">
            <v>KG</v>
          </cell>
          <cell r="E43">
            <v>38416</v>
          </cell>
          <cell r="F43">
            <v>12.88</v>
          </cell>
          <cell r="G43">
            <v>16.670000000000002</v>
          </cell>
          <cell r="H43">
            <v>640394.72</v>
          </cell>
          <cell r="I43">
            <v>13.23</v>
          </cell>
          <cell r="J43">
            <v>16.29</v>
          </cell>
          <cell r="K43">
            <v>625796.64</v>
          </cell>
        </row>
        <row r="44">
          <cell r="A44" t="str">
            <v>1.4.10</v>
          </cell>
          <cell r="B44">
            <v>92761</v>
          </cell>
          <cell r="C44" t="str">
            <v>ARMAÇÃO DE PILAR OU VIGA DE ESTRUTURA CONVENCIONAL DE CONCRETO ARMADO UTILIZANDO AÇO CA-50 DE 8,0 MM - MONTAGEM. AF_06/2022</v>
          </cell>
          <cell r="D44" t="str">
            <v>KG</v>
          </cell>
          <cell r="E44">
            <v>30601.52</v>
          </cell>
          <cell r="F44">
            <v>12.28</v>
          </cell>
          <cell r="G44">
            <v>15.89</v>
          </cell>
          <cell r="H44">
            <v>486258.15</v>
          </cell>
          <cell r="I44">
            <v>12.51</v>
          </cell>
          <cell r="J44">
            <v>15.4</v>
          </cell>
          <cell r="K44">
            <v>471263.41</v>
          </cell>
        </row>
        <row r="45">
          <cell r="A45" t="str">
            <v>1.4.11</v>
          </cell>
          <cell r="B45">
            <v>92762</v>
          </cell>
          <cell r="C45" t="str">
            <v>ARMAÇÃO DE PILAR OU VIGA DE ESTRUTURA CONVENCIONAL DE CONCRETO ARMADO UTILIZANDO AÇO CA-50 DE 10,0 MM - MONTAGEM. AF_06/2022</v>
          </cell>
          <cell r="D45" t="str">
            <v>KG</v>
          </cell>
          <cell r="E45">
            <v>50103.98</v>
          </cell>
          <cell r="F45">
            <v>11.06</v>
          </cell>
          <cell r="G45">
            <v>14.31</v>
          </cell>
          <cell r="H45">
            <v>716987.95</v>
          </cell>
          <cell r="I45">
            <v>11.21</v>
          </cell>
          <cell r="J45">
            <v>13.8</v>
          </cell>
          <cell r="K45">
            <v>691434.92</v>
          </cell>
        </row>
        <row r="46">
          <cell r="A46" t="str">
            <v>1.4.12</v>
          </cell>
          <cell r="B46">
            <v>3107967</v>
          </cell>
          <cell r="C46" t="str">
            <v>Fôrma metálica em chapa 1/8” reforçada com nervuras de 40 mm x 1/8” dispostas em grelhas de 40 x 60 cm - utilização de 100 vezes - confecção, instalação e retirada</v>
          </cell>
          <cell r="D46" t="str">
            <v>m²</v>
          </cell>
          <cell r="E46">
            <v>14000</v>
          </cell>
          <cell r="F46">
            <v>9.3699999999999992</v>
          </cell>
          <cell r="G46">
            <v>12.13</v>
          </cell>
          <cell r="H46">
            <v>169820</v>
          </cell>
          <cell r="I46">
            <v>9.9700000000000006</v>
          </cell>
          <cell r="J46">
            <v>12.28</v>
          </cell>
          <cell r="K46">
            <v>171920</v>
          </cell>
        </row>
        <row r="47">
          <cell r="A47" t="str">
            <v>1.4.13</v>
          </cell>
          <cell r="B47" t="str">
            <v>COMP-41387230</v>
          </cell>
          <cell r="C47" t="str">
            <v>TRATAMENTO DE JUNTA DE DILATAÇÃO TIPO O-12 COM SELANTE DE POLIURETANO, FUGENBAND, VEDACIT OU SIMILAR</v>
          </cell>
          <cell r="D47" t="str">
            <v>M</v>
          </cell>
          <cell r="E47">
            <v>553</v>
          </cell>
          <cell r="F47">
            <v>175.58</v>
          </cell>
          <cell r="G47">
            <v>227.25</v>
          </cell>
          <cell r="H47">
            <v>125669.25</v>
          </cell>
          <cell r="I47">
            <v>182.32</v>
          </cell>
          <cell r="J47">
            <v>224.47</v>
          </cell>
          <cell r="K47">
            <v>124131.91</v>
          </cell>
        </row>
        <row r="48">
          <cell r="A48" t="str">
            <v>1.4.14</v>
          </cell>
          <cell r="B48" t="str">
            <v>CP-98575-11567373</v>
          </cell>
          <cell r="C48" t="str">
            <v>TRATAMENTO DE JUNTA DE DILATAÇÃO TIPO I-12 COM SELANTE DE POLIURETANO, FUGENBAND, VEDACIT OU SIMILAR (M)</v>
          </cell>
          <cell r="D48" t="str">
            <v>M</v>
          </cell>
          <cell r="E48">
            <v>2765</v>
          </cell>
          <cell r="F48">
            <v>124.02</v>
          </cell>
          <cell r="G48">
            <v>160.52000000000001</v>
          </cell>
          <cell r="H48">
            <v>443837.8</v>
          </cell>
          <cell r="I48">
            <v>130.76</v>
          </cell>
          <cell r="J48">
            <v>160.99</v>
          </cell>
          <cell r="K48">
            <v>445137.35</v>
          </cell>
        </row>
        <row r="49">
          <cell r="A49" t="str">
            <v>1.4.15</v>
          </cell>
          <cell r="B49">
            <v>101617</v>
          </cell>
          <cell r="C49" t="str">
            <v>PREPARO DE FUNDO DE VALA COM LARGURA MAIOR OU IGUAL A 1,5 M E MENOR QUE 2,5 M (ACERTO DO SOLO NATURAL). AF_08/2020</v>
          </cell>
          <cell r="D49" t="str">
            <v>M2</v>
          </cell>
          <cell r="E49">
            <v>4900</v>
          </cell>
          <cell r="F49">
            <v>2.6</v>
          </cell>
          <cell r="G49">
            <v>3.37</v>
          </cell>
          <cell r="H49">
            <v>16513</v>
          </cell>
          <cell r="I49">
            <v>2.94</v>
          </cell>
          <cell r="J49">
            <v>3.62</v>
          </cell>
          <cell r="K49">
            <v>17738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CAMENTARIA"/>
      <sheetName val="Memória de Cálculo"/>
      <sheetName val="CUSTO DIRETO"/>
      <sheetName val="COMPOSICOES"/>
      <sheetName val="COMPOSICOES PROPRIAS"/>
      <sheetName val="COMPOSICOES AUXILIARES"/>
      <sheetName val="CRONOGRAMA"/>
      <sheetName val="CURVA ABC SERVICOS"/>
      <sheetName val="BDI"/>
      <sheetName val="ENCARGOS SOCIAIS"/>
      <sheetName val="mapa cotação"/>
    </sheetNames>
    <sheetDataSet>
      <sheetData sheetId="0"/>
      <sheetData sheetId="1">
        <row r="5">
          <cell r="A5" t="str">
            <v>1.1.1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CAMENTARIA"/>
      <sheetName val="CUSTO DIRETO"/>
      <sheetName val="Memória de Cálculo"/>
      <sheetName val="COMPOSICOES"/>
      <sheetName val="COMPOSICOES PROPRIAS"/>
      <sheetName val="COMPOSICOES AUXILIARES"/>
      <sheetName val="CURVA ABC SERVICOS"/>
      <sheetName val="CRONOGRAMA"/>
      <sheetName val="BDI"/>
      <sheetName val="ENCARGOS SOCIAIS"/>
      <sheetName val="mapa cotação"/>
    </sheetNames>
    <sheetDataSet>
      <sheetData sheetId="0"/>
      <sheetData sheetId="1">
        <row r="16">
          <cell r="B16" t="str">
            <v>COMP-87959115</v>
          </cell>
        </row>
        <row r="50">
          <cell r="B50" t="str">
            <v>COMP-04140069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14" dT="2026-01-27T11:17:45.57" personId="{00000000-0000-0000-0000-000000000000}" id="{1D5E5239-6E79-4531-8702-83DC8C29A6CB}">
    <text>CONSIDEREI 40% DE FRETE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H15"/>
  <sheetViews>
    <sheetView tabSelected="1" view="pageBreakPreview" zoomScaleNormal="100" zoomScaleSheetLayoutView="100" workbookViewId="0">
      <selection activeCell="G9" sqref="G9"/>
    </sheetView>
  </sheetViews>
  <sheetFormatPr defaultRowHeight="12"/>
  <cols>
    <col min="1" max="1" width="9.6640625" style="2" customWidth="1"/>
    <col min="2" max="2" width="86.6640625" style="2" customWidth="1"/>
    <col min="3" max="4" width="13.77734375" style="2" bestFit="1" customWidth="1"/>
    <col min="5" max="6" width="12.44140625" style="2" customWidth="1"/>
    <col min="7" max="7" width="13.77734375" style="2" bestFit="1" customWidth="1"/>
    <col min="8" max="8" width="8" style="2" customWidth="1"/>
    <col min="9" max="16384" width="8.88671875" style="2"/>
  </cols>
  <sheetData>
    <row r="1" spans="1:8" ht="99" customHeight="1">
      <c r="A1" s="339"/>
      <c r="B1" s="339"/>
      <c r="C1" s="339"/>
      <c r="D1" s="339"/>
      <c r="E1" s="339"/>
      <c r="F1" s="339"/>
      <c r="G1" s="339"/>
      <c r="H1" s="339"/>
    </row>
    <row r="2" spans="1:8" ht="13.05" customHeight="1">
      <c r="A2" s="340" t="s">
        <v>0</v>
      </c>
      <c r="B2" s="340" t="s">
        <v>3</v>
      </c>
      <c r="C2" s="340" t="s">
        <v>181</v>
      </c>
      <c r="D2" s="340"/>
      <c r="E2" s="340"/>
      <c r="F2" s="340"/>
      <c r="G2" s="340" t="s">
        <v>183</v>
      </c>
      <c r="H2" s="341" t="s">
        <v>189</v>
      </c>
    </row>
    <row r="3" spans="1:8" ht="12" customHeight="1">
      <c r="A3" s="340"/>
      <c r="B3" s="340"/>
      <c r="C3" s="3" t="s">
        <v>184</v>
      </c>
      <c r="D3" s="3" t="s">
        <v>185</v>
      </c>
      <c r="E3" s="3" t="s">
        <v>190</v>
      </c>
      <c r="F3" s="3" t="s">
        <v>187</v>
      </c>
      <c r="G3" s="340"/>
      <c r="H3" s="341"/>
    </row>
    <row r="4" spans="1:8" ht="19.95" customHeight="1">
      <c r="A4" s="4" t="s">
        <v>10</v>
      </c>
      <c r="B4" s="4" t="s">
        <v>11</v>
      </c>
      <c r="C4" s="5">
        <v>1902943.23</v>
      </c>
      <c r="D4" s="6">
        <v>4387164.8899999997</v>
      </c>
      <c r="E4" s="6">
        <v>382365.78</v>
      </c>
      <c r="F4" s="6">
        <v>661991.78</v>
      </c>
      <c r="G4" s="6">
        <v>8848351.2599999998</v>
      </c>
      <c r="H4" s="7">
        <v>100</v>
      </c>
    </row>
    <row r="5" spans="1:8" ht="19.95" customHeight="1">
      <c r="A5" s="8" t="s">
        <v>12</v>
      </c>
      <c r="B5" s="8" t="s">
        <v>13</v>
      </c>
      <c r="C5" s="9">
        <v>124778.29</v>
      </c>
      <c r="D5" s="9">
        <v>242180.66</v>
      </c>
      <c r="E5" s="9">
        <v>128651.05</v>
      </c>
      <c r="F5" s="9">
        <v>46753.78</v>
      </c>
      <c r="G5" s="9">
        <v>691891.5</v>
      </c>
      <c r="H5" s="10">
        <v>7.8194397992287668</v>
      </c>
    </row>
    <row r="6" spans="1:8" ht="19.95" customHeight="1">
      <c r="A6" s="8" t="s">
        <v>78</v>
      </c>
      <c r="B6" s="8" t="s">
        <v>79</v>
      </c>
      <c r="C6" s="9">
        <v>487458.81</v>
      </c>
      <c r="D6" s="9">
        <v>0</v>
      </c>
      <c r="E6" s="9">
        <v>11880</v>
      </c>
      <c r="F6" s="9">
        <v>54417.85</v>
      </c>
      <c r="G6" s="9">
        <v>709473.03</v>
      </c>
      <c r="H6" s="10">
        <v>8.0181381723311027</v>
      </c>
    </row>
    <row r="7" spans="1:8" ht="19.95" customHeight="1">
      <c r="A7" s="8" t="s">
        <v>84</v>
      </c>
      <c r="B7" s="8" t="s">
        <v>85</v>
      </c>
      <c r="C7" s="9">
        <v>3625.44</v>
      </c>
      <c r="D7" s="9">
        <v>86264.639999999999</v>
      </c>
      <c r="E7" s="9">
        <v>332.64</v>
      </c>
      <c r="F7" s="9">
        <v>1540</v>
      </c>
      <c r="G7" s="9">
        <v>117577.04</v>
      </c>
      <c r="H7" s="10">
        <v>1.3288016777941523</v>
      </c>
    </row>
    <row r="8" spans="1:8" ht="19.95" customHeight="1">
      <c r="A8" s="8" t="s">
        <v>98</v>
      </c>
      <c r="B8" s="8" t="s">
        <v>99</v>
      </c>
      <c r="C8" s="9">
        <v>98078.95</v>
      </c>
      <c r="D8" s="9">
        <v>1043112.5</v>
      </c>
      <c r="E8" s="9">
        <v>225366.01</v>
      </c>
      <c r="F8" s="9">
        <v>32877.14</v>
      </c>
      <c r="G8" s="9">
        <v>1653788.53</v>
      </c>
      <c r="H8" s="10">
        <v>18.690358027219638</v>
      </c>
    </row>
    <row r="9" spans="1:8" ht="19.95" customHeight="1">
      <c r="A9" s="8" t="s">
        <v>114</v>
      </c>
      <c r="B9" s="8" t="s">
        <v>115</v>
      </c>
      <c r="C9" s="9">
        <v>1189001.74</v>
      </c>
      <c r="D9" s="9">
        <v>3015607.09</v>
      </c>
      <c r="E9" s="9">
        <v>16136.08</v>
      </c>
      <c r="F9" s="9">
        <v>526403.01</v>
      </c>
      <c r="G9" s="9">
        <v>5675621.1600000001</v>
      </c>
      <c r="H9" s="10">
        <v>64.143262323426342</v>
      </c>
    </row>
    <row r="10" spans="1:8" ht="15" customHeight="1">
      <c r="A10" s="11"/>
      <c r="B10" s="12" t="s">
        <v>191</v>
      </c>
      <c r="C10" s="6">
        <v>1902943.23</v>
      </c>
      <c r="D10" s="6">
        <v>4387164.8899999997</v>
      </c>
      <c r="E10" s="6">
        <v>382365.78</v>
      </c>
      <c r="F10" s="6">
        <v>661991.78</v>
      </c>
      <c r="G10" s="6">
        <v>8848351.2599999998</v>
      </c>
      <c r="H10" s="7">
        <v>100</v>
      </c>
    </row>
    <row r="11" spans="1:8" ht="10.050000000000001" customHeight="1">
      <c r="A11" s="11"/>
      <c r="B11" s="11"/>
      <c r="C11" s="11"/>
      <c r="D11" s="336"/>
      <c r="E11" s="336"/>
      <c r="F11" s="11"/>
      <c r="G11" s="11"/>
      <c r="H11" s="11"/>
    </row>
    <row r="12" spans="1:8" ht="15" customHeight="1">
      <c r="A12" s="11"/>
      <c r="B12" s="11"/>
      <c r="C12" s="11"/>
      <c r="D12" s="11"/>
      <c r="E12" s="337" t="s">
        <v>174</v>
      </c>
      <c r="F12" s="337"/>
      <c r="G12" s="6">
        <v>1513885.58</v>
      </c>
      <c r="H12" s="11"/>
    </row>
    <row r="13" spans="1:8" ht="15" customHeight="1">
      <c r="A13" s="11"/>
      <c r="B13" s="11"/>
      <c r="C13" s="11"/>
      <c r="D13" s="11"/>
      <c r="E13" s="337" t="s">
        <v>175</v>
      </c>
      <c r="F13" s="337"/>
      <c r="G13" s="6">
        <v>7334465.6799999997</v>
      </c>
      <c r="H13" s="11"/>
    </row>
    <row r="14" spans="1:8" ht="15" customHeight="1">
      <c r="A14" s="11"/>
      <c r="B14" s="11"/>
      <c r="C14" s="11"/>
      <c r="D14" s="11"/>
      <c r="E14" s="337" t="s">
        <v>176</v>
      </c>
      <c r="F14" s="337"/>
      <c r="G14" s="6">
        <v>8848351.2599999998</v>
      </c>
      <c r="H14" s="11"/>
    </row>
    <row r="15" spans="1:8" ht="13.95" customHeight="1">
      <c r="A15" s="338" t="s">
        <v>177</v>
      </c>
      <c r="B15" s="338"/>
      <c r="C15" s="338"/>
      <c r="D15" s="338"/>
      <c r="E15" s="338"/>
      <c r="F15" s="338"/>
      <c r="G15" s="338"/>
      <c r="H15" s="338"/>
    </row>
  </sheetData>
  <mergeCells count="11">
    <mergeCell ref="A1:H1"/>
    <mergeCell ref="A2:A3"/>
    <mergeCell ref="B2:B3"/>
    <mergeCell ref="C2:F2"/>
    <mergeCell ref="G2:G3"/>
    <mergeCell ref="H2:H3"/>
    <mergeCell ref="D11:E11"/>
    <mergeCell ref="E12:F12"/>
    <mergeCell ref="E13:F13"/>
    <mergeCell ref="E14:F14"/>
    <mergeCell ref="A15:H15"/>
  </mergeCells>
  <pageMargins left="0.5" right="0.5" top="0.5" bottom="0.5" header="0" footer="0"/>
  <pageSetup paperSize="77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58"/>
  <sheetViews>
    <sheetView view="pageBreakPreview" zoomScale="90" zoomScaleNormal="100" zoomScaleSheetLayoutView="90" workbookViewId="0">
      <selection activeCell="D6" sqref="D6"/>
    </sheetView>
  </sheetViews>
  <sheetFormatPr defaultRowHeight="12"/>
  <cols>
    <col min="1" max="1" width="9.33203125" style="2" customWidth="1"/>
    <col min="2" max="2" width="13.44140625" style="2" customWidth="1"/>
    <col min="3" max="3" width="12.44140625" style="2" customWidth="1"/>
    <col min="4" max="4" width="59.6640625" style="2" bestFit="1"/>
    <col min="5" max="5" width="9.33203125" style="2" customWidth="1"/>
    <col min="6" max="9" width="12.44140625" style="2" customWidth="1"/>
    <col min="10" max="10" width="13.21875" style="2" bestFit="1" customWidth="1"/>
    <col min="11" max="16384" width="8.88671875" style="2"/>
  </cols>
  <sheetData>
    <row r="1" spans="1:10" ht="99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</row>
    <row r="2" spans="1:10" ht="22.05" customHeight="1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19.95" customHeight="1">
      <c r="A3" s="15" t="s">
        <v>10</v>
      </c>
      <c r="B3" s="342" t="s">
        <v>11</v>
      </c>
      <c r="C3" s="342"/>
      <c r="D3" s="342"/>
      <c r="E3" s="342"/>
      <c r="F3" s="342"/>
      <c r="G3" s="342">
        <f>ROUND(F4*G4,2)+ROUND(F24*G24,2)+ROUND(F26*G26,2)+ROUND(F30*G30,2)+ROUND(F36*G36,2)</f>
        <v>0</v>
      </c>
      <c r="H3" s="342"/>
      <c r="I3" s="342"/>
      <c r="J3" s="16">
        <f>ROUND(J4+J24+J26+J30+J36,2)</f>
        <v>8848351.2599999998</v>
      </c>
    </row>
    <row r="4" spans="1:10" ht="19.95" customHeight="1">
      <c r="A4" s="15" t="s">
        <v>12</v>
      </c>
      <c r="B4" s="342" t="s">
        <v>13</v>
      </c>
      <c r="C4" s="342"/>
      <c r="D4" s="342"/>
      <c r="E4" s="342"/>
      <c r="F4" s="342"/>
      <c r="G4" s="342">
        <f>ROUND(F5*G5,2)+ROUND(F6*G6,2)+ROUND(F7*G7,2)+ROUND(F8*G8,2)+ROUND(F9*G9,2)+ROUND(F10*G10,2)+ROUND(F11*G11,2)+ROUND(F12*G12,2)+ROUND(F13*G13,2)+ROUND(F14*G14,2)+ROUND(F15*G15,2)+ROUND(F16*G16,2)+ROUND(F17*G17,2)+ROUND(F18*G18,2)+ROUND(F19*G19,2)+ROUND(F20*G20,2)+ROUND(F21*G21,2)+ROUND(F22*G22,2)+ROUND(F23*G23,2)</f>
        <v>542363.78</v>
      </c>
      <c r="H4" s="342"/>
      <c r="I4" s="342"/>
      <c r="J4" s="16">
        <f>ROUND(SUM(J5:J23),2)</f>
        <v>691891.5</v>
      </c>
    </row>
    <row r="5" spans="1:10" ht="22.8">
      <c r="A5" s="17" t="s">
        <v>14</v>
      </c>
      <c r="B5" s="18" t="s">
        <v>15</v>
      </c>
      <c r="C5" s="18" t="s">
        <v>16</v>
      </c>
      <c r="D5" s="17" t="s">
        <v>17</v>
      </c>
      <c r="E5" s="18" t="s">
        <v>18</v>
      </c>
      <c r="F5" s="19">
        <v>6.48</v>
      </c>
      <c r="G5" s="20">
        <v>464.7</v>
      </c>
      <c r="H5" s="19">
        <v>28.12</v>
      </c>
      <c r="I5" s="20">
        <f t="shared" ref="I5:I23" si="0">ROUND(G5*ROUND(1+(H5/100),4),2)</f>
        <v>595.37</v>
      </c>
      <c r="J5" s="20">
        <f t="shared" ref="J5:J23" si="1">ROUND(ROUND(F5,2)*ROUND(I5,2),2)</f>
        <v>3858</v>
      </c>
    </row>
    <row r="6" spans="1:10" ht="22.8">
      <c r="A6" s="17" t="s">
        <v>19</v>
      </c>
      <c r="B6" s="18" t="s">
        <v>20</v>
      </c>
      <c r="C6" s="18" t="s">
        <v>21</v>
      </c>
      <c r="D6" s="17" t="s">
        <v>22</v>
      </c>
      <c r="E6" s="18" t="s">
        <v>23</v>
      </c>
      <c r="F6" s="19">
        <v>1</v>
      </c>
      <c r="G6" s="20">
        <v>2597.04</v>
      </c>
      <c r="H6" s="19">
        <v>28.12</v>
      </c>
      <c r="I6" s="20">
        <f t="shared" si="0"/>
        <v>3327.33</v>
      </c>
      <c r="J6" s="20">
        <f t="shared" si="1"/>
        <v>3327.33</v>
      </c>
    </row>
    <row r="7" spans="1:10" ht="22.8">
      <c r="A7" s="17" t="s">
        <v>24</v>
      </c>
      <c r="B7" s="18" t="s">
        <v>25</v>
      </c>
      <c r="C7" s="18" t="s">
        <v>21</v>
      </c>
      <c r="D7" s="17" t="s">
        <v>26</v>
      </c>
      <c r="E7" s="18" t="s">
        <v>27</v>
      </c>
      <c r="F7" s="19">
        <v>24</v>
      </c>
      <c r="G7" s="20">
        <v>720</v>
      </c>
      <c r="H7" s="19">
        <v>11.1</v>
      </c>
      <c r="I7" s="20">
        <f t="shared" si="0"/>
        <v>799.92</v>
      </c>
      <c r="J7" s="20">
        <f t="shared" si="1"/>
        <v>19198.080000000002</v>
      </c>
    </row>
    <row r="8" spans="1:10" ht="34.200000000000003">
      <c r="A8" s="17" t="s">
        <v>28</v>
      </c>
      <c r="B8" s="18" t="s">
        <v>29</v>
      </c>
      <c r="C8" s="18" t="s">
        <v>16</v>
      </c>
      <c r="D8" s="17" t="s">
        <v>30</v>
      </c>
      <c r="E8" s="18" t="s">
        <v>23</v>
      </c>
      <c r="F8" s="19">
        <v>1</v>
      </c>
      <c r="G8" s="20">
        <v>530.27</v>
      </c>
      <c r="H8" s="19">
        <v>28.12</v>
      </c>
      <c r="I8" s="20">
        <f t="shared" si="0"/>
        <v>679.38</v>
      </c>
      <c r="J8" s="20">
        <f t="shared" si="1"/>
        <v>679.38</v>
      </c>
    </row>
    <row r="9" spans="1:10" ht="34.200000000000003">
      <c r="A9" s="17" t="s">
        <v>31</v>
      </c>
      <c r="B9" s="18" t="s">
        <v>32</v>
      </c>
      <c r="C9" s="18" t="s">
        <v>16</v>
      </c>
      <c r="D9" s="17" t="s">
        <v>33</v>
      </c>
      <c r="E9" s="18" t="s">
        <v>23</v>
      </c>
      <c r="F9" s="19">
        <v>1</v>
      </c>
      <c r="G9" s="20">
        <v>1731.34</v>
      </c>
      <c r="H9" s="19">
        <v>28.12</v>
      </c>
      <c r="I9" s="20">
        <f t="shared" si="0"/>
        <v>2218.19</v>
      </c>
      <c r="J9" s="20">
        <f t="shared" si="1"/>
        <v>2218.19</v>
      </c>
    </row>
    <row r="10" spans="1:10" ht="34.200000000000003">
      <c r="A10" s="17" t="s">
        <v>34</v>
      </c>
      <c r="B10" s="18" t="s">
        <v>35</v>
      </c>
      <c r="C10" s="18" t="s">
        <v>16</v>
      </c>
      <c r="D10" s="17" t="s">
        <v>36</v>
      </c>
      <c r="E10" s="18" t="s">
        <v>23</v>
      </c>
      <c r="F10" s="19">
        <v>1</v>
      </c>
      <c r="G10" s="20">
        <v>2631.55</v>
      </c>
      <c r="H10" s="19">
        <v>28.12</v>
      </c>
      <c r="I10" s="20">
        <f t="shared" si="0"/>
        <v>3371.54</v>
      </c>
      <c r="J10" s="20">
        <f t="shared" si="1"/>
        <v>3371.54</v>
      </c>
    </row>
    <row r="11" spans="1:10">
      <c r="A11" s="17" t="s">
        <v>37</v>
      </c>
      <c r="B11" s="18" t="s">
        <v>38</v>
      </c>
      <c r="C11" s="18" t="s">
        <v>16</v>
      </c>
      <c r="D11" s="17" t="s">
        <v>39</v>
      </c>
      <c r="E11" s="18" t="s">
        <v>18</v>
      </c>
      <c r="F11" s="19">
        <v>220</v>
      </c>
      <c r="G11" s="20">
        <v>90.99</v>
      </c>
      <c r="H11" s="19">
        <v>28.12</v>
      </c>
      <c r="I11" s="20">
        <f t="shared" si="0"/>
        <v>116.58</v>
      </c>
      <c r="J11" s="20">
        <f t="shared" si="1"/>
        <v>25647.599999999999</v>
      </c>
    </row>
    <row r="12" spans="1:10" ht="22.8">
      <c r="A12" s="17" t="s">
        <v>40</v>
      </c>
      <c r="B12" s="18" t="s">
        <v>41</v>
      </c>
      <c r="C12" s="18" t="s">
        <v>21</v>
      </c>
      <c r="D12" s="17" t="s">
        <v>42</v>
      </c>
      <c r="E12" s="18" t="s">
        <v>18</v>
      </c>
      <c r="F12" s="19">
        <v>50</v>
      </c>
      <c r="G12" s="20">
        <v>1121.58</v>
      </c>
      <c r="H12" s="19">
        <v>28.12</v>
      </c>
      <c r="I12" s="20">
        <f t="shared" si="0"/>
        <v>1436.97</v>
      </c>
      <c r="J12" s="20">
        <f t="shared" si="1"/>
        <v>71848.5</v>
      </c>
    </row>
    <row r="13" spans="1:10" ht="22.8">
      <c r="A13" s="17" t="s">
        <v>43</v>
      </c>
      <c r="B13" s="18" t="s">
        <v>44</v>
      </c>
      <c r="C13" s="18" t="s">
        <v>21</v>
      </c>
      <c r="D13" s="17" t="s">
        <v>45</v>
      </c>
      <c r="E13" s="18" t="s">
        <v>18</v>
      </c>
      <c r="F13" s="19">
        <v>25</v>
      </c>
      <c r="G13" s="20">
        <v>1223.3399999999999</v>
      </c>
      <c r="H13" s="19">
        <v>28.12</v>
      </c>
      <c r="I13" s="20">
        <f t="shared" si="0"/>
        <v>1567.34</v>
      </c>
      <c r="J13" s="20">
        <f t="shared" si="1"/>
        <v>39183.5</v>
      </c>
    </row>
    <row r="14" spans="1:10" ht="22.8">
      <c r="A14" s="17" t="s">
        <v>46</v>
      </c>
      <c r="B14" s="18" t="s">
        <v>47</v>
      </c>
      <c r="C14" s="18" t="s">
        <v>21</v>
      </c>
      <c r="D14" s="17" t="s">
        <v>48</v>
      </c>
      <c r="E14" s="18" t="s">
        <v>18</v>
      </c>
      <c r="F14" s="19">
        <v>25</v>
      </c>
      <c r="G14" s="20">
        <v>630.11</v>
      </c>
      <c r="H14" s="19">
        <v>28.12</v>
      </c>
      <c r="I14" s="20">
        <f t="shared" si="0"/>
        <v>807.3</v>
      </c>
      <c r="J14" s="20">
        <f t="shared" si="1"/>
        <v>20182.5</v>
      </c>
    </row>
    <row r="15" spans="1:10" ht="22.8">
      <c r="A15" s="17" t="s">
        <v>49</v>
      </c>
      <c r="B15" s="18" t="s">
        <v>50</v>
      </c>
      <c r="C15" s="18" t="s">
        <v>21</v>
      </c>
      <c r="D15" s="17" t="s">
        <v>51</v>
      </c>
      <c r="E15" s="18" t="s">
        <v>18</v>
      </c>
      <c r="F15" s="19">
        <v>15</v>
      </c>
      <c r="G15" s="20">
        <v>1042.6099999999999</v>
      </c>
      <c r="H15" s="19">
        <v>28.12</v>
      </c>
      <c r="I15" s="20">
        <f t="shared" si="0"/>
        <v>1335.79</v>
      </c>
      <c r="J15" s="20">
        <f t="shared" si="1"/>
        <v>20036.849999999999</v>
      </c>
    </row>
    <row r="16" spans="1:10" ht="34.200000000000003">
      <c r="A16" s="17" t="s">
        <v>52</v>
      </c>
      <c r="B16" s="18" t="s">
        <v>53</v>
      </c>
      <c r="C16" s="18" t="s">
        <v>21</v>
      </c>
      <c r="D16" s="17" t="s">
        <v>54</v>
      </c>
      <c r="E16" s="18" t="s">
        <v>18</v>
      </c>
      <c r="F16" s="19">
        <v>50</v>
      </c>
      <c r="G16" s="20">
        <v>580.92999999999995</v>
      </c>
      <c r="H16" s="19">
        <v>28.12</v>
      </c>
      <c r="I16" s="20">
        <f t="shared" si="0"/>
        <v>744.29</v>
      </c>
      <c r="J16" s="20">
        <f t="shared" si="1"/>
        <v>37214.5</v>
      </c>
    </row>
    <row r="17" spans="1:10" ht="22.8">
      <c r="A17" s="17" t="s">
        <v>55</v>
      </c>
      <c r="B17" s="18" t="s">
        <v>56</v>
      </c>
      <c r="C17" s="18" t="s">
        <v>21</v>
      </c>
      <c r="D17" s="17" t="s">
        <v>57</v>
      </c>
      <c r="E17" s="18" t="s">
        <v>18</v>
      </c>
      <c r="F17" s="19">
        <v>50</v>
      </c>
      <c r="G17" s="20">
        <v>230.08</v>
      </c>
      <c r="H17" s="19">
        <v>28.12</v>
      </c>
      <c r="I17" s="20">
        <f t="shared" si="0"/>
        <v>294.77999999999997</v>
      </c>
      <c r="J17" s="20">
        <f t="shared" si="1"/>
        <v>14739</v>
      </c>
    </row>
    <row r="18" spans="1:10" ht="22.8">
      <c r="A18" s="17" t="s">
        <v>58</v>
      </c>
      <c r="B18" s="18" t="s">
        <v>59</v>
      </c>
      <c r="C18" s="18" t="s">
        <v>21</v>
      </c>
      <c r="D18" s="17" t="s">
        <v>60</v>
      </c>
      <c r="E18" s="18" t="s">
        <v>23</v>
      </c>
      <c r="F18" s="19">
        <v>1</v>
      </c>
      <c r="G18" s="20">
        <v>12244.23</v>
      </c>
      <c r="H18" s="19">
        <v>28.12</v>
      </c>
      <c r="I18" s="20">
        <f t="shared" si="0"/>
        <v>15687.31</v>
      </c>
      <c r="J18" s="20">
        <f t="shared" si="1"/>
        <v>15687.31</v>
      </c>
    </row>
    <row r="19" spans="1:10" ht="22.8">
      <c r="A19" s="17" t="s">
        <v>61</v>
      </c>
      <c r="B19" s="18" t="s">
        <v>62</v>
      </c>
      <c r="C19" s="18" t="s">
        <v>16</v>
      </c>
      <c r="D19" s="17" t="s">
        <v>63</v>
      </c>
      <c r="E19" s="18" t="s">
        <v>23</v>
      </c>
      <c r="F19" s="19">
        <v>187</v>
      </c>
      <c r="G19" s="20">
        <v>384.4</v>
      </c>
      <c r="H19" s="19">
        <v>28.12</v>
      </c>
      <c r="I19" s="20">
        <f t="shared" si="0"/>
        <v>492.49</v>
      </c>
      <c r="J19" s="20">
        <f t="shared" si="1"/>
        <v>92095.63</v>
      </c>
    </row>
    <row r="20" spans="1:10" ht="22.8">
      <c r="A20" s="17" t="s">
        <v>64</v>
      </c>
      <c r="B20" s="18" t="s">
        <v>65</v>
      </c>
      <c r="C20" s="18" t="s">
        <v>16</v>
      </c>
      <c r="D20" s="17" t="s">
        <v>66</v>
      </c>
      <c r="E20" s="18" t="s">
        <v>23</v>
      </c>
      <c r="F20" s="19">
        <v>187</v>
      </c>
      <c r="G20" s="20">
        <v>272.23</v>
      </c>
      <c r="H20" s="19">
        <v>28.12</v>
      </c>
      <c r="I20" s="20">
        <f t="shared" si="0"/>
        <v>348.78</v>
      </c>
      <c r="J20" s="20">
        <f t="shared" si="1"/>
        <v>65221.86</v>
      </c>
    </row>
    <row r="21" spans="1:10" ht="34.200000000000003">
      <c r="A21" s="17" t="s">
        <v>67</v>
      </c>
      <c r="B21" s="18" t="s">
        <v>68</v>
      </c>
      <c r="C21" s="18" t="s">
        <v>16</v>
      </c>
      <c r="D21" s="17" t="s">
        <v>69</v>
      </c>
      <c r="E21" s="18" t="s">
        <v>18</v>
      </c>
      <c r="F21" s="19">
        <v>7420</v>
      </c>
      <c r="G21" s="20">
        <v>0.63</v>
      </c>
      <c r="H21" s="19">
        <v>28.12</v>
      </c>
      <c r="I21" s="20">
        <f t="shared" si="0"/>
        <v>0.81</v>
      </c>
      <c r="J21" s="20">
        <f t="shared" si="1"/>
        <v>6010.2</v>
      </c>
    </row>
    <row r="22" spans="1:10" ht="34.200000000000003">
      <c r="A22" s="17" t="s">
        <v>70</v>
      </c>
      <c r="B22" s="18" t="s">
        <v>71</v>
      </c>
      <c r="C22" s="18" t="s">
        <v>16</v>
      </c>
      <c r="D22" s="17" t="s">
        <v>72</v>
      </c>
      <c r="E22" s="18" t="s">
        <v>73</v>
      </c>
      <c r="F22" s="19">
        <v>9095.7999999999993</v>
      </c>
      <c r="G22" s="20">
        <v>8.9499999999999993</v>
      </c>
      <c r="H22" s="19">
        <v>28.12</v>
      </c>
      <c r="I22" s="20">
        <f t="shared" si="0"/>
        <v>11.47</v>
      </c>
      <c r="J22" s="20">
        <f t="shared" si="1"/>
        <v>104328.83</v>
      </c>
    </row>
    <row r="23" spans="1:10" ht="22.8">
      <c r="A23" s="17" t="s">
        <v>74</v>
      </c>
      <c r="B23" s="18" t="s">
        <v>75</v>
      </c>
      <c r="C23" s="18" t="s">
        <v>16</v>
      </c>
      <c r="D23" s="17" t="s">
        <v>76</v>
      </c>
      <c r="E23" s="18" t="s">
        <v>77</v>
      </c>
      <c r="F23" s="19">
        <v>53665.22</v>
      </c>
      <c r="G23" s="20">
        <v>2.14</v>
      </c>
      <c r="H23" s="19">
        <v>28.12</v>
      </c>
      <c r="I23" s="20">
        <f t="shared" si="0"/>
        <v>2.74</v>
      </c>
      <c r="J23" s="20">
        <f t="shared" si="1"/>
        <v>147042.70000000001</v>
      </c>
    </row>
    <row r="24" spans="1:10" ht="19.95" customHeight="1">
      <c r="A24" s="15" t="s">
        <v>78</v>
      </c>
      <c r="B24" s="342" t="s">
        <v>79</v>
      </c>
      <c r="C24" s="342"/>
      <c r="D24" s="342"/>
      <c r="E24" s="342"/>
      <c r="F24" s="342"/>
      <c r="G24" s="342">
        <f>ROUND(F25*G25,2)</f>
        <v>553756.66</v>
      </c>
      <c r="H24" s="342"/>
      <c r="I24" s="342"/>
      <c r="J24" s="16">
        <f>ROUND(SUM(J25:J25),2)</f>
        <v>709473.03</v>
      </c>
    </row>
    <row r="25" spans="1:10" ht="22.8">
      <c r="A25" s="17" t="s">
        <v>80</v>
      </c>
      <c r="B25" s="18" t="s">
        <v>81</v>
      </c>
      <c r="C25" s="18" t="s">
        <v>21</v>
      </c>
      <c r="D25" s="17" t="s">
        <v>82</v>
      </c>
      <c r="E25" s="18" t="s">
        <v>83</v>
      </c>
      <c r="F25" s="19">
        <v>1</v>
      </c>
      <c r="G25" s="20">
        <v>553756.66</v>
      </c>
      <c r="H25" s="19">
        <v>28.12</v>
      </c>
      <c r="I25" s="20">
        <f>ROUND(G25*ROUND(1+(H25/100),4),2)</f>
        <v>709473.03</v>
      </c>
      <c r="J25" s="20">
        <f>ROUND(ROUND(F25,2)*ROUND(I25,2),2)</f>
        <v>709473.03</v>
      </c>
    </row>
    <row r="26" spans="1:10" ht="19.95" customHeight="1">
      <c r="A26" s="15" t="s">
        <v>84</v>
      </c>
      <c r="B26" s="342" t="s">
        <v>85</v>
      </c>
      <c r="C26" s="342"/>
      <c r="D26" s="342"/>
      <c r="E26" s="342"/>
      <c r="F26" s="342"/>
      <c r="G26" s="342">
        <f>ROUND(F27*G27,2)+ROUND(F28*G28,2)+ROUND(F29*G29,2)</f>
        <v>91762.72</v>
      </c>
      <c r="H26" s="342"/>
      <c r="I26" s="342"/>
      <c r="J26" s="16">
        <f>ROUND(SUM(J27:J29),2)</f>
        <v>117577.04</v>
      </c>
    </row>
    <row r="27" spans="1:10" ht="22.8">
      <c r="A27" s="17" t="s">
        <v>86</v>
      </c>
      <c r="B27" s="18" t="s">
        <v>87</v>
      </c>
      <c r="C27" s="18" t="s">
        <v>21</v>
      </c>
      <c r="D27" s="17" t="s">
        <v>88</v>
      </c>
      <c r="E27" s="18" t="s">
        <v>89</v>
      </c>
      <c r="F27" s="19">
        <v>2800</v>
      </c>
      <c r="G27" s="20">
        <v>31.72</v>
      </c>
      <c r="H27" s="19">
        <v>28.12</v>
      </c>
      <c r="I27" s="20">
        <f>ROUND(G27*ROUND(1+(H27/100),4),2)</f>
        <v>40.64</v>
      </c>
      <c r="J27" s="20">
        <f>ROUND(ROUND(F27,2)*ROUND(I27,2),2)</f>
        <v>113792</v>
      </c>
    </row>
    <row r="28" spans="1:10" ht="22.8">
      <c r="A28" s="17" t="s">
        <v>90</v>
      </c>
      <c r="B28" s="18" t="s">
        <v>91</v>
      </c>
      <c r="C28" s="18" t="s">
        <v>92</v>
      </c>
      <c r="D28" s="17" t="s">
        <v>93</v>
      </c>
      <c r="E28" s="18" t="s">
        <v>89</v>
      </c>
      <c r="F28" s="19">
        <v>840</v>
      </c>
      <c r="G28" s="20">
        <v>0.12</v>
      </c>
      <c r="H28" s="19">
        <v>28.12</v>
      </c>
      <c r="I28" s="20">
        <f>ROUND(G28*ROUND(1+(H28/100),4),2)</f>
        <v>0.15</v>
      </c>
      <c r="J28" s="20">
        <f>ROUND(ROUND(F28,2)*ROUND(I28,2),2)</f>
        <v>126</v>
      </c>
    </row>
    <row r="29" spans="1:10" ht="22.8">
      <c r="A29" s="17" t="s">
        <v>94</v>
      </c>
      <c r="B29" s="18" t="s">
        <v>95</v>
      </c>
      <c r="C29" s="18" t="s">
        <v>92</v>
      </c>
      <c r="D29" s="17" t="s">
        <v>96</v>
      </c>
      <c r="E29" s="18" t="s">
        <v>97</v>
      </c>
      <c r="F29" s="19">
        <v>3696</v>
      </c>
      <c r="G29" s="20">
        <v>0.77</v>
      </c>
      <c r="H29" s="19">
        <v>28.12</v>
      </c>
      <c r="I29" s="20">
        <f>ROUND(G29*ROUND(1+(H29/100),4),2)</f>
        <v>0.99</v>
      </c>
      <c r="J29" s="20">
        <f>ROUND(ROUND(F29,2)*ROUND(I29,2),2)</f>
        <v>3659.04</v>
      </c>
    </row>
    <row r="30" spans="1:10" ht="19.95" customHeight="1">
      <c r="A30" s="15" t="s">
        <v>98</v>
      </c>
      <c r="B30" s="342" t="s">
        <v>99</v>
      </c>
      <c r="C30" s="342"/>
      <c r="D30" s="342"/>
      <c r="E30" s="342"/>
      <c r="F30" s="342"/>
      <c r="G30" s="342">
        <f>ROUND(F31*G31,2)+ROUND(F32*G32,2)+ROUND(F33*G33,2)+ROUND(F34*G34,2)+ROUND(F35*G35,2)</f>
        <v>1399434.6</v>
      </c>
      <c r="H30" s="342"/>
      <c r="I30" s="342"/>
      <c r="J30" s="16">
        <f>ROUND(SUM(J31:J35),2)</f>
        <v>1653788.53</v>
      </c>
    </row>
    <row r="31" spans="1:10" ht="34.200000000000003">
      <c r="A31" s="17" t="s">
        <v>100</v>
      </c>
      <c r="B31" s="18" t="s">
        <v>101</v>
      </c>
      <c r="C31" s="18" t="s">
        <v>21</v>
      </c>
      <c r="D31" s="17" t="s">
        <v>102</v>
      </c>
      <c r="E31" s="18" t="s">
        <v>73</v>
      </c>
      <c r="F31" s="19">
        <v>8839.89</v>
      </c>
      <c r="G31" s="20">
        <v>2.5</v>
      </c>
      <c r="H31" s="19">
        <v>28.12</v>
      </c>
      <c r="I31" s="20">
        <f>ROUND(G31*ROUND(1+(H31/100),4),2)</f>
        <v>3.2</v>
      </c>
      <c r="J31" s="20">
        <f>ROUND(ROUND(F31,2)*ROUND(I31,2),2)</f>
        <v>28287.65</v>
      </c>
    </row>
    <row r="32" spans="1:10" ht="45.6">
      <c r="A32" s="17" t="s">
        <v>103</v>
      </c>
      <c r="B32" s="18" t="s">
        <v>104</v>
      </c>
      <c r="C32" s="18" t="s">
        <v>21</v>
      </c>
      <c r="D32" s="17" t="s">
        <v>105</v>
      </c>
      <c r="E32" s="18" t="s">
        <v>73</v>
      </c>
      <c r="F32" s="19">
        <v>16853.46</v>
      </c>
      <c r="G32" s="20">
        <v>10.19</v>
      </c>
      <c r="H32" s="19">
        <v>28.12</v>
      </c>
      <c r="I32" s="20">
        <f>ROUND(G32*ROUND(1+(H32/100),4),2)</f>
        <v>13.06</v>
      </c>
      <c r="J32" s="20">
        <f>ROUND(ROUND(F32,2)*ROUND(I32,2),2)</f>
        <v>220106.19</v>
      </c>
    </row>
    <row r="33" spans="1:10" ht="22.8">
      <c r="A33" s="17" t="s">
        <v>106</v>
      </c>
      <c r="B33" s="18" t="s">
        <v>107</v>
      </c>
      <c r="C33" s="18" t="s">
        <v>16</v>
      </c>
      <c r="D33" s="17" t="s">
        <v>108</v>
      </c>
      <c r="E33" s="18" t="s">
        <v>73</v>
      </c>
      <c r="F33" s="19">
        <v>21066.83</v>
      </c>
      <c r="G33" s="20">
        <v>38.76</v>
      </c>
      <c r="H33" s="19">
        <v>11.1</v>
      </c>
      <c r="I33" s="20">
        <f>ROUND(G33*ROUND(1+(H33/100),4),2)</f>
        <v>43.06</v>
      </c>
      <c r="J33" s="20">
        <f>ROUND(ROUND(F33,2)*ROUND(I33,2),2)</f>
        <v>907137.7</v>
      </c>
    </row>
    <row r="34" spans="1:10" ht="34.200000000000003">
      <c r="A34" s="17" t="s">
        <v>109</v>
      </c>
      <c r="B34" s="18" t="s">
        <v>110</v>
      </c>
      <c r="C34" s="18" t="s">
        <v>21</v>
      </c>
      <c r="D34" s="17" t="s">
        <v>111</v>
      </c>
      <c r="E34" s="18" t="s">
        <v>112</v>
      </c>
      <c r="F34" s="19">
        <v>27903.32</v>
      </c>
      <c r="G34" s="20">
        <v>2.48</v>
      </c>
      <c r="H34" s="19">
        <v>28.12</v>
      </c>
      <c r="I34" s="20">
        <f>ROUND(G34*ROUND(1+(H34/100),4),2)</f>
        <v>3.18</v>
      </c>
      <c r="J34" s="20">
        <f>ROUND(ROUND(F34,2)*ROUND(I34,2),2)</f>
        <v>88732.56</v>
      </c>
    </row>
    <row r="35" spans="1:10" ht="22.8">
      <c r="A35" s="17" t="s">
        <v>113</v>
      </c>
      <c r="B35" s="18" t="s">
        <v>75</v>
      </c>
      <c r="C35" s="18" t="s">
        <v>16</v>
      </c>
      <c r="D35" s="17" t="s">
        <v>76</v>
      </c>
      <c r="E35" s="18" t="s">
        <v>77</v>
      </c>
      <c r="F35" s="19">
        <v>149461.47</v>
      </c>
      <c r="G35" s="20">
        <v>2.14</v>
      </c>
      <c r="H35" s="19">
        <v>28.12</v>
      </c>
      <c r="I35" s="20">
        <f>ROUND(G35*ROUND(1+(H35/100),4),2)</f>
        <v>2.74</v>
      </c>
      <c r="J35" s="20">
        <f>ROUND(ROUND(F35,2)*ROUND(I35,2),2)</f>
        <v>409524.43</v>
      </c>
    </row>
    <row r="36" spans="1:10" ht="19.95" customHeight="1">
      <c r="A36" s="15" t="s">
        <v>114</v>
      </c>
      <c r="B36" s="342" t="s">
        <v>115</v>
      </c>
      <c r="C36" s="342"/>
      <c r="D36" s="342"/>
      <c r="E36" s="342"/>
      <c r="F36" s="342"/>
      <c r="G36" s="342">
        <f>ROUND(F37*G37,2)+ROUND(F38*G38,2)+ROUND(F39*G39,2)+ROUND(F40*G40,2)+ROUND(F41*G41,2)+ROUND(F42*G42,2)+ROUND(F43*G43,2)+ROUND(F44*G44,2)+ROUND(F45*G45,2)+ROUND(F46*G46,2)+ROUND(F47*G47,2)+ROUND(F48*G48,2)+ROUND(F49*G49,2)+ROUND(F50*G50,2)+ROUND(F51*G51,2)+ROUND(F52*G52,2)+ROUND(F53*G53,2)+ROUND(F54*G54,2)</f>
        <v>4747147.9200000009</v>
      </c>
      <c r="H36" s="342"/>
      <c r="I36" s="342"/>
      <c r="J36" s="16">
        <f>ROUND(SUM(J37:J54),2)</f>
        <v>5675621.1600000001</v>
      </c>
    </row>
    <row r="37" spans="1:10" ht="34.200000000000003">
      <c r="A37" s="17" t="s">
        <v>116</v>
      </c>
      <c r="B37" s="18" t="s">
        <v>117</v>
      </c>
      <c r="C37" s="18" t="s">
        <v>21</v>
      </c>
      <c r="D37" s="17" t="s">
        <v>118</v>
      </c>
      <c r="E37" s="18" t="s">
        <v>18</v>
      </c>
      <c r="F37" s="19">
        <v>5600</v>
      </c>
      <c r="G37" s="20">
        <v>40.49</v>
      </c>
      <c r="H37" s="19">
        <v>28.12</v>
      </c>
      <c r="I37" s="20">
        <f t="shared" ref="I37:I54" si="2">ROUND(G37*ROUND(1+(H37/100),4),2)</f>
        <v>51.88</v>
      </c>
      <c r="J37" s="20">
        <f t="shared" ref="J37:J54" si="3">ROUND(ROUND(F37,2)*ROUND(I37,2),2)</f>
        <v>290528</v>
      </c>
    </row>
    <row r="38" spans="1:10" ht="34.200000000000003">
      <c r="A38" s="17" t="s">
        <v>119</v>
      </c>
      <c r="B38" s="18" t="s">
        <v>120</v>
      </c>
      <c r="C38" s="18" t="s">
        <v>21</v>
      </c>
      <c r="D38" s="17" t="s">
        <v>121</v>
      </c>
      <c r="E38" s="18" t="s">
        <v>18</v>
      </c>
      <c r="F38" s="19">
        <v>7000</v>
      </c>
      <c r="G38" s="20">
        <v>32.19</v>
      </c>
      <c r="H38" s="19">
        <v>28.12</v>
      </c>
      <c r="I38" s="20">
        <f t="shared" si="2"/>
        <v>41.24</v>
      </c>
      <c r="J38" s="20">
        <f t="shared" si="3"/>
        <v>288680</v>
      </c>
    </row>
    <row r="39" spans="1:10" ht="22.8">
      <c r="A39" s="17" t="s">
        <v>122</v>
      </c>
      <c r="B39" s="18" t="s">
        <v>123</v>
      </c>
      <c r="C39" s="18" t="s">
        <v>21</v>
      </c>
      <c r="D39" s="17" t="s">
        <v>124</v>
      </c>
      <c r="E39" s="18" t="s">
        <v>73</v>
      </c>
      <c r="F39" s="19">
        <v>3360</v>
      </c>
      <c r="G39" s="20">
        <v>155.54</v>
      </c>
      <c r="H39" s="19">
        <v>28.12</v>
      </c>
      <c r="I39" s="20">
        <f t="shared" si="2"/>
        <v>199.28</v>
      </c>
      <c r="J39" s="20">
        <f t="shared" si="3"/>
        <v>669580.80000000005</v>
      </c>
    </row>
    <row r="40" spans="1:10">
      <c r="A40" s="17" t="s">
        <v>125</v>
      </c>
      <c r="B40" s="18" t="s">
        <v>126</v>
      </c>
      <c r="C40" s="18" t="s">
        <v>16</v>
      </c>
      <c r="D40" s="17" t="s">
        <v>127</v>
      </c>
      <c r="E40" s="18" t="s">
        <v>128</v>
      </c>
      <c r="F40" s="19">
        <v>5760</v>
      </c>
      <c r="G40" s="20">
        <v>28.64</v>
      </c>
      <c r="H40" s="19">
        <v>28.12</v>
      </c>
      <c r="I40" s="20">
        <f t="shared" si="2"/>
        <v>36.69</v>
      </c>
      <c r="J40" s="20">
        <f t="shared" si="3"/>
        <v>211334.39999999999</v>
      </c>
    </row>
    <row r="41" spans="1:10" ht="22.8">
      <c r="A41" s="17" t="s">
        <v>129</v>
      </c>
      <c r="B41" s="18" t="s">
        <v>130</v>
      </c>
      <c r="C41" s="18" t="s">
        <v>16</v>
      </c>
      <c r="D41" s="17" t="s">
        <v>131</v>
      </c>
      <c r="E41" s="18" t="s">
        <v>73</v>
      </c>
      <c r="F41" s="19">
        <v>245</v>
      </c>
      <c r="G41" s="20">
        <v>477.14</v>
      </c>
      <c r="H41" s="19">
        <v>28.12</v>
      </c>
      <c r="I41" s="20">
        <f t="shared" si="2"/>
        <v>611.30999999999995</v>
      </c>
      <c r="J41" s="20">
        <f t="shared" si="3"/>
        <v>149770.95000000001</v>
      </c>
    </row>
    <row r="42" spans="1:10" ht="22.8">
      <c r="A42" s="17" t="s">
        <v>132</v>
      </c>
      <c r="B42" s="18" t="s">
        <v>133</v>
      </c>
      <c r="C42" s="18" t="s">
        <v>21</v>
      </c>
      <c r="D42" s="17" t="s">
        <v>134</v>
      </c>
      <c r="E42" s="18" t="s">
        <v>73</v>
      </c>
      <c r="F42" s="19">
        <v>245</v>
      </c>
      <c r="G42" s="20">
        <v>145.41</v>
      </c>
      <c r="H42" s="19">
        <v>28.12</v>
      </c>
      <c r="I42" s="20">
        <f t="shared" si="2"/>
        <v>186.3</v>
      </c>
      <c r="J42" s="20">
        <f t="shared" si="3"/>
        <v>45643.5</v>
      </c>
    </row>
    <row r="43" spans="1:10" ht="22.8">
      <c r="A43" s="17" t="s">
        <v>135</v>
      </c>
      <c r="B43" s="18" t="s">
        <v>136</v>
      </c>
      <c r="C43" s="18" t="s">
        <v>21</v>
      </c>
      <c r="D43" s="17" t="s">
        <v>137</v>
      </c>
      <c r="E43" s="18" t="s">
        <v>73</v>
      </c>
      <c r="F43" s="19">
        <v>2212</v>
      </c>
      <c r="G43" s="20">
        <v>47.34</v>
      </c>
      <c r="H43" s="19">
        <v>28.12</v>
      </c>
      <c r="I43" s="20">
        <f t="shared" si="2"/>
        <v>60.65</v>
      </c>
      <c r="J43" s="20">
        <f t="shared" si="3"/>
        <v>134157.79999999999</v>
      </c>
    </row>
    <row r="44" spans="1:10" ht="45.6">
      <c r="A44" s="17" t="s">
        <v>138</v>
      </c>
      <c r="B44" s="18" t="s">
        <v>139</v>
      </c>
      <c r="C44" s="18" t="s">
        <v>16</v>
      </c>
      <c r="D44" s="17" t="s">
        <v>140</v>
      </c>
      <c r="E44" s="18" t="s">
        <v>73</v>
      </c>
      <c r="F44" s="19">
        <v>2439.84</v>
      </c>
      <c r="G44" s="20">
        <v>559.66999999999996</v>
      </c>
      <c r="H44" s="19">
        <v>11.1</v>
      </c>
      <c r="I44" s="20">
        <f t="shared" si="2"/>
        <v>621.79</v>
      </c>
      <c r="J44" s="20">
        <f t="shared" si="3"/>
        <v>1517068.11</v>
      </c>
    </row>
    <row r="45" spans="1:10" ht="34.200000000000003">
      <c r="A45" s="17" t="s">
        <v>141</v>
      </c>
      <c r="B45" s="18" t="s">
        <v>142</v>
      </c>
      <c r="C45" s="18" t="s">
        <v>21</v>
      </c>
      <c r="D45" s="17" t="s">
        <v>143</v>
      </c>
      <c r="E45" s="18" t="s">
        <v>144</v>
      </c>
      <c r="F45" s="19">
        <v>38416</v>
      </c>
      <c r="G45" s="20">
        <v>4.05</v>
      </c>
      <c r="H45" s="19">
        <v>28.12</v>
      </c>
      <c r="I45" s="20">
        <f t="shared" si="2"/>
        <v>5.19</v>
      </c>
      <c r="J45" s="20">
        <f t="shared" si="3"/>
        <v>199379.04</v>
      </c>
    </row>
    <row r="46" spans="1:10">
      <c r="A46" s="17" t="s">
        <v>145</v>
      </c>
      <c r="B46" s="18" t="s">
        <v>146</v>
      </c>
      <c r="C46" s="18" t="s">
        <v>16</v>
      </c>
      <c r="D46" s="17" t="s">
        <v>147</v>
      </c>
      <c r="E46" s="18" t="s">
        <v>144</v>
      </c>
      <c r="F46" s="19">
        <v>41105.120000000003</v>
      </c>
      <c r="G46" s="20">
        <v>7.99</v>
      </c>
      <c r="H46" s="19">
        <v>11.1</v>
      </c>
      <c r="I46" s="20">
        <f t="shared" si="2"/>
        <v>8.8800000000000008</v>
      </c>
      <c r="J46" s="20">
        <f t="shared" si="3"/>
        <v>365013.47</v>
      </c>
    </row>
    <row r="47" spans="1:10" ht="34.200000000000003">
      <c r="A47" s="17" t="s">
        <v>148</v>
      </c>
      <c r="B47" s="18" t="s">
        <v>149</v>
      </c>
      <c r="C47" s="18" t="s">
        <v>21</v>
      </c>
      <c r="D47" s="17" t="s">
        <v>150</v>
      </c>
      <c r="E47" s="18" t="s">
        <v>144</v>
      </c>
      <c r="F47" s="19">
        <v>30601.52</v>
      </c>
      <c r="G47" s="20">
        <v>2.82</v>
      </c>
      <c r="H47" s="19">
        <v>28.12</v>
      </c>
      <c r="I47" s="20">
        <f t="shared" si="2"/>
        <v>3.61</v>
      </c>
      <c r="J47" s="20">
        <f t="shared" si="3"/>
        <v>110471.49</v>
      </c>
    </row>
    <row r="48" spans="1:10">
      <c r="A48" s="17" t="s">
        <v>151</v>
      </c>
      <c r="B48" s="18" t="s">
        <v>152</v>
      </c>
      <c r="C48" s="18" t="s">
        <v>16</v>
      </c>
      <c r="D48" s="17" t="s">
        <v>153</v>
      </c>
      <c r="E48" s="18" t="s">
        <v>144</v>
      </c>
      <c r="F48" s="19">
        <v>33967.69</v>
      </c>
      <c r="G48" s="20">
        <v>8.0299999999999994</v>
      </c>
      <c r="H48" s="19">
        <v>11.1</v>
      </c>
      <c r="I48" s="20">
        <f t="shared" si="2"/>
        <v>8.92</v>
      </c>
      <c r="J48" s="20">
        <f t="shared" si="3"/>
        <v>302991.78999999998</v>
      </c>
    </row>
    <row r="49" spans="1:10" ht="34.200000000000003">
      <c r="A49" s="17" t="s">
        <v>154</v>
      </c>
      <c r="B49" s="18" t="s">
        <v>155</v>
      </c>
      <c r="C49" s="18" t="s">
        <v>21</v>
      </c>
      <c r="D49" s="17" t="s">
        <v>156</v>
      </c>
      <c r="E49" s="18" t="s">
        <v>144</v>
      </c>
      <c r="F49" s="19">
        <v>50103.98</v>
      </c>
      <c r="G49" s="20">
        <v>2.0299999999999998</v>
      </c>
      <c r="H49" s="19">
        <v>28.12</v>
      </c>
      <c r="I49" s="20">
        <f t="shared" si="2"/>
        <v>2.6</v>
      </c>
      <c r="J49" s="20">
        <f t="shared" si="3"/>
        <v>130270.35</v>
      </c>
    </row>
    <row r="50" spans="1:10">
      <c r="A50" s="17" t="s">
        <v>157</v>
      </c>
      <c r="B50" s="18" t="s">
        <v>158</v>
      </c>
      <c r="C50" s="18" t="s">
        <v>16</v>
      </c>
      <c r="D50" s="17" t="s">
        <v>159</v>
      </c>
      <c r="E50" s="18" t="s">
        <v>144</v>
      </c>
      <c r="F50" s="19">
        <v>55615.42</v>
      </c>
      <c r="G50" s="20">
        <v>7.57</v>
      </c>
      <c r="H50" s="19">
        <v>11.1</v>
      </c>
      <c r="I50" s="20">
        <f t="shared" si="2"/>
        <v>8.41</v>
      </c>
      <c r="J50" s="20">
        <f t="shared" si="3"/>
        <v>467725.68</v>
      </c>
    </row>
    <row r="51" spans="1:10" ht="34.200000000000003">
      <c r="A51" s="17" t="s">
        <v>160</v>
      </c>
      <c r="B51" s="18" t="s">
        <v>161</v>
      </c>
      <c r="C51" s="18" t="s">
        <v>92</v>
      </c>
      <c r="D51" s="17" t="s">
        <v>162</v>
      </c>
      <c r="E51" s="18" t="s">
        <v>163</v>
      </c>
      <c r="F51" s="19">
        <v>14000</v>
      </c>
      <c r="G51" s="20">
        <v>10.14</v>
      </c>
      <c r="H51" s="19">
        <v>28.12</v>
      </c>
      <c r="I51" s="20">
        <f t="shared" si="2"/>
        <v>12.99</v>
      </c>
      <c r="J51" s="20">
        <f t="shared" si="3"/>
        <v>181860</v>
      </c>
    </row>
    <row r="52" spans="1:10" ht="22.8">
      <c r="A52" s="17" t="s">
        <v>164</v>
      </c>
      <c r="B52" s="18" t="s">
        <v>165</v>
      </c>
      <c r="C52" s="18" t="s">
        <v>21</v>
      </c>
      <c r="D52" s="17" t="s">
        <v>166</v>
      </c>
      <c r="E52" s="18" t="s">
        <v>167</v>
      </c>
      <c r="F52" s="19">
        <v>553</v>
      </c>
      <c r="G52" s="20">
        <v>195.41</v>
      </c>
      <c r="H52" s="19">
        <v>28.12</v>
      </c>
      <c r="I52" s="20">
        <f t="shared" si="2"/>
        <v>250.36</v>
      </c>
      <c r="J52" s="20">
        <f t="shared" si="3"/>
        <v>138449.07999999999</v>
      </c>
    </row>
    <row r="53" spans="1:10" ht="22.8">
      <c r="A53" s="17" t="s">
        <v>168</v>
      </c>
      <c r="B53" s="18" t="s">
        <v>169</v>
      </c>
      <c r="C53" s="18" t="s">
        <v>21</v>
      </c>
      <c r="D53" s="17" t="s">
        <v>170</v>
      </c>
      <c r="E53" s="18" t="s">
        <v>167</v>
      </c>
      <c r="F53" s="19">
        <v>2765</v>
      </c>
      <c r="G53" s="20">
        <v>127.83</v>
      </c>
      <c r="H53" s="19">
        <v>28.12</v>
      </c>
      <c r="I53" s="20">
        <f t="shared" si="2"/>
        <v>163.78</v>
      </c>
      <c r="J53" s="20">
        <f t="shared" si="3"/>
        <v>452851.7</v>
      </c>
    </row>
    <row r="54" spans="1:10" ht="22.8">
      <c r="A54" s="17" t="s">
        <v>171</v>
      </c>
      <c r="B54" s="18" t="s">
        <v>172</v>
      </c>
      <c r="C54" s="18" t="s">
        <v>16</v>
      </c>
      <c r="D54" s="17" t="s">
        <v>173</v>
      </c>
      <c r="E54" s="18" t="s">
        <v>18</v>
      </c>
      <c r="F54" s="19">
        <v>4900</v>
      </c>
      <c r="G54" s="20">
        <v>3.16</v>
      </c>
      <c r="H54" s="19">
        <v>28.12</v>
      </c>
      <c r="I54" s="20">
        <f t="shared" si="2"/>
        <v>4.05</v>
      </c>
      <c r="J54" s="20">
        <f t="shared" si="3"/>
        <v>19845</v>
      </c>
    </row>
    <row r="55" spans="1:10" ht="15" customHeight="1">
      <c r="A55" s="11"/>
      <c r="B55" s="11"/>
      <c r="C55" s="11"/>
      <c r="D55" s="11"/>
      <c r="E55" s="11"/>
      <c r="F55" s="11"/>
      <c r="G55" s="11"/>
      <c r="H55" s="343" t="s">
        <v>174</v>
      </c>
      <c r="I55" s="343"/>
      <c r="J55" s="16">
        <f>J57-J56</f>
        <v>1513885.5931000002</v>
      </c>
    </row>
    <row r="56" spans="1:10" ht="15" customHeight="1">
      <c r="A56" s="11"/>
      <c r="B56" s="11"/>
      <c r="C56" s="11"/>
      <c r="D56" s="11"/>
      <c r="E56" s="11"/>
      <c r="F56" s="11"/>
      <c r="G56" s="11"/>
      <c r="H56" s="343" t="s">
        <v>175</v>
      </c>
      <c r="I56" s="343"/>
      <c r="J56" s="16">
        <f>SUMPRODUCT(ROUND(F3:F54,2),ROUND(G3:G54,2))</f>
        <v>7334465.6668999996</v>
      </c>
    </row>
    <row r="57" spans="1:10" ht="15" customHeight="1">
      <c r="A57" s="11"/>
      <c r="B57" s="11"/>
      <c r="C57" s="11"/>
      <c r="D57" s="11"/>
      <c r="E57" s="11"/>
      <c r="F57" s="11"/>
      <c r="G57" s="11"/>
      <c r="H57" s="343" t="s">
        <v>176</v>
      </c>
      <c r="I57" s="343"/>
      <c r="J57" s="16">
        <f>J3</f>
        <v>8848351.2599999998</v>
      </c>
    </row>
    <row r="58" spans="1:10" ht="13.95" customHeight="1">
      <c r="A58" s="338" t="s">
        <v>177</v>
      </c>
      <c r="B58" s="338"/>
      <c r="C58" s="338"/>
      <c r="D58" s="338"/>
      <c r="E58" s="338"/>
      <c r="F58" s="338"/>
      <c r="G58" s="338"/>
      <c r="H58" s="338"/>
      <c r="I58" s="338"/>
      <c r="J58" s="338"/>
    </row>
  </sheetData>
  <mergeCells count="11">
    <mergeCell ref="A1:J1"/>
    <mergeCell ref="B3:I3"/>
    <mergeCell ref="B4:I4"/>
    <mergeCell ref="B24:I24"/>
    <mergeCell ref="B26:I26"/>
    <mergeCell ref="A58:J58"/>
    <mergeCell ref="B30:I30"/>
    <mergeCell ref="B36:I36"/>
    <mergeCell ref="H55:I55"/>
    <mergeCell ref="H56:I56"/>
    <mergeCell ref="H57:I57"/>
  </mergeCells>
  <pageMargins left="0.51181102362204722" right="0.51181102362204722" top="0.51181102362204722" bottom="0.51181102362204722" header="0" footer="0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04A3F-B47E-410C-BF8E-7172D72900E7}">
  <sheetPr>
    <pageSetUpPr fitToPage="1"/>
  </sheetPr>
  <dimension ref="A1:Q242"/>
  <sheetViews>
    <sheetView view="pageBreakPreview" zoomScale="85" zoomScaleSheetLayoutView="85" workbookViewId="0">
      <selection activeCell="D225" sqref="D225"/>
    </sheetView>
  </sheetViews>
  <sheetFormatPr defaultColWidth="9.109375" defaultRowHeight="13.8"/>
  <cols>
    <col min="1" max="1" width="7.6640625" style="240" bestFit="1" customWidth="1"/>
    <col min="2" max="2" width="13.88671875" style="240" customWidth="1"/>
    <col min="3" max="3" width="56.5546875" style="240" customWidth="1"/>
    <col min="4" max="4" width="11.44140625" style="241" customWidth="1"/>
    <col min="5" max="5" width="15.6640625" style="240" customWidth="1"/>
    <col min="6" max="6" width="16" style="242" customWidth="1"/>
    <col min="7" max="7" width="14.88671875" style="242" customWidth="1"/>
    <col min="8" max="8" width="16.33203125" style="242" customWidth="1"/>
    <col min="9" max="9" width="17.33203125" style="242" customWidth="1"/>
    <col min="10" max="10" width="17.109375" style="242" customWidth="1"/>
    <col min="11" max="11" width="14.88671875" style="24" customWidth="1"/>
    <col min="12" max="12" width="35.88671875" style="24" customWidth="1"/>
    <col min="13" max="14" width="9.109375" style="24"/>
    <col min="15" max="15" width="13.5546875" style="24" bestFit="1" customWidth="1"/>
    <col min="16" max="16384" width="9.109375" style="24"/>
  </cols>
  <sheetData>
    <row r="1" spans="1:17" s="21" customFormat="1" ht="15.75" customHeight="1">
      <c r="A1" s="350" t="s">
        <v>1951</v>
      </c>
      <c r="B1" s="351"/>
      <c r="C1" s="351"/>
      <c r="D1" s="351"/>
      <c r="E1" s="351"/>
      <c r="F1" s="351"/>
      <c r="G1" s="351"/>
      <c r="H1" s="351"/>
      <c r="I1" s="351"/>
      <c r="J1" s="351"/>
      <c r="L1" s="22"/>
    </row>
    <row r="2" spans="1:17" s="21" customFormat="1" ht="15.75" customHeight="1">
      <c r="A2" s="352"/>
      <c r="B2" s="353"/>
      <c r="C2" s="353"/>
      <c r="D2" s="353"/>
      <c r="E2" s="353"/>
      <c r="F2" s="353"/>
      <c r="G2" s="353"/>
      <c r="H2" s="353"/>
      <c r="I2" s="353"/>
      <c r="J2" s="353"/>
      <c r="L2" s="22"/>
    </row>
    <row r="3" spans="1:17" s="21" customFormat="1" ht="22.5" customHeight="1">
      <c r="A3" s="352"/>
      <c r="B3" s="353"/>
      <c r="C3" s="353"/>
      <c r="D3" s="353"/>
      <c r="E3" s="353"/>
      <c r="F3" s="353"/>
      <c r="G3" s="353"/>
      <c r="H3" s="353"/>
      <c r="I3" s="353"/>
      <c r="J3" s="353"/>
      <c r="L3" s="22"/>
    </row>
    <row r="4" spans="1:17" s="21" customFormat="1" ht="22.5" customHeight="1">
      <c r="A4" s="354"/>
      <c r="B4" s="355"/>
      <c r="C4" s="355"/>
      <c r="D4" s="355"/>
      <c r="E4" s="355"/>
      <c r="F4" s="355"/>
      <c r="G4" s="355"/>
      <c r="H4" s="355"/>
      <c r="I4" s="355"/>
      <c r="J4" s="355"/>
      <c r="L4" s="22"/>
      <c r="Q4" s="22"/>
    </row>
    <row r="5" spans="1:17">
      <c r="A5" s="356" t="s">
        <v>1952</v>
      </c>
      <c r="B5" s="357"/>
      <c r="C5" s="357"/>
      <c r="D5" s="357"/>
      <c r="E5" s="357"/>
      <c r="F5" s="357"/>
      <c r="G5" s="357"/>
      <c r="H5" s="357"/>
      <c r="I5" s="357"/>
      <c r="J5" s="358"/>
      <c r="K5" s="23"/>
      <c r="L5" s="23"/>
      <c r="M5" s="23"/>
      <c r="N5" s="23"/>
      <c r="O5" s="23"/>
      <c r="P5" s="23"/>
    </row>
    <row r="6" spans="1:17" ht="30" customHeight="1">
      <c r="A6" s="359" t="s">
        <v>1953</v>
      </c>
      <c r="B6" s="359"/>
      <c r="C6" s="359"/>
      <c r="D6" s="359"/>
      <c r="E6" s="359"/>
      <c r="F6" s="359"/>
      <c r="G6" s="359"/>
      <c r="H6" s="359"/>
      <c r="I6" s="359"/>
      <c r="J6" s="359"/>
      <c r="K6" s="25"/>
      <c r="L6" s="26"/>
      <c r="M6" s="23"/>
      <c r="N6" s="23"/>
      <c r="O6" s="23"/>
      <c r="P6" s="23"/>
    </row>
    <row r="7" spans="1:17">
      <c r="A7" s="360"/>
      <c r="B7" s="360"/>
      <c r="C7" s="360"/>
      <c r="D7" s="360"/>
      <c r="E7" s="360"/>
      <c r="F7" s="360"/>
      <c r="G7" s="360"/>
      <c r="H7" s="360"/>
      <c r="I7" s="360"/>
      <c r="J7" s="360"/>
      <c r="K7" s="27"/>
      <c r="L7" s="28"/>
      <c r="M7" s="23"/>
      <c r="N7" s="23"/>
      <c r="O7" s="23"/>
      <c r="P7" s="23"/>
    </row>
    <row r="8" spans="1:17" ht="29.25" customHeight="1">
      <c r="A8" s="361"/>
      <c r="B8" s="362"/>
      <c r="C8" s="362"/>
      <c r="D8" s="362"/>
      <c r="E8" s="362"/>
      <c r="F8" s="362"/>
      <c r="G8" s="362"/>
      <c r="H8" s="362"/>
      <c r="I8" s="363"/>
      <c r="J8" s="29" t="str">
        <f t="array" ref="J8:O8">'[4]Planilha Orçamentária'!A8:F8</f>
        <v>Data: MAIO/24</v>
      </c>
      <c r="K8" s="27">
        <v>0</v>
      </c>
      <c r="L8" s="28">
        <v>0</v>
      </c>
      <c r="M8" s="23">
        <v>0</v>
      </c>
      <c r="N8" s="23">
        <v>0</v>
      </c>
      <c r="O8" s="23">
        <v>0</v>
      </c>
      <c r="P8" s="23"/>
    </row>
    <row r="9" spans="1:17" s="34" customFormat="1">
      <c r="A9" s="30" t="s">
        <v>1954</v>
      </c>
      <c r="B9" s="30" t="s">
        <v>1955</v>
      </c>
      <c r="C9" s="30" t="s">
        <v>1956</v>
      </c>
      <c r="D9" s="30" t="s">
        <v>1957</v>
      </c>
      <c r="E9" s="30" t="s">
        <v>1958</v>
      </c>
      <c r="F9" s="31" t="s">
        <v>1959</v>
      </c>
      <c r="G9" s="30" t="s">
        <v>1960</v>
      </c>
      <c r="H9" s="30" t="s">
        <v>1961</v>
      </c>
      <c r="I9" s="30" t="s">
        <v>1962</v>
      </c>
      <c r="J9" s="32" t="s">
        <v>1963</v>
      </c>
      <c r="K9" s="28"/>
      <c r="L9" s="28"/>
      <c r="M9" s="33"/>
      <c r="N9" s="33"/>
      <c r="O9" s="33"/>
      <c r="P9" s="33"/>
    </row>
    <row r="10" spans="1:17">
      <c r="A10" s="35" t="str">
        <f>'[4]Planilha Orçamentária'!A12</f>
        <v>1.0</v>
      </c>
      <c r="B10" s="364" t="str">
        <f>'[4]Planilha Orçamentária'!C12</f>
        <v>CANAL TRÊS CARNEIROS</v>
      </c>
      <c r="C10" s="364"/>
      <c r="D10" s="364"/>
      <c r="E10" s="364"/>
      <c r="F10" s="364"/>
      <c r="G10" s="364"/>
      <c r="H10" s="364"/>
      <c r="I10" s="364"/>
      <c r="J10" s="364"/>
    </row>
    <row r="11" spans="1:17">
      <c r="A11" s="36" t="str">
        <f>'[4]Planilha Orçamentária'!A13</f>
        <v>1.1</v>
      </c>
      <c r="B11" s="37"/>
      <c r="C11" s="38" t="str">
        <f>VLOOKUP(A11,'[4]Planilha Orçamentária'!A:K,3,0)</f>
        <v>SERVIÇOS PRELIMINARES</v>
      </c>
      <c r="D11" s="39"/>
      <c r="E11" s="40"/>
      <c r="F11" s="41"/>
      <c r="G11" s="41"/>
      <c r="H11" s="41"/>
      <c r="I11" s="42"/>
      <c r="J11" s="43"/>
    </row>
    <row r="12" spans="1:17">
      <c r="A12" s="345"/>
      <c r="B12" s="345"/>
      <c r="C12" s="345"/>
      <c r="D12" s="345"/>
      <c r="E12" s="345"/>
      <c r="F12" s="345"/>
      <c r="G12" s="345"/>
      <c r="H12" s="345"/>
      <c r="I12" s="345"/>
      <c r="J12" s="345"/>
    </row>
    <row r="13" spans="1:17" ht="39.6">
      <c r="A13" s="45" t="str">
        <f>'[5]PLANILHA ORCAMENTARIA'!A5</f>
        <v>1.1.1</v>
      </c>
      <c r="B13" s="46">
        <v>103689</v>
      </c>
      <c r="C13" s="47" t="s">
        <v>17</v>
      </c>
      <c r="D13" s="48" t="s">
        <v>18</v>
      </c>
      <c r="E13" s="49" t="s">
        <v>1964</v>
      </c>
      <c r="F13" s="49" t="s">
        <v>1965</v>
      </c>
      <c r="G13" s="49" t="s">
        <v>1966</v>
      </c>
      <c r="H13" s="50" t="s">
        <v>1967</v>
      </c>
      <c r="I13" s="50" t="s">
        <v>1968</v>
      </c>
      <c r="J13" s="51">
        <f>ROUND(SUM(J14:J14),2)</f>
        <v>6.48</v>
      </c>
    </row>
    <row r="14" spans="1:17">
      <c r="A14" s="45"/>
      <c r="B14" s="44"/>
      <c r="C14" s="52"/>
      <c r="D14" s="53"/>
      <c r="E14" s="54">
        <v>1</v>
      </c>
      <c r="F14" s="55">
        <v>3.6</v>
      </c>
      <c r="G14" s="55">
        <v>1.8</v>
      </c>
      <c r="H14" s="55">
        <f>F14*G14</f>
        <v>6.48</v>
      </c>
      <c r="I14" s="56">
        <f>E14*H14</f>
        <v>6.48</v>
      </c>
      <c r="J14" s="57">
        <f>I14</f>
        <v>6.48</v>
      </c>
    </row>
    <row r="15" spans="1:17">
      <c r="A15" s="45"/>
      <c r="B15" s="44"/>
      <c r="C15" s="52"/>
      <c r="D15" s="53"/>
      <c r="E15" s="54"/>
      <c r="F15" s="55"/>
      <c r="G15" s="55"/>
      <c r="H15" s="55"/>
      <c r="I15" s="56"/>
      <c r="J15" s="57"/>
    </row>
    <row r="16" spans="1:17" ht="26.4">
      <c r="A16" s="45" t="s">
        <v>19</v>
      </c>
      <c r="B16" s="46" t="s">
        <v>20</v>
      </c>
      <c r="C16" s="47" t="s">
        <v>22</v>
      </c>
      <c r="D16" s="48" t="s">
        <v>23</v>
      </c>
      <c r="E16" s="49" t="s">
        <v>1964</v>
      </c>
      <c r="F16" s="49" t="s">
        <v>1965</v>
      </c>
      <c r="G16" s="49" t="s">
        <v>1966</v>
      </c>
      <c r="H16" s="50" t="s">
        <v>1967</v>
      </c>
      <c r="I16" s="50" t="s">
        <v>1968</v>
      </c>
      <c r="J16" s="51">
        <f>ROUND(SUM(J17:J17),2)</f>
        <v>1</v>
      </c>
    </row>
    <row r="17" spans="1:10">
      <c r="A17" s="45"/>
      <c r="B17" s="46"/>
      <c r="C17" s="52" t="s">
        <v>1969</v>
      </c>
      <c r="D17" s="48"/>
      <c r="E17" s="54">
        <v>1</v>
      </c>
      <c r="F17" s="55"/>
      <c r="G17" s="55"/>
      <c r="H17" s="55"/>
      <c r="I17" s="56"/>
      <c r="J17" s="57">
        <f>ROUND(PRODUCT(D17:I17),2)</f>
        <v>1</v>
      </c>
    </row>
    <row r="18" spans="1:10">
      <c r="A18" s="45"/>
      <c r="B18" s="46"/>
      <c r="C18" s="47"/>
      <c r="D18" s="48"/>
      <c r="E18" s="49"/>
      <c r="F18" s="49"/>
      <c r="G18" s="49"/>
      <c r="H18" s="50"/>
      <c r="I18" s="50"/>
      <c r="J18" s="51"/>
    </row>
    <row r="19" spans="1:10" ht="26.4">
      <c r="A19" s="45" t="s">
        <v>24</v>
      </c>
      <c r="B19" s="46" t="s">
        <v>25</v>
      </c>
      <c r="C19" s="47" t="s">
        <v>256</v>
      </c>
      <c r="D19" s="48" t="s">
        <v>23</v>
      </c>
      <c r="E19" s="49" t="s">
        <v>1964</v>
      </c>
      <c r="F19" s="49" t="s">
        <v>1965</v>
      </c>
      <c r="G19" s="49" t="s">
        <v>1966</v>
      </c>
      <c r="H19" s="50" t="s">
        <v>1970</v>
      </c>
      <c r="I19" s="50" t="s">
        <v>1968</v>
      </c>
      <c r="J19" s="51">
        <f>ROUND(SUM(J20:J20),2)</f>
        <v>24</v>
      </c>
    </row>
    <row r="20" spans="1:10">
      <c r="A20" s="45"/>
      <c r="B20" s="46"/>
      <c r="C20" s="52" t="s">
        <v>1969</v>
      </c>
      <c r="D20" s="48"/>
      <c r="E20" s="54">
        <v>2</v>
      </c>
      <c r="F20" s="55"/>
      <c r="G20" s="55"/>
      <c r="H20" s="55">
        <v>12</v>
      </c>
      <c r="I20" s="56"/>
      <c r="J20" s="57">
        <f>ROUND(PRODUCT(D20:I20),2)</f>
        <v>24</v>
      </c>
    </row>
    <row r="21" spans="1:10">
      <c r="A21" s="45"/>
      <c r="B21" s="46"/>
      <c r="C21" s="47"/>
      <c r="D21" s="48"/>
      <c r="E21" s="49"/>
      <c r="F21" s="49"/>
      <c r="G21" s="49"/>
      <c r="H21" s="50"/>
      <c r="I21" s="50"/>
      <c r="J21" s="51"/>
    </row>
    <row r="22" spans="1:10" ht="52.8">
      <c r="A22" s="45" t="s">
        <v>28</v>
      </c>
      <c r="B22" s="46" t="s">
        <v>29</v>
      </c>
      <c r="C22" s="47" t="s">
        <v>30</v>
      </c>
      <c r="D22" s="48" t="s">
        <v>23</v>
      </c>
      <c r="E22" s="49" t="s">
        <v>1964</v>
      </c>
      <c r="F22" s="49" t="s">
        <v>1965</v>
      </c>
      <c r="G22" s="49" t="s">
        <v>1966</v>
      </c>
      <c r="H22" s="50" t="s">
        <v>1967</v>
      </c>
      <c r="I22" s="50" t="s">
        <v>1968</v>
      </c>
      <c r="J22" s="51">
        <f>ROUND(SUM(J23:J23),2)</f>
        <v>1</v>
      </c>
    </row>
    <row r="23" spans="1:10">
      <c r="A23" s="45"/>
      <c r="B23" s="46"/>
      <c r="C23" s="52" t="s">
        <v>1969</v>
      </c>
      <c r="D23" s="48"/>
      <c r="E23" s="54">
        <v>1</v>
      </c>
      <c r="F23" s="55"/>
      <c r="G23" s="55"/>
      <c r="H23" s="55"/>
      <c r="I23" s="56"/>
      <c r="J23" s="57">
        <f>ROUND(PRODUCT(D23:I23),2)</f>
        <v>1</v>
      </c>
    </row>
    <row r="24" spans="1:10">
      <c r="A24" s="45"/>
      <c r="B24" s="46"/>
      <c r="C24" s="47"/>
      <c r="D24" s="48"/>
      <c r="E24" s="49"/>
      <c r="F24" s="49"/>
      <c r="G24" s="49"/>
      <c r="H24" s="50"/>
      <c r="I24" s="50"/>
      <c r="J24" s="51"/>
    </row>
    <row r="25" spans="1:10" ht="52.8">
      <c r="A25" s="45" t="s">
        <v>31</v>
      </c>
      <c r="B25" s="46" t="s">
        <v>32</v>
      </c>
      <c r="C25" s="47" t="s">
        <v>33</v>
      </c>
      <c r="D25" s="48" t="s">
        <v>23</v>
      </c>
      <c r="E25" s="49" t="s">
        <v>1964</v>
      </c>
      <c r="F25" s="49" t="s">
        <v>1965</v>
      </c>
      <c r="G25" s="49" t="s">
        <v>1966</v>
      </c>
      <c r="H25" s="50" t="s">
        <v>1967</v>
      </c>
      <c r="I25" s="50" t="s">
        <v>1968</v>
      </c>
      <c r="J25" s="51">
        <f>ROUND(SUM(J26:J26),2)</f>
        <v>1</v>
      </c>
    </row>
    <row r="26" spans="1:10">
      <c r="A26" s="45"/>
      <c r="B26" s="46"/>
      <c r="C26" s="52" t="s">
        <v>1969</v>
      </c>
      <c r="D26" s="48"/>
      <c r="E26" s="54">
        <v>1</v>
      </c>
      <c r="F26" s="55"/>
      <c r="G26" s="55"/>
      <c r="H26" s="55"/>
      <c r="I26" s="56"/>
      <c r="J26" s="57">
        <f>ROUND(PRODUCT(D26:I26),2)</f>
        <v>1</v>
      </c>
    </row>
    <row r="27" spans="1:10">
      <c r="A27" s="45"/>
      <c r="B27" s="46"/>
      <c r="C27" s="47"/>
      <c r="D27" s="48"/>
      <c r="E27" s="49"/>
      <c r="F27" s="49"/>
      <c r="G27" s="49"/>
      <c r="H27" s="50"/>
      <c r="I27" s="50"/>
      <c r="J27" s="51"/>
    </row>
    <row r="28" spans="1:10" ht="52.8">
      <c r="A28" s="45" t="s">
        <v>34</v>
      </c>
      <c r="B28" s="46" t="s">
        <v>35</v>
      </c>
      <c r="C28" s="47" t="s">
        <v>36</v>
      </c>
      <c r="D28" s="48" t="s">
        <v>23</v>
      </c>
      <c r="E28" s="49" t="s">
        <v>1964</v>
      </c>
      <c r="F28" s="49" t="s">
        <v>1965</v>
      </c>
      <c r="G28" s="49" t="s">
        <v>1966</v>
      </c>
      <c r="H28" s="50" t="s">
        <v>1967</v>
      </c>
      <c r="I28" s="50" t="s">
        <v>1968</v>
      </c>
      <c r="J28" s="51">
        <f>ROUND(SUM(J29:J29),2)</f>
        <v>1</v>
      </c>
    </row>
    <row r="29" spans="1:10">
      <c r="A29" s="45"/>
      <c r="B29" s="46"/>
      <c r="C29" s="52" t="s">
        <v>1969</v>
      </c>
      <c r="D29" s="48"/>
      <c r="E29" s="54">
        <v>1</v>
      </c>
      <c r="F29" s="55"/>
      <c r="G29" s="55"/>
      <c r="H29" s="55"/>
      <c r="I29" s="56"/>
      <c r="J29" s="57">
        <f>ROUND(PRODUCT(D29:I29),2)</f>
        <v>1</v>
      </c>
    </row>
    <row r="30" spans="1:10">
      <c r="A30" s="45"/>
      <c r="B30" s="46"/>
      <c r="C30" s="47"/>
      <c r="D30" s="48"/>
      <c r="E30" s="49"/>
      <c r="F30" s="49"/>
      <c r="G30" s="49"/>
      <c r="H30" s="50"/>
      <c r="I30" s="50"/>
      <c r="J30" s="51"/>
    </row>
    <row r="31" spans="1:10" ht="26.4">
      <c r="A31" s="45" t="s">
        <v>37</v>
      </c>
      <c r="B31" s="46" t="s">
        <v>38</v>
      </c>
      <c r="C31" s="47" t="s">
        <v>39</v>
      </c>
      <c r="D31" s="48" t="s">
        <v>18</v>
      </c>
      <c r="E31" s="49" t="s">
        <v>1964</v>
      </c>
      <c r="F31" s="49" t="s">
        <v>1965</v>
      </c>
      <c r="G31" s="49" t="s">
        <v>1971</v>
      </c>
      <c r="H31" s="50" t="s">
        <v>1967</v>
      </c>
      <c r="I31" s="50" t="s">
        <v>1968</v>
      </c>
      <c r="J31" s="51">
        <f>ROUND(SUM(J32:J32),2)</f>
        <v>220</v>
      </c>
    </row>
    <row r="32" spans="1:10" ht="22.8">
      <c r="A32" s="45"/>
      <c r="B32" s="46"/>
      <c r="C32" s="52" t="s">
        <v>1972</v>
      </c>
      <c r="D32" s="48"/>
      <c r="E32" s="54"/>
      <c r="F32" s="55">
        <f>20+20+24+24</f>
        <v>88</v>
      </c>
      <c r="G32" s="55">
        <v>2.5</v>
      </c>
      <c r="H32" s="55"/>
      <c r="I32" s="56"/>
      <c r="J32" s="57">
        <f>ROUND(PRODUCT(D32:I32),2)</f>
        <v>220</v>
      </c>
    </row>
    <row r="33" spans="1:10">
      <c r="A33" s="45"/>
      <c r="B33" s="46"/>
      <c r="C33" s="47"/>
      <c r="D33" s="48"/>
      <c r="E33" s="49"/>
      <c r="F33" s="49"/>
      <c r="G33" s="49"/>
      <c r="H33" s="50"/>
      <c r="I33" s="50"/>
      <c r="J33" s="51"/>
    </row>
    <row r="34" spans="1:10" ht="39.6">
      <c r="A34" s="45" t="s">
        <v>40</v>
      </c>
      <c r="B34" s="46" t="s">
        <v>41</v>
      </c>
      <c r="C34" s="47" t="s">
        <v>42</v>
      </c>
      <c r="D34" s="48" t="s">
        <v>18</v>
      </c>
      <c r="E34" s="49" t="s">
        <v>1964</v>
      </c>
      <c r="F34" s="49" t="s">
        <v>1965</v>
      </c>
      <c r="G34" s="49" t="s">
        <v>1966</v>
      </c>
      <c r="H34" s="50" t="s">
        <v>1967</v>
      </c>
      <c r="I34" s="50" t="s">
        <v>1968</v>
      </c>
      <c r="J34" s="51">
        <f>ROUND(SUM(J35:J35),2)</f>
        <v>50</v>
      </c>
    </row>
    <row r="35" spans="1:10">
      <c r="A35" s="45"/>
      <c r="B35" s="46"/>
      <c r="C35" s="52" t="s">
        <v>1973</v>
      </c>
      <c r="D35" s="48"/>
      <c r="E35" s="54"/>
      <c r="F35" s="55">
        <v>10</v>
      </c>
      <c r="G35" s="55">
        <v>5</v>
      </c>
      <c r="H35" s="55"/>
      <c r="I35" s="56"/>
      <c r="J35" s="57">
        <f>ROUND(PRODUCT(D35:I35),2)</f>
        <v>50</v>
      </c>
    </row>
    <row r="36" spans="1:10">
      <c r="A36" s="45"/>
      <c r="B36" s="46"/>
      <c r="C36" s="47"/>
      <c r="D36" s="48"/>
      <c r="E36" s="49"/>
      <c r="F36" s="49"/>
      <c r="G36" s="49"/>
      <c r="H36" s="50"/>
      <c r="I36" s="50"/>
      <c r="J36" s="51"/>
    </row>
    <row r="37" spans="1:10" ht="26.4">
      <c r="A37" s="45" t="s">
        <v>43</v>
      </c>
      <c r="B37" s="46" t="s">
        <v>44</v>
      </c>
      <c r="C37" s="47" t="s">
        <v>45</v>
      </c>
      <c r="D37" s="48" t="s">
        <v>18</v>
      </c>
      <c r="E37" s="49" t="s">
        <v>1964</v>
      </c>
      <c r="F37" s="49" t="s">
        <v>1965</v>
      </c>
      <c r="G37" s="49" t="s">
        <v>1966</v>
      </c>
      <c r="H37" s="50" t="s">
        <v>1967</v>
      </c>
      <c r="I37" s="50" t="s">
        <v>1968</v>
      </c>
      <c r="J37" s="51">
        <f>ROUND(SUM(J38:J38),2)</f>
        <v>25</v>
      </c>
    </row>
    <row r="38" spans="1:10">
      <c r="A38" s="45"/>
      <c r="B38" s="46"/>
      <c r="C38" s="52" t="s">
        <v>1973</v>
      </c>
      <c r="D38" s="48"/>
      <c r="E38" s="54"/>
      <c r="F38" s="55">
        <v>5</v>
      </c>
      <c r="G38" s="55">
        <v>5</v>
      </c>
      <c r="H38" s="55"/>
      <c r="I38" s="56"/>
      <c r="J38" s="57">
        <f>ROUND(PRODUCT(D38:I38),2)</f>
        <v>25</v>
      </c>
    </row>
    <row r="39" spans="1:10">
      <c r="A39" s="45"/>
      <c r="B39" s="46"/>
      <c r="C39" s="47"/>
      <c r="D39" s="48"/>
      <c r="E39" s="49"/>
      <c r="F39" s="49"/>
      <c r="G39" s="49"/>
      <c r="H39" s="50"/>
      <c r="I39" s="50"/>
      <c r="J39" s="51"/>
    </row>
    <row r="40" spans="1:10" ht="39.6">
      <c r="A40" s="45" t="s">
        <v>46</v>
      </c>
      <c r="B40" s="46" t="s">
        <v>47</v>
      </c>
      <c r="C40" s="47" t="s">
        <v>48</v>
      </c>
      <c r="D40" s="48" t="s">
        <v>18</v>
      </c>
      <c r="E40" s="49" t="s">
        <v>1964</v>
      </c>
      <c r="F40" s="49" t="s">
        <v>1965</v>
      </c>
      <c r="G40" s="49" t="s">
        <v>1966</v>
      </c>
      <c r="H40" s="50" t="s">
        <v>1967</v>
      </c>
      <c r="I40" s="50" t="s">
        <v>1968</v>
      </c>
      <c r="J40" s="51">
        <f>ROUND(SUM(J41:J41),2)</f>
        <v>25</v>
      </c>
    </row>
    <row r="41" spans="1:10">
      <c r="A41" s="45"/>
      <c r="B41" s="46"/>
      <c r="C41" s="52" t="s">
        <v>1973</v>
      </c>
      <c r="D41" s="48"/>
      <c r="E41" s="54"/>
      <c r="F41" s="55">
        <v>5</v>
      </c>
      <c r="G41" s="55">
        <v>5</v>
      </c>
      <c r="H41" s="55"/>
      <c r="I41" s="56"/>
      <c r="J41" s="57">
        <f>ROUND(PRODUCT(D41:I41),2)</f>
        <v>25</v>
      </c>
    </row>
    <row r="42" spans="1:10">
      <c r="A42" s="45"/>
      <c r="B42" s="46"/>
      <c r="C42" s="47"/>
      <c r="D42" s="48"/>
      <c r="E42" s="49"/>
      <c r="F42" s="49"/>
      <c r="G42" s="49"/>
      <c r="H42" s="50"/>
      <c r="I42" s="50"/>
      <c r="J42" s="51"/>
    </row>
    <row r="43" spans="1:10" ht="39.6">
      <c r="A43" s="45" t="s">
        <v>49</v>
      </c>
      <c r="B43" s="46" t="s">
        <v>50</v>
      </c>
      <c r="C43" s="47" t="s">
        <v>51</v>
      </c>
      <c r="D43" s="48" t="s">
        <v>18</v>
      </c>
      <c r="E43" s="49" t="s">
        <v>1964</v>
      </c>
      <c r="F43" s="49" t="s">
        <v>1965</v>
      </c>
      <c r="G43" s="49" t="s">
        <v>1966</v>
      </c>
      <c r="H43" s="50" t="s">
        <v>1967</v>
      </c>
      <c r="I43" s="50" t="s">
        <v>1968</v>
      </c>
      <c r="J43" s="51">
        <f>ROUND(SUM(J44:J44),2)</f>
        <v>15</v>
      </c>
    </row>
    <row r="44" spans="1:10">
      <c r="A44" s="45"/>
      <c r="B44" s="46"/>
      <c r="C44" s="52" t="s">
        <v>1973</v>
      </c>
      <c r="D44" s="48"/>
      <c r="E44" s="54"/>
      <c r="F44" s="55">
        <v>5</v>
      </c>
      <c r="G44" s="55">
        <v>3</v>
      </c>
      <c r="H44" s="55"/>
      <c r="I44" s="56"/>
      <c r="J44" s="57">
        <f>ROUND(PRODUCT(D44:I44),2)</f>
        <v>15</v>
      </c>
    </row>
    <row r="45" spans="1:10">
      <c r="A45" s="45"/>
      <c r="B45" s="46"/>
      <c r="C45" s="47"/>
      <c r="D45" s="48"/>
      <c r="E45" s="49"/>
      <c r="F45" s="49"/>
      <c r="G45" s="49"/>
      <c r="H45" s="50"/>
      <c r="I45" s="50"/>
      <c r="J45" s="51"/>
    </row>
    <row r="46" spans="1:10" ht="39.6">
      <c r="A46" s="45" t="s">
        <v>52</v>
      </c>
      <c r="B46" s="46" t="str">
        <f>'[6]PLANILHA ORCAMENTARIA'!B16</f>
        <v>COMP-87959115</v>
      </c>
      <c r="C46" s="47" t="s">
        <v>54</v>
      </c>
      <c r="D46" s="48" t="s">
        <v>18</v>
      </c>
      <c r="E46" s="49" t="s">
        <v>1964</v>
      </c>
      <c r="F46" s="49" t="s">
        <v>1965</v>
      </c>
      <c r="G46" s="49" t="s">
        <v>1966</v>
      </c>
      <c r="H46" s="50" t="s">
        <v>1967</v>
      </c>
      <c r="I46" s="50" t="s">
        <v>1968</v>
      </c>
      <c r="J46" s="51">
        <f>ROUND(SUM(J47:J47),2)</f>
        <v>50</v>
      </c>
    </row>
    <row r="47" spans="1:10">
      <c r="A47" s="45"/>
      <c r="B47" s="46"/>
      <c r="C47" s="52" t="s">
        <v>1973</v>
      </c>
      <c r="D47" s="48"/>
      <c r="E47" s="54"/>
      <c r="F47" s="55">
        <v>10</v>
      </c>
      <c r="G47" s="55">
        <v>5</v>
      </c>
      <c r="H47" s="55"/>
      <c r="I47" s="56"/>
      <c r="J47" s="57">
        <f>ROUND(PRODUCT(D47:I47),2)</f>
        <v>50</v>
      </c>
    </row>
    <row r="48" spans="1:10">
      <c r="A48" s="45"/>
      <c r="B48" s="46"/>
      <c r="C48" s="47"/>
      <c r="D48" s="48"/>
      <c r="E48" s="49"/>
      <c r="F48" s="49"/>
      <c r="G48" s="49"/>
      <c r="H48" s="50"/>
      <c r="I48" s="50"/>
      <c r="J48" s="51"/>
    </row>
    <row r="49" spans="1:10" ht="39.6">
      <c r="A49" s="45" t="s">
        <v>55</v>
      </c>
      <c r="B49" s="46" t="s">
        <v>56</v>
      </c>
      <c r="C49" s="47" t="s">
        <v>57</v>
      </c>
      <c r="D49" s="48" t="s">
        <v>18</v>
      </c>
      <c r="E49" s="49" t="s">
        <v>1964</v>
      </c>
      <c r="F49" s="49" t="s">
        <v>1965</v>
      </c>
      <c r="G49" s="49" t="s">
        <v>1966</v>
      </c>
      <c r="H49" s="50" t="s">
        <v>1967</v>
      </c>
      <c r="I49" s="50" t="s">
        <v>1968</v>
      </c>
      <c r="J49" s="51">
        <f>ROUND(SUM(J50:J50),2)</f>
        <v>50</v>
      </c>
    </row>
    <row r="50" spans="1:10">
      <c r="A50" s="45"/>
      <c r="B50" s="46"/>
      <c r="C50" s="52" t="s">
        <v>1973</v>
      </c>
      <c r="D50" s="48"/>
      <c r="E50" s="54"/>
      <c r="F50" s="55">
        <v>10</v>
      </c>
      <c r="G50" s="55">
        <v>5</v>
      </c>
      <c r="H50" s="55"/>
      <c r="I50" s="56"/>
      <c r="J50" s="57">
        <f>ROUND(PRODUCT(D50:I50),2)</f>
        <v>50</v>
      </c>
    </row>
    <row r="51" spans="1:10">
      <c r="A51" s="45"/>
      <c r="B51" s="46"/>
      <c r="C51" s="47"/>
      <c r="D51" s="48"/>
      <c r="E51" s="49"/>
      <c r="F51" s="49"/>
      <c r="G51" s="49"/>
      <c r="H51" s="50"/>
      <c r="I51" s="50"/>
      <c r="J51" s="51"/>
    </row>
    <row r="52" spans="1:10" ht="39.6">
      <c r="A52" s="45" t="s">
        <v>58</v>
      </c>
      <c r="B52" s="46" t="s">
        <v>59</v>
      </c>
      <c r="C52" s="47" t="s">
        <v>60</v>
      </c>
      <c r="D52" s="48" t="s">
        <v>23</v>
      </c>
      <c r="E52" s="49" t="s">
        <v>1964</v>
      </c>
      <c r="F52" s="49" t="s">
        <v>1965</v>
      </c>
      <c r="G52" s="49" t="s">
        <v>1966</v>
      </c>
      <c r="H52" s="50" t="s">
        <v>1967</v>
      </c>
      <c r="I52" s="50" t="s">
        <v>1968</v>
      </c>
      <c r="J52" s="51">
        <f>ROUND(SUM(J53:J53),2)</f>
        <v>1</v>
      </c>
    </row>
    <row r="53" spans="1:10">
      <c r="A53" s="45"/>
      <c r="B53" s="46"/>
      <c r="C53" s="52" t="s">
        <v>1969</v>
      </c>
      <c r="D53" s="48"/>
      <c r="E53" s="54">
        <v>1</v>
      </c>
      <c r="F53" s="55"/>
      <c r="G53" s="55"/>
      <c r="H53" s="55"/>
      <c r="I53" s="56"/>
      <c r="J53" s="57">
        <f>ROUND(PRODUCT(D53:I53),2)</f>
        <v>1</v>
      </c>
    </row>
    <row r="54" spans="1:10">
      <c r="A54" s="44"/>
      <c r="B54" s="58"/>
      <c r="C54" s="44"/>
      <c r="D54" s="44"/>
      <c r="E54" s="44"/>
      <c r="F54" s="44"/>
      <c r="G54" s="44"/>
      <c r="H54" s="44"/>
      <c r="I54" s="44"/>
      <c r="J54" s="59"/>
    </row>
    <row r="55" spans="1:10">
      <c r="A55" s="44"/>
      <c r="B55" s="58"/>
      <c r="C55" s="44"/>
      <c r="D55" s="44"/>
      <c r="E55" s="44"/>
      <c r="F55" s="44"/>
      <c r="G55" s="44"/>
      <c r="H55" s="44"/>
      <c r="I55" s="44"/>
      <c r="J55" s="59"/>
    </row>
    <row r="56" spans="1:10" ht="26.4">
      <c r="A56" s="60" t="s">
        <v>61</v>
      </c>
      <c r="B56" s="61">
        <v>98531</v>
      </c>
      <c r="C56" s="62" t="s">
        <v>63</v>
      </c>
      <c r="D56" s="60" t="s">
        <v>23</v>
      </c>
      <c r="E56" s="47"/>
      <c r="F56" s="63"/>
      <c r="G56" s="63"/>
      <c r="H56" s="63"/>
      <c r="I56" s="63"/>
      <c r="J56" s="64">
        <f>ROUND(SUM(J57:J59),2)</f>
        <v>187</v>
      </c>
    </row>
    <row r="57" spans="1:10" ht="22.8">
      <c r="A57" s="44"/>
      <c r="B57" s="44"/>
      <c r="C57" s="65" t="s">
        <v>1974</v>
      </c>
      <c r="D57" s="44"/>
      <c r="E57" s="44"/>
      <c r="F57" s="44"/>
      <c r="G57" s="44"/>
      <c r="H57" s="44"/>
      <c r="I57" s="44"/>
      <c r="J57" s="44"/>
    </row>
    <row r="58" spans="1:10">
      <c r="A58" s="44"/>
      <c r="B58" s="44"/>
      <c r="C58" s="66" t="s">
        <v>1975</v>
      </c>
      <c r="D58" s="44"/>
      <c r="E58" s="67">
        <v>2</v>
      </c>
      <c r="F58" s="68">
        <f>ROUND(1400,0)/30</f>
        <v>46.666666666666664</v>
      </c>
      <c r="G58" s="44"/>
      <c r="H58" s="44"/>
      <c r="I58" s="69">
        <v>2</v>
      </c>
      <c r="J58" s="70">
        <f>ROUND(PRODUCT(E58:I58),0)</f>
        <v>187</v>
      </c>
    </row>
    <row r="59" spans="1:10">
      <c r="A59" s="44"/>
      <c r="B59" s="44"/>
      <c r="C59" s="44"/>
      <c r="D59" s="44"/>
      <c r="E59" s="44"/>
      <c r="F59" s="44"/>
      <c r="G59" s="44"/>
      <c r="H59" s="44"/>
      <c r="I59" s="44"/>
      <c r="J59" s="44"/>
    </row>
    <row r="60" spans="1:10">
      <c r="A60" s="44"/>
      <c r="B60" s="44"/>
      <c r="C60" s="44"/>
      <c r="D60" s="44"/>
      <c r="E60" s="44"/>
      <c r="F60" s="44"/>
      <c r="G60" s="44"/>
      <c r="H60" s="44"/>
      <c r="I60" s="44"/>
      <c r="J60" s="44"/>
    </row>
    <row r="61" spans="1:10" ht="39.6">
      <c r="A61" s="60" t="s">
        <v>64</v>
      </c>
      <c r="B61" s="71">
        <v>98528</v>
      </c>
      <c r="C61" s="72" t="s">
        <v>66</v>
      </c>
      <c r="D61" s="48" t="s">
        <v>23</v>
      </c>
      <c r="E61" s="47"/>
      <c r="F61" s="63"/>
      <c r="G61" s="63"/>
      <c r="H61" s="63"/>
      <c r="I61" s="63"/>
      <c r="J61" s="64">
        <f>ROUND(SUM(J62:J64),2)</f>
        <v>187</v>
      </c>
    </row>
    <row r="62" spans="1:10" ht="22.8">
      <c r="A62" s="44"/>
      <c r="B62" s="44"/>
      <c r="C62" s="65" t="s">
        <v>1974</v>
      </c>
      <c r="D62" s="44"/>
      <c r="E62" s="44"/>
      <c r="F62" s="44"/>
      <c r="G62" s="44"/>
      <c r="H62" s="44"/>
      <c r="I62" s="44"/>
      <c r="J62" s="44"/>
    </row>
    <row r="63" spans="1:10">
      <c r="A63" s="44"/>
      <c r="B63" s="44"/>
      <c r="C63" s="66" t="s">
        <v>1975</v>
      </c>
      <c r="D63" s="44"/>
      <c r="E63" s="67">
        <v>2</v>
      </c>
      <c r="F63" s="68">
        <f>ROUND(1400,0)/30</f>
        <v>46.666666666666664</v>
      </c>
      <c r="G63" s="44"/>
      <c r="H63" s="44"/>
      <c r="I63" s="69">
        <v>2</v>
      </c>
      <c r="J63" s="70">
        <f>ROUND(PRODUCT(E63:I63),0)</f>
        <v>187</v>
      </c>
    </row>
    <row r="64" spans="1:10">
      <c r="A64" s="44"/>
      <c r="B64" s="44"/>
      <c r="C64" s="44"/>
      <c r="D64" s="44"/>
      <c r="E64" s="44"/>
      <c r="F64" s="44"/>
      <c r="G64" s="44"/>
      <c r="H64" s="44"/>
      <c r="I64" s="44"/>
      <c r="J64" s="44"/>
    </row>
    <row r="65" spans="1:15">
      <c r="A65" s="44"/>
      <c r="B65" s="44"/>
      <c r="C65" s="44"/>
      <c r="D65" s="44"/>
      <c r="E65" s="44"/>
      <c r="F65" s="44"/>
      <c r="G65" s="44"/>
      <c r="H65" s="44"/>
      <c r="I65" s="44"/>
      <c r="J65" s="44"/>
      <c r="O65" s="73"/>
    </row>
    <row r="66" spans="1:15" ht="39.6">
      <c r="A66" s="74" t="s">
        <v>67</v>
      </c>
      <c r="B66" s="75">
        <v>98525</v>
      </c>
      <c r="C66" s="76" t="s">
        <v>69</v>
      </c>
      <c r="D66" s="77" t="s">
        <v>18</v>
      </c>
      <c r="E66" s="78"/>
      <c r="F66" s="79" t="s">
        <v>1976</v>
      </c>
      <c r="G66" s="79" t="s">
        <v>1977</v>
      </c>
      <c r="H66" s="79"/>
      <c r="I66" s="79" t="s">
        <v>1978</v>
      </c>
      <c r="J66" s="80">
        <f>ROUND(SUM(J67:J69),2)</f>
        <v>7420</v>
      </c>
      <c r="M66" s="81"/>
      <c r="O66" s="73"/>
    </row>
    <row r="67" spans="1:15">
      <c r="A67" s="82"/>
      <c r="B67" s="83"/>
      <c r="C67" s="84" t="s">
        <v>1979</v>
      </c>
      <c r="D67" s="85"/>
      <c r="E67" s="66"/>
      <c r="F67" s="86"/>
      <c r="G67" s="87"/>
      <c r="H67" s="87"/>
      <c r="I67" s="87"/>
      <c r="J67" s="70"/>
    </row>
    <row r="68" spans="1:15">
      <c r="A68" s="82"/>
      <c r="B68" s="88"/>
      <c r="C68" s="66" t="s">
        <v>1975</v>
      </c>
      <c r="D68" s="85"/>
      <c r="E68" s="66"/>
      <c r="F68" s="89">
        <v>1400</v>
      </c>
      <c r="G68" s="90">
        <f>1.65+1</f>
        <v>2.65</v>
      </c>
      <c r="H68" s="90"/>
      <c r="I68" s="90">
        <v>2</v>
      </c>
      <c r="J68" s="70">
        <f t="shared" ref="J68" si="0">ROUND(PRODUCT(E68:I68),2)</f>
        <v>7420</v>
      </c>
    </row>
    <row r="69" spans="1:15">
      <c r="A69" s="82"/>
      <c r="B69" s="88"/>
      <c r="C69" s="91"/>
      <c r="D69" s="92"/>
      <c r="E69" s="93"/>
      <c r="F69" s="90"/>
      <c r="G69" s="90"/>
      <c r="H69" s="90"/>
      <c r="I69" s="90"/>
      <c r="J69" s="70"/>
    </row>
    <row r="70" spans="1:15" ht="52.8">
      <c r="A70" s="82" t="s">
        <v>70</v>
      </c>
      <c r="B70" s="75">
        <v>100983</v>
      </c>
      <c r="C70" s="76" t="s">
        <v>1980</v>
      </c>
      <c r="D70" s="77" t="s">
        <v>73</v>
      </c>
      <c r="E70" s="94" t="s">
        <v>1981</v>
      </c>
      <c r="F70" s="79"/>
      <c r="G70" s="79"/>
      <c r="H70" s="79"/>
      <c r="I70" s="94" t="s">
        <v>1982</v>
      </c>
      <c r="J70" s="80">
        <f>ROUND(SUM(J71:J73),2)</f>
        <v>9095.7999999999993</v>
      </c>
    </row>
    <row r="71" spans="1:15">
      <c r="A71" s="82"/>
      <c r="B71" s="88"/>
      <c r="C71" s="91" t="s">
        <v>1983</v>
      </c>
      <c r="D71" s="92"/>
      <c r="E71" s="95">
        <v>1.4</v>
      </c>
      <c r="F71" s="90"/>
      <c r="G71" s="90"/>
      <c r="H71" s="90"/>
      <c r="I71" s="90">
        <f>J56*1*3</f>
        <v>561</v>
      </c>
      <c r="J71" s="70">
        <f t="shared" ref="J71:J72" si="1">ROUND(PRODUCT(E71:I71),2)</f>
        <v>785.4</v>
      </c>
    </row>
    <row r="72" spans="1:15">
      <c r="A72" s="82"/>
      <c r="B72" s="88"/>
      <c r="C72" s="91" t="s">
        <v>1984</v>
      </c>
      <c r="D72" s="92"/>
      <c r="E72" s="95">
        <v>1.4</v>
      </c>
      <c r="F72" s="90"/>
      <c r="G72" s="90"/>
      <c r="H72" s="90"/>
      <c r="I72" s="90">
        <f>J66*0.8</f>
        <v>5936</v>
      </c>
      <c r="J72" s="70">
        <f t="shared" si="1"/>
        <v>8310.4</v>
      </c>
    </row>
    <row r="73" spans="1:15">
      <c r="A73" s="82"/>
      <c r="B73" s="88"/>
      <c r="C73" s="91"/>
      <c r="D73" s="92"/>
      <c r="E73" s="93"/>
      <c r="F73" s="90"/>
      <c r="G73" s="90"/>
      <c r="H73" s="90"/>
      <c r="I73" s="90"/>
      <c r="J73" s="70"/>
    </row>
    <row r="74" spans="1:15" ht="39.6">
      <c r="A74" s="82" t="s">
        <v>74</v>
      </c>
      <c r="B74" s="75">
        <v>95876</v>
      </c>
      <c r="C74" s="76" t="s">
        <v>76</v>
      </c>
      <c r="D74" s="77" t="s">
        <v>77</v>
      </c>
      <c r="E74" s="94" t="s">
        <v>644</v>
      </c>
      <c r="F74" s="79"/>
      <c r="G74" s="79"/>
      <c r="H74" s="79"/>
      <c r="I74" s="94" t="s">
        <v>1985</v>
      </c>
      <c r="J74" s="80">
        <f>ROUND(SUM(J75:J76),2)</f>
        <v>53665.22</v>
      </c>
    </row>
    <row r="75" spans="1:15">
      <c r="A75" s="82"/>
      <c r="B75" s="88"/>
      <c r="C75" s="91"/>
      <c r="D75" s="92"/>
      <c r="E75" s="95">
        <v>5.9</v>
      </c>
      <c r="F75" s="90"/>
      <c r="G75" s="90"/>
      <c r="H75" s="90"/>
      <c r="I75" s="90">
        <f>J70</f>
        <v>9095.7999999999993</v>
      </c>
      <c r="J75" s="70">
        <f t="shared" ref="J75" si="2">ROUND(PRODUCT(E75:I75),2)</f>
        <v>53665.22</v>
      </c>
    </row>
    <row r="76" spans="1:15">
      <c r="A76" s="82"/>
      <c r="B76" s="88"/>
      <c r="C76" s="91"/>
      <c r="D76" s="92"/>
      <c r="E76" s="93"/>
      <c r="F76" s="90"/>
      <c r="G76" s="90"/>
      <c r="H76" s="90"/>
      <c r="I76" s="90"/>
      <c r="J76" s="70"/>
    </row>
    <row r="77" spans="1:15">
      <c r="A77" s="96"/>
      <c r="B77" s="96"/>
      <c r="C77" s="96"/>
      <c r="D77" s="96"/>
      <c r="E77" s="97"/>
      <c r="F77" s="96"/>
      <c r="G77" s="96"/>
      <c r="H77" s="96"/>
      <c r="I77" s="96"/>
      <c r="J77" s="98"/>
    </row>
    <row r="78" spans="1:15">
      <c r="A78" s="36" t="str">
        <f>'[4]Planilha Orçamentária'!A24</f>
        <v>1.2</v>
      </c>
      <c r="B78" s="37"/>
      <c r="C78" s="38" t="str">
        <f>VLOOKUP(A78,'[4]Planilha Orçamentária'!A:K,3,0)</f>
        <v>ADMINISTRAÇÃO LOCAL</v>
      </c>
      <c r="D78" s="38"/>
      <c r="E78" s="99"/>
      <c r="F78" s="100"/>
      <c r="G78" s="100"/>
      <c r="H78" s="100"/>
      <c r="I78" s="100"/>
      <c r="J78" s="101"/>
    </row>
    <row r="79" spans="1:15" ht="26.4">
      <c r="A79" s="102" t="s">
        <v>80</v>
      </c>
      <c r="B79" s="83" t="s">
        <v>1986</v>
      </c>
      <c r="C79" s="47" t="s">
        <v>1987</v>
      </c>
      <c r="D79" s="48" t="s">
        <v>1957</v>
      </c>
      <c r="E79" s="49"/>
      <c r="F79" s="49"/>
      <c r="G79" s="49"/>
      <c r="H79" s="103"/>
      <c r="I79" s="103"/>
      <c r="J79" s="104">
        <v>1</v>
      </c>
    </row>
    <row r="80" spans="1:15">
      <c r="A80" s="102"/>
      <c r="B80" s="83"/>
      <c r="C80" s="105" t="s">
        <v>1988</v>
      </c>
      <c r="D80" s="48"/>
      <c r="E80" s="49"/>
      <c r="F80" s="49"/>
      <c r="G80" s="49"/>
      <c r="H80" s="103"/>
      <c r="I80" s="103"/>
      <c r="J80" s="104"/>
    </row>
    <row r="81" spans="1:10" ht="39.6">
      <c r="A81" s="102"/>
      <c r="B81" s="83">
        <v>93567</v>
      </c>
      <c r="C81" s="47" t="s">
        <v>597</v>
      </c>
      <c r="D81" s="48" t="s">
        <v>1989</v>
      </c>
      <c r="E81" s="49" t="s">
        <v>1990</v>
      </c>
      <c r="F81" s="49"/>
      <c r="G81" s="49"/>
      <c r="H81" s="103"/>
      <c r="I81" s="103" t="s">
        <v>1991</v>
      </c>
      <c r="J81" s="104">
        <f>ROUND(SUM(J82:J82),2)</f>
        <v>2.4</v>
      </c>
    </row>
    <row r="82" spans="1:10">
      <c r="A82" s="102"/>
      <c r="B82" s="46"/>
      <c r="C82" s="106" t="s">
        <v>1992</v>
      </c>
      <c r="D82" s="48"/>
      <c r="E82" s="107">
        <v>12</v>
      </c>
      <c r="F82" s="108"/>
      <c r="G82" s="108"/>
      <c r="H82" s="109"/>
      <c r="I82" s="108">
        <v>0.2</v>
      </c>
      <c r="J82" s="110">
        <f>I82*E82</f>
        <v>2.4000000000000004</v>
      </c>
    </row>
    <row r="83" spans="1:10">
      <c r="A83" s="111"/>
      <c r="B83" s="112"/>
      <c r="C83" s="112"/>
      <c r="D83" s="112"/>
      <c r="E83" s="112"/>
      <c r="F83" s="112"/>
      <c r="G83" s="112"/>
      <c r="H83" s="112"/>
      <c r="I83" s="112"/>
      <c r="J83" s="113"/>
    </row>
    <row r="84" spans="1:10" ht="39.6">
      <c r="A84" s="102"/>
      <c r="B84" s="83" t="s">
        <v>1993</v>
      </c>
      <c r="C84" s="47" t="s">
        <v>595</v>
      </c>
      <c r="D84" s="48" t="s">
        <v>1989</v>
      </c>
      <c r="E84" s="49" t="s">
        <v>1990</v>
      </c>
      <c r="F84" s="49"/>
      <c r="G84" s="49"/>
      <c r="H84" s="103"/>
      <c r="I84" s="103" t="s">
        <v>1991</v>
      </c>
      <c r="J84" s="104">
        <f>ROUND(SUM(J85:J85),2)</f>
        <v>9.6</v>
      </c>
    </row>
    <row r="85" spans="1:10">
      <c r="A85" s="102"/>
      <c r="B85" s="46"/>
      <c r="C85" s="106" t="s">
        <v>1992</v>
      </c>
      <c r="D85" s="48"/>
      <c r="E85" s="107">
        <f>E82</f>
        <v>12</v>
      </c>
      <c r="F85" s="108"/>
      <c r="G85" s="108"/>
      <c r="H85" s="109"/>
      <c r="I85" s="108">
        <v>0.8</v>
      </c>
      <c r="J85" s="110">
        <f>I85*E85</f>
        <v>9.6000000000000014</v>
      </c>
    </row>
    <row r="86" spans="1:10">
      <c r="A86" s="111"/>
      <c r="B86" s="112"/>
      <c r="C86" s="112"/>
      <c r="D86" s="112"/>
      <c r="E86" s="112"/>
      <c r="F86" s="112"/>
      <c r="G86" s="112"/>
      <c r="H86" s="112"/>
      <c r="I86" s="112"/>
      <c r="J86" s="113"/>
    </row>
    <row r="87" spans="1:10" ht="39.6">
      <c r="A87" s="102"/>
      <c r="B87" s="83">
        <v>90776</v>
      </c>
      <c r="C87" s="47" t="s">
        <v>1994</v>
      </c>
      <c r="D87" s="48" t="s">
        <v>1989</v>
      </c>
      <c r="E87" s="49" t="s">
        <v>1990</v>
      </c>
      <c r="F87" s="49"/>
      <c r="G87" s="49"/>
      <c r="H87" s="103"/>
      <c r="I87" s="103" t="s">
        <v>1991</v>
      </c>
      <c r="J87" s="104">
        <f>ROUND(SUM(J88:J88),2)</f>
        <v>12</v>
      </c>
    </row>
    <row r="88" spans="1:10">
      <c r="A88" s="102"/>
      <c r="B88" s="46"/>
      <c r="C88" s="106" t="s">
        <v>1992</v>
      </c>
      <c r="D88" s="48"/>
      <c r="E88" s="107">
        <f>E85</f>
        <v>12</v>
      </c>
      <c r="F88" s="108"/>
      <c r="G88" s="108"/>
      <c r="H88" s="109"/>
      <c r="I88" s="108">
        <v>1</v>
      </c>
      <c r="J88" s="110">
        <f>I88*E88</f>
        <v>12</v>
      </c>
    </row>
    <row r="89" spans="1:10">
      <c r="A89" s="111"/>
      <c r="B89" s="112"/>
      <c r="C89" s="112"/>
      <c r="D89" s="112"/>
      <c r="E89" s="112"/>
      <c r="F89" s="112"/>
      <c r="G89" s="112"/>
      <c r="H89" s="112"/>
      <c r="I89" s="112"/>
      <c r="J89" s="113"/>
    </row>
    <row r="90" spans="1:10" ht="39.6">
      <c r="A90" s="102"/>
      <c r="B90" s="83">
        <v>100321</v>
      </c>
      <c r="C90" s="47" t="s">
        <v>1995</v>
      </c>
      <c r="D90" s="48" t="s">
        <v>1989</v>
      </c>
      <c r="E90" s="49" t="s">
        <v>1990</v>
      </c>
      <c r="F90" s="49"/>
      <c r="G90" s="49"/>
      <c r="H90" s="103"/>
      <c r="I90" s="103" t="s">
        <v>1991</v>
      </c>
      <c r="J90" s="104">
        <f>ROUND(SUM(J91:J91),2)</f>
        <v>7.2</v>
      </c>
    </row>
    <row r="91" spans="1:10">
      <c r="A91" s="102"/>
      <c r="B91" s="46"/>
      <c r="C91" s="106" t="s">
        <v>1992</v>
      </c>
      <c r="D91" s="48"/>
      <c r="E91" s="107">
        <f>E88</f>
        <v>12</v>
      </c>
      <c r="F91" s="108"/>
      <c r="G91" s="108"/>
      <c r="H91" s="109"/>
      <c r="I91" s="108">
        <v>0.6</v>
      </c>
      <c r="J91" s="110">
        <f>I91*E91</f>
        <v>7.1999999999999993</v>
      </c>
    </row>
    <row r="92" spans="1:10">
      <c r="A92" s="111"/>
      <c r="B92" s="112"/>
      <c r="C92" s="112"/>
      <c r="D92" s="112"/>
      <c r="E92" s="112"/>
      <c r="F92" s="112"/>
      <c r="G92" s="112"/>
      <c r="H92" s="112"/>
      <c r="I92" s="112"/>
      <c r="J92" s="113"/>
    </row>
    <row r="93" spans="1:10" ht="39.6">
      <c r="A93" s="102"/>
      <c r="B93" s="83">
        <v>93566</v>
      </c>
      <c r="C93" s="47" t="s">
        <v>590</v>
      </c>
      <c r="D93" s="48" t="s">
        <v>1989</v>
      </c>
      <c r="E93" s="49" t="s">
        <v>1990</v>
      </c>
      <c r="F93" s="49"/>
      <c r="G93" s="49"/>
      <c r="H93" s="103"/>
      <c r="I93" s="103" t="s">
        <v>1991</v>
      </c>
      <c r="J93" s="104">
        <f>ROUND(SUM(J94:J94),2)</f>
        <v>7.2</v>
      </c>
    </row>
    <row r="94" spans="1:10">
      <c r="A94" s="102"/>
      <c r="B94" s="46"/>
      <c r="C94" s="106" t="s">
        <v>1992</v>
      </c>
      <c r="D94" s="48"/>
      <c r="E94" s="107">
        <f>E91</f>
        <v>12</v>
      </c>
      <c r="F94" s="108"/>
      <c r="G94" s="108"/>
      <c r="H94" s="109"/>
      <c r="I94" s="108">
        <v>0.6</v>
      </c>
      <c r="J94" s="110">
        <f>I94*E94</f>
        <v>7.1999999999999993</v>
      </c>
    </row>
    <row r="95" spans="1:10">
      <c r="A95" s="111"/>
      <c r="B95" s="112"/>
      <c r="C95" s="112"/>
      <c r="D95" s="112"/>
      <c r="E95" s="112"/>
      <c r="F95" s="112"/>
      <c r="G95" s="112"/>
      <c r="H95" s="112"/>
      <c r="I95" s="112"/>
      <c r="J95" s="113"/>
    </row>
    <row r="96" spans="1:10" ht="39.6">
      <c r="A96" s="102"/>
      <c r="B96" s="83" t="s">
        <v>600</v>
      </c>
      <c r="C96" s="47" t="s">
        <v>601</v>
      </c>
      <c r="D96" s="48" t="s">
        <v>1989</v>
      </c>
      <c r="E96" s="49" t="s">
        <v>1990</v>
      </c>
      <c r="F96" s="49"/>
      <c r="G96" s="49"/>
      <c r="H96" s="103"/>
      <c r="I96" s="103" t="s">
        <v>1991</v>
      </c>
      <c r="J96" s="104">
        <f>ROUND(SUM(J97:J97),2)</f>
        <v>12</v>
      </c>
    </row>
    <row r="97" spans="1:17">
      <c r="A97" s="102"/>
      <c r="B97" s="46"/>
      <c r="C97" s="106" t="s">
        <v>1992</v>
      </c>
      <c r="D97" s="48"/>
      <c r="E97" s="107">
        <f>E94</f>
        <v>12</v>
      </c>
      <c r="F97" s="108"/>
      <c r="G97" s="108"/>
      <c r="H97" s="109"/>
      <c r="I97" s="108">
        <v>1</v>
      </c>
      <c r="J97" s="110">
        <f>I97*E97</f>
        <v>12</v>
      </c>
    </row>
    <row r="98" spans="1:17">
      <c r="A98" s="111"/>
      <c r="B98" s="112"/>
      <c r="C98" s="112"/>
      <c r="D98" s="112"/>
      <c r="E98" s="112"/>
      <c r="F98" s="112"/>
      <c r="G98" s="112"/>
      <c r="H98" s="112"/>
      <c r="I98" s="112"/>
      <c r="J98" s="113"/>
    </row>
    <row r="99" spans="1:17" ht="39.6">
      <c r="A99" s="102"/>
      <c r="B99" s="83">
        <v>101460</v>
      </c>
      <c r="C99" s="47" t="s">
        <v>603</v>
      </c>
      <c r="D99" s="48" t="s">
        <v>1989</v>
      </c>
      <c r="E99" s="49" t="s">
        <v>1990</v>
      </c>
      <c r="F99" s="49"/>
      <c r="G99" s="49"/>
      <c r="H99" s="103"/>
      <c r="I99" s="103" t="s">
        <v>1991</v>
      </c>
      <c r="J99" s="104">
        <f>ROUND(SUM(J100:J100),2)</f>
        <v>24</v>
      </c>
    </row>
    <row r="100" spans="1:17">
      <c r="A100" s="102"/>
      <c r="B100" s="46"/>
      <c r="C100" s="106" t="s">
        <v>1992</v>
      </c>
      <c r="D100" s="48"/>
      <c r="E100" s="107">
        <f>E97</f>
        <v>12</v>
      </c>
      <c r="F100" s="108"/>
      <c r="G100" s="108"/>
      <c r="H100" s="109"/>
      <c r="I100" s="108">
        <v>2</v>
      </c>
      <c r="J100" s="110">
        <f>I100*E100</f>
        <v>24</v>
      </c>
    </row>
    <row r="101" spans="1:17">
      <c r="A101" s="111"/>
      <c r="B101" s="112"/>
      <c r="C101" s="112"/>
      <c r="D101" s="112"/>
      <c r="E101" s="112"/>
      <c r="F101" s="112"/>
      <c r="G101" s="112"/>
      <c r="H101" s="112"/>
      <c r="I101" s="112"/>
      <c r="J101" s="113"/>
    </row>
    <row r="102" spans="1:17" ht="39.6">
      <c r="A102" s="102"/>
      <c r="B102" s="83" t="s">
        <v>1996</v>
      </c>
      <c r="C102" s="47" t="s">
        <v>599</v>
      </c>
      <c r="D102" s="48" t="s">
        <v>1989</v>
      </c>
      <c r="E102" s="49" t="s">
        <v>1990</v>
      </c>
      <c r="F102" s="49"/>
      <c r="G102" s="49"/>
      <c r="H102" s="103"/>
      <c r="I102" s="103" t="s">
        <v>1991</v>
      </c>
      <c r="J102" s="104">
        <f>ROUND(SUM(J103:J103),2)</f>
        <v>9.6</v>
      </c>
    </row>
    <row r="103" spans="1:17">
      <c r="A103" s="102"/>
      <c r="B103" s="46"/>
      <c r="C103" s="106" t="s">
        <v>1992</v>
      </c>
      <c r="D103" s="48"/>
      <c r="E103" s="107">
        <f>E100</f>
        <v>12</v>
      </c>
      <c r="F103" s="108"/>
      <c r="G103" s="108"/>
      <c r="H103" s="109"/>
      <c r="I103" s="108">
        <v>0.8</v>
      </c>
      <c r="J103" s="110">
        <f>I103*E103</f>
        <v>9.6000000000000014</v>
      </c>
    </row>
    <row r="104" spans="1:17">
      <c r="A104" s="114"/>
      <c r="B104" s="114"/>
      <c r="C104" s="115"/>
      <c r="D104" s="114"/>
      <c r="E104" s="116"/>
      <c r="F104" s="116"/>
      <c r="G104" s="116"/>
      <c r="H104" s="116"/>
      <c r="I104" s="116"/>
      <c r="J104" s="117"/>
    </row>
    <row r="105" spans="1:17">
      <c r="A105" s="114"/>
      <c r="B105" s="114"/>
      <c r="C105" s="114"/>
      <c r="D105" s="114"/>
      <c r="E105" s="114"/>
      <c r="F105" s="114"/>
      <c r="G105" s="114"/>
      <c r="H105" s="114"/>
      <c r="I105" s="114"/>
      <c r="J105" s="114"/>
    </row>
    <row r="106" spans="1:17" s="121" customFormat="1">
      <c r="A106" s="118" t="s">
        <v>84</v>
      </c>
      <c r="B106" s="37"/>
      <c r="C106" s="38" t="s">
        <v>85</v>
      </c>
      <c r="D106" s="39"/>
      <c r="E106" s="39"/>
      <c r="F106" s="39"/>
      <c r="G106" s="39"/>
      <c r="H106" s="39"/>
      <c r="I106" s="119"/>
      <c r="J106" s="120"/>
      <c r="L106" s="24"/>
      <c r="M106" s="24"/>
      <c r="N106" s="24"/>
      <c r="O106" s="24"/>
      <c r="P106" s="24"/>
      <c r="Q106" s="24"/>
    </row>
    <row r="107" spans="1:17" ht="39.6">
      <c r="A107" s="122" t="s">
        <v>86</v>
      </c>
      <c r="B107" s="83" t="s">
        <v>87</v>
      </c>
      <c r="C107" s="47" t="s">
        <v>88</v>
      </c>
      <c r="D107" s="48" t="s">
        <v>167</v>
      </c>
      <c r="E107" s="49" t="s">
        <v>1965</v>
      </c>
      <c r="F107" s="103"/>
      <c r="G107" s="103"/>
      <c r="H107" s="92"/>
      <c r="I107" s="103" t="s">
        <v>1978</v>
      </c>
      <c r="J107" s="104">
        <f>ROUND(SUM(J108:J108),2)</f>
        <v>2800</v>
      </c>
      <c r="K107" s="121"/>
    </row>
    <row r="108" spans="1:17">
      <c r="A108" s="122"/>
      <c r="B108" s="123"/>
      <c r="C108" s="124" t="s">
        <v>1997</v>
      </c>
      <c r="D108" s="92"/>
      <c r="E108" s="125">
        <f>F148</f>
        <v>1400</v>
      </c>
      <c r="F108" s="126"/>
      <c r="G108" s="126"/>
      <c r="H108" s="92"/>
      <c r="I108" s="103">
        <v>2</v>
      </c>
      <c r="J108" s="127">
        <f>ROUND(PRODUCT(E108:I108),2)</f>
        <v>2800</v>
      </c>
      <c r="K108" s="121"/>
    </row>
    <row r="109" spans="1:17">
      <c r="A109" s="111"/>
      <c r="B109" s="112"/>
      <c r="C109" s="112"/>
      <c r="D109" s="112"/>
      <c r="E109" s="112"/>
      <c r="F109" s="112"/>
      <c r="G109" s="112"/>
      <c r="H109" s="112"/>
      <c r="I109" s="112"/>
      <c r="J109" s="113"/>
      <c r="K109" s="121"/>
    </row>
    <row r="110" spans="1:17" ht="39.6">
      <c r="A110" s="122" t="s">
        <v>90</v>
      </c>
      <c r="B110" s="83">
        <v>5213842</v>
      </c>
      <c r="C110" s="47" t="s">
        <v>1998</v>
      </c>
      <c r="D110" s="48" t="s">
        <v>167</v>
      </c>
      <c r="E110" s="49" t="s">
        <v>1965</v>
      </c>
      <c r="F110" s="103"/>
      <c r="G110" s="103"/>
      <c r="H110" s="103" t="s">
        <v>1999</v>
      </c>
      <c r="I110" s="103" t="s">
        <v>1978</v>
      </c>
      <c r="J110" s="104">
        <f>ROUND(SUM(J111:J111),2)</f>
        <v>840</v>
      </c>
      <c r="K110" s="121"/>
    </row>
    <row r="111" spans="1:17" ht="45.6">
      <c r="A111" s="82"/>
      <c r="B111" s="123"/>
      <c r="C111" s="124" t="s">
        <v>2000</v>
      </c>
      <c r="D111" s="92"/>
      <c r="E111" s="125">
        <f>E108/100</f>
        <v>14</v>
      </c>
      <c r="F111" s="126"/>
      <c r="G111" s="126"/>
      <c r="H111" s="103">
        <f>15*2</f>
        <v>30</v>
      </c>
      <c r="I111" s="103">
        <v>2</v>
      </c>
      <c r="J111" s="128">
        <f>ROUND(PRODUCT(E111:I111),2)</f>
        <v>840</v>
      </c>
      <c r="K111" s="121"/>
    </row>
    <row r="112" spans="1:17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21"/>
    </row>
    <row r="113" spans="1:11" ht="39.6">
      <c r="A113" s="82" t="s">
        <v>94</v>
      </c>
      <c r="B113" s="123">
        <v>5213835</v>
      </c>
      <c r="C113" s="47" t="s">
        <v>2001</v>
      </c>
      <c r="D113" s="48" t="s">
        <v>2002</v>
      </c>
      <c r="E113" s="49" t="s">
        <v>1964</v>
      </c>
      <c r="F113" s="49" t="s">
        <v>1990</v>
      </c>
      <c r="G113" s="49" t="s">
        <v>2003</v>
      </c>
      <c r="H113" s="103" t="s">
        <v>2004</v>
      </c>
      <c r="I113" s="92"/>
      <c r="J113" s="129">
        <f>ROUND(SUM(J114:J114),2)</f>
        <v>3696</v>
      </c>
      <c r="K113" s="121"/>
    </row>
    <row r="114" spans="1:11">
      <c r="A114" s="82"/>
      <c r="B114" s="123"/>
      <c r="C114" s="124"/>
      <c r="D114" s="92"/>
      <c r="E114" s="103">
        <f>ROUND(E108/100,0)</f>
        <v>14</v>
      </c>
      <c r="F114" s="126">
        <v>12</v>
      </c>
      <c r="G114" s="126">
        <v>22</v>
      </c>
      <c r="H114" s="92">
        <f>E114*F114*G114</f>
        <v>3696</v>
      </c>
      <c r="I114" s="103"/>
      <c r="J114" s="130">
        <f>H114</f>
        <v>3696</v>
      </c>
      <c r="K114" s="121"/>
    </row>
    <row r="115" spans="1:11">
      <c r="A115" s="114"/>
      <c r="B115" s="114"/>
      <c r="C115" s="114"/>
      <c r="D115" s="114"/>
      <c r="E115" s="114"/>
      <c r="F115" s="114"/>
      <c r="G115" s="114"/>
      <c r="H115" s="114"/>
      <c r="I115" s="114"/>
      <c r="J115" s="114"/>
    </row>
    <row r="116" spans="1:11">
      <c r="A116" s="36" t="s">
        <v>98</v>
      </c>
      <c r="B116" s="37"/>
      <c r="C116" s="38" t="s">
        <v>99</v>
      </c>
      <c r="D116" s="39"/>
      <c r="E116" s="40"/>
      <c r="F116" s="41"/>
      <c r="G116" s="41"/>
      <c r="H116" s="41"/>
      <c r="I116" s="42"/>
      <c r="J116" s="101"/>
    </row>
    <row r="117" spans="1:11" ht="39.6">
      <c r="A117" s="131" t="s">
        <v>100</v>
      </c>
      <c r="B117" s="83" t="s">
        <v>101</v>
      </c>
      <c r="C117" s="72" t="s">
        <v>102</v>
      </c>
      <c r="D117" s="92" t="s">
        <v>73</v>
      </c>
      <c r="E117" s="92"/>
      <c r="F117" s="132"/>
      <c r="G117" s="132"/>
      <c r="H117" s="132"/>
      <c r="I117" s="103" t="s">
        <v>2005</v>
      </c>
      <c r="J117" s="133">
        <v>8839.89</v>
      </c>
    </row>
    <row r="118" spans="1:11">
      <c r="A118" s="131"/>
      <c r="B118" s="134"/>
      <c r="C118" s="66" t="s">
        <v>2006</v>
      </c>
      <c r="D118" s="85"/>
      <c r="E118" s="66"/>
      <c r="F118" s="135"/>
      <c r="G118" s="135"/>
      <c r="H118" s="86"/>
      <c r="I118" s="136"/>
      <c r="J118" s="137"/>
    </row>
    <row r="119" spans="1:11">
      <c r="A119" s="131"/>
      <c r="B119" s="134"/>
      <c r="C119" s="66" t="s">
        <v>1975</v>
      </c>
      <c r="D119" s="85"/>
      <c r="E119" s="66"/>
      <c r="F119" s="136"/>
      <c r="G119" s="135"/>
      <c r="H119" s="132"/>
      <c r="I119" s="138">
        <v>8839.89</v>
      </c>
      <c r="J119" s="70">
        <v>8839.89</v>
      </c>
      <c r="K119" s="139"/>
    </row>
    <row r="120" spans="1:11">
      <c r="A120" s="131"/>
      <c r="B120" s="134"/>
      <c r="C120" s="66"/>
      <c r="D120" s="85"/>
      <c r="E120" s="66"/>
      <c r="F120" s="136"/>
      <c r="G120" s="135"/>
      <c r="H120" s="135"/>
      <c r="I120" s="140"/>
      <c r="J120" s="70"/>
      <c r="K120" s="141"/>
    </row>
    <row r="121" spans="1:11">
      <c r="A121" s="131"/>
      <c r="B121" s="134"/>
      <c r="C121" s="142"/>
      <c r="D121" s="85"/>
      <c r="E121" s="142"/>
      <c r="F121" s="135"/>
      <c r="G121" s="135"/>
      <c r="H121" s="135"/>
      <c r="I121" s="135"/>
      <c r="J121" s="70"/>
    </row>
    <row r="122" spans="1:11" ht="66">
      <c r="A122" s="131" t="s">
        <v>103</v>
      </c>
      <c r="B122" s="134" t="s">
        <v>104</v>
      </c>
      <c r="C122" s="143" t="s">
        <v>105</v>
      </c>
      <c r="D122" s="85" t="s">
        <v>73</v>
      </c>
      <c r="E122" s="142"/>
      <c r="F122" s="135"/>
      <c r="G122" s="135"/>
      <c r="H122" s="135"/>
      <c r="I122" s="135"/>
      <c r="J122" s="144">
        <v>16853.46</v>
      </c>
    </row>
    <row r="123" spans="1:11">
      <c r="A123" s="82"/>
      <c r="B123" s="123"/>
      <c r="C123" s="91" t="s">
        <v>2007</v>
      </c>
      <c r="D123" s="92"/>
      <c r="E123" s="145"/>
      <c r="F123" s="132"/>
      <c r="G123" s="132"/>
      <c r="H123" s="132"/>
      <c r="I123" s="146"/>
      <c r="J123" s="70"/>
    </row>
    <row r="124" spans="1:11">
      <c r="A124" s="82"/>
      <c r="B124" s="123"/>
      <c r="C124" s="66" t="s">
        <v>1975</v>
      </c>
      <c r="D124" s="92"/>
      <c r="E124" s="145"/>
      <c r="F124" s="132"/>
      <c r="G124" s="132"/>
      <c r="H124" s="132"/>
      <c r="I124" s="138">
        <v>16853.46</v>
      </c>
      <c r="J124" s="70">
        <v>16853.46</v>
      </c>
      <c r="K124" s="139">
        <v>7738.97</v>
      </c>
    </row>
    <row r="125" spans="1:11">
      <c r="A125" s="82"/>
      <c r="B125" s="123"/>
      <c r="C125" s="66"/>
      <c r="D125" s="92"/>
      <c r="E125" s="145"/>
      <c r="F125" s="132"/>
      <c r="G125" s="132"/>
      <c r="H125" s="132"/>
      <c r="I125" s="138"/>
      <c r="J125" s="70"/>
    </row>
    <row r="126" spans="1:11">
      <c r="A126" s="82"/>
      <c r="B126" s="123"/>
      <c r="C126" s="145"/>
      <c r="D126" s="92"/>
      <c r="E126" s="91"/>
      <c r="F126" s="87"/>
      <c r="G126" s="132"/>
      <c r="H126" s="132"/>
      <c r="I126" s="146"/>
      <c r="J126" s="70"/>
    </row>
    <row r="127" spans="1:11" ht="26.4">
      <c r="A127" s="82" t="s">
        <v>106</v>
      </c>
      <c r="B127" s="123">
        <v>6079</v>
      </c>
      <c r="C127" s="72" t="s">
        <v>2008</v>
      </c>
      <c r="D127" s="92" t="s">
        <v>2009</v>
      </c>
      <c r="E127" s="145"/>
      <c r="F127" s="132"/>
      <c r="G127" s="132"/>
      <c r="H127" s="132"/>
      <c r="I127" s="132"/>
      <c r="J127" s="129">
        <v>21066.83</v>
      </c>
    </row>
    <row r="128" spans="1:11" ht="26.4">
      <c r="A128" s="82"/>
      <c r="B128" s="123"/>
      <c r="C128" s="145"/>
      <c r="D128" s="92"/>
      <c r="E128" s="145" t="s">
        <v>2010</v>
      </c>
      <c r="F128" s="132"/>
      <c r="G128" s="132"/>
      <c r="H128" s="132"/>
      <c r="I128" s="132" t="s">
        <v>2005</v>
      </c>
      <c r="J128" s="70"/>
    </row>
    <row r="129" spans="1:10">
      <c r="A129" s="82"/>
      <c r="B129" s="123"/>
      <c r="C129" s="147" t="s">
        <v>2011</v>
      </c>
      <c r="D129" s="148"/>
      <c r="E129" s="149">
        <v>1.25</v>
      </c>
      <c r="F129" s="150"/>
      <c r="G129" s="149"/>
      <c r="H129" s="149"/>
      <c r="I129" s="149">
        <v>16853.46</v>
      </c>
      <c r="J129" s="151">
        <v>21066.83</v>
      </c>
    </row>
    <row r="130" spans="1:10">
      <c r="A130" s="152"/>
      <c r="B130" s="75"/>
      <c r="C130" s="78"/>
      <c r="D130" s="77"/>
      <c r="E130" s="153"/>
      <c r="F130" s="154"/>
      <c r="G130" s="155"/>
      <c r="H130" s="155"/>
      <c r="I130" s="156"/>
      <c r="J130" s="98"/>
    </row>
    <row r="131" spans="1:10" ht="52.8">
      <c r="A131" s="131" t="s">
        <v>109</v>
      </c>
      <c r="B131" s="83" t="s">
        <v>110</v>
      </c>
      <c r="C131" s="72" t="s">
        <v>111</v>
      </c>
      <c r="D131" s="92" t="s">
        <v>73</v>
      </c>
      <c r="E131" s="92"/>
      <c r="F131" s="132"/>
      <c r="G131" s="132"/>
      <c r="H131" s="132"/>
      <c r="I131" s="132"/>
      <c r="J131" s="157">
        <v>27903.32</v>
      </c>
    </row>
    <row r="132" spans="1:10" ht="26.4">
      <c r="A132" s="131"/>
      <c r="B132" s="134"/>
      <c r="C132" s="158" t="s">
        <v>2012</v>
      </c>
      <c r="D132" s="85"/>
      <c r="E132" s="159" t="s">
        <v>1981</v>
      </c>
      <c r="F132" s="135"/>
      <c r="G132" s="135"/>
      <c r="H132" s="135"/>
      <c r="I132" s="86" t="s">
        <v>2013</v>
      </c>
      <c r="J132" s="144"/>
    </row>
    <row r="133" spans="1:10">
      <c r="A133" s="131"/>
      <c r="B133" s="134"/>
      <c r="C133" s="66" t="s">
        <v>2014</v>
      </c>
      <c r="D133" s="85"/>
      <c r="E133" s="66">
        <v>1.25</v>
      </c>
      <c r="F133" s="135"/>
      <c r="G133" s="135"/>
      <c r="H133" s="135"/>
      <c r="I133" s="140">
        <v>8839.89</v>
      </c>
      <c r="J133" s="137">
        <v>11049.86</v>
      </c>
    </row>
    <row r="134" spans="1:10" ht="26.4">
      <c r="A134" s="131"/>
      <c r="B134" s="134"/>
      <c r="C134" s="66" t="s">
        <v>2015</v>
      </c>
      <c r="D134" s="85"/>
      <c r="E134" s="66"/>
      <c r="F134" s="135"/>
      <c r="G134" s="136"/>
      <c r="H134" s="86"/>
      <c r="I134" s="136" t="s">
        <v>2016</v>
      </c>
      <c r="J134" s="137"/>
    </row>
    <row r="135" spans="1:10">
      <c r="A135" s="131"/>
      <c r="B135" s="134"/>
      <c r="C135" s="66" t="s">
        <v>2017</v>
      </c>
      <c r="D135" s="85"/>
      <c r="E135" s="142"/>
      <c r="F135" s="136"/>
      <c r="G135" s="136"/>
      <c r="H135" s="86"/>
      <c r="I135" s="140">
        <v>16853.46</v>
      </c>
      <c r="J135" s="137">
        <v>16853.46</v>
      </c>
    </row>
    <row r="136" spans="1:10">
      <c r="A136" s="131"/>
      <c r="B136" s="134"/>
      <c r="C136" s="66"/>
      <c r="D136" s="85"/>
      <c r="E136" s="66"/>
      <c r="F136" s="136"/>
      <c r="G136" s="136"/>
      <c r="H136" s="135"/>
      <c r="I136" s="136"/>
      <c r="J136" s="70"/>
    </row>
    <row r="137" spans="1:10">
      <c r="A137" s="131"/>
      <c r="B137" s="134"/>
      <c r="C137" s="142"/>
      <c r="D137" s="85"/>
      <c r="E137" s="142"/>
      <c r="F137" s="135"/>
      <c r="G137" s="135"/>
      <c r="H137" s="135"/>
      <c r="I137" s="86"/>
      <c r="J137" s="98"/>
    </row>
    <row r="138" spans="1:10" ht="39.6">
      <c r="A138" s="131" t="s">
        <v>113</v>
      </c>
      <c r="B138" s="83">
        <v>95876</v>
      </c>
      <c r="C138" s="72" t="s">
        <v>76</v>
      </c>
      <c r="D138" s="92" t="s">
        <v>77</v>
      </c>
      <c r="E138" s="103" t="s">
        <v>644</v>
      </c>
      <c r="F138" s="146"/>
      <c r="G138" s="146"/>
      <c r="H138" s="146"/>
      <c r="I138" s="103" t="s">
        <v>2018</v>
      </c>
      <c r="J138" s="133">
        <v>149461.47</v>
      </c>
    </row>
    <row r="139" spans="1:10">
      <c r="A139" s="131"/>
      <c r="B139" s="134"/>
      <c r="C139" s="158" t="s">
        <v>2012</v>
      </c>
      <c r="D139" s="85"/>
      <c r="E139" s="142"/>
      <c r="F139" s="135"/>
      <c r="G139" s="135"/>
      <c r="H139" s="135"/>
      <c r="I139" s="160" t="s">
        <v>2019</v>
      </c>
      <c r="J139" s="137"/>
    </row>
    <row r="140" spans="1:10" ht="39.6">
      <c r="A140" s="131"/>
      <c r="B140" s="134"/>
      <c r="C140" s="161" t="s">
        <v>2020</v>
      </c>
      <c r="D140" s="85"/>
      <c r="E140" s="162">
        <v>5.9</v>
      </c>
      <c r="F140" s="135"/>
      <c r="G140" s="135"/>
      <c r="H140" s="135"/>
      <c r="I140" s="140">
        <v>11049.86</v>
      </c>
      <c r="J140" s="163">
        <v>65194.17</v>
      </c>
    </row>
    <row r="141" spans="1:10">
      <c r="A141" s="131"/>
      <c r="B141" s="134"/>
      <c r="C141" s="66" t="s">
        <v>2015</v>
      </c>
      <c r="D141" s="85"/>
      <c r="E141" s="142"/>
      <c r="F141" s="135"/>
      <c r="G141" s="135"/>
      <c r="H141" s="135"/>
      <c r="I141" s="136" t="s">
        <v>2021</v>
      </c>
      <c r="J141" s="70"/>
    </row>
    <row r="142" spans="1:10">
      <c r="A142" s="131"/>
      <c r="B142" s="134"/>
      <c r="C142" s="161"/>
      <c r="D142" s="85"/>
      <c r="E142" s="162">
        <v>5</v>
      </c>
      <c r="F142" s="135"/>
      <c r="G142" s="135"/>
      <c r="H142" s="135"/>
      <c r="I142" s="164">
        <v>16853.46</v>
      </c>
      <c r="J142" s="70">
        <v>84267.3</v>
      </c>
    </row>
    <row r="143" spans="1:10">
      <c r="A143" s="131"/>
      <c r="B143" s="134"/>
      <c r="C143" s="142"/>
      <c r="D143" s="85"/>
      <c r="E143" s="142"/>
      <c r="F143" s="135"/>
      <c r="G143" s="135"/>
      <c r="H143" s="135"/>
      <c r="I143" s="86"/>
      <c r="J143" s="70"/>
    </row>
    <row r="144" spans="1:10">
      <c r="A144" s="36" t="s">
        <v>114</v>
      </c>
      <c r="B144" s="37"/>
      <c r="C144" s="38" t="s">
        <v>115</v>
      </c>
      <c r="D144" s="39"/>
      <c r="E144" s="40"/>
      <c r="F144" s="41"/>
      <c r="G144" s="41"/>
      <c r="H144" s="41"/>
      <c r="I144" s="42"/>
      <c r="J144" s="101"/>
    </row>
    <row r="145" spans="1:10" ht="45" customHeight="1">
      <c r="A145" s="131" t="s">
        <v>116</v>
      </c>
      <c r="B145" s="83" t="s">
        <v>117</v>
      </c>
      <c r="C145" s="72" t="s">
        <v>118</v>
      </c>
      <c r="D145" s="92" t="s">
        <v>18</v>
      </c>
      <c r="E145" s="92"/>
      <c r="F145" s="132"/>
      <c r="G145" s="132"/>
      <c r="H145" s="132"/>
      <c r="I145" s="132"/>
      <c r="J145" s="133">
        <v>5600</v>
      </c>
    </row>
    <row r="146" spans="1:10">
      <c r="A146" s="131"/>
      <c r="B146" s="134"/>
      <c r="C146" s="66" t="s">
        <v>2022</v>
      </c>
      <c r="D146" s="85"/>
      <c r="E146" s="66"/>
      <c r="F146" s="86" t="s">
        <v>1976</v>
      </c>
      <c r="G146" s="135"/>
      <c r="H146" s="86" t="s">
        <v>2023</v>
      </c>
      <c r="I146" s="86" t="s">
        <v>1978</v>
      </c>
      <c r="J146" s="129"/>
    </row>
    <row r="147" spans="1:10">
      <c r="A147" s="131"/>
      <c r="B147" s="134"/>
      <c r="C147" s="84" t="s">
        <v>1979</v>
      </c>
      <c r="D147" s="85"/>
      <c r="E147" s="66"/>
      <c r="F147" s="86"/>
      <c r="G147" s="135"/>
      <c r="H147" s="86"/>
      <c r="I147" s="86"/>
      <c r="J147" s="165"/>
    </row>
    <row r="148" spans="1:10">
      <c r="A148" s="131"/>
      <c r="B148" s="134"/>
      <c r="C148" s="91" t="s">
        <v>2024</v>
      </c>
      <c r="D148" s="85"/>
      <c r="E148" s="66"/>
      <c r="F148" s="89">
        <v>1400</v>
      </c>
      <c r="G148" s="135"/>
      <c r="H148" s="136">
        <v>2</v>
      </c>
      <c r="I148" s="160">
        <v>2</v>
      </c>
      <c r="J148" s="166">
        <v>5600</v>
      </c>
    </row>
    <row r="149" spans="1:10">
      <c r="A149" s="82"/>
      <c r="B149" s="123"/>
      <c r="C149" s="167"/>
      <c r="D149" s="92"/>
      <c r="E149" s="168"/>
      <c r="F149" s="169"/>
      <c r="G149" s="169"/>
      <c r="H149" s="170"/>
      <c r="I149" s="170"/>
      <c r="J149" s="137"/>
    </row>
    <row r="150" spans="1:10">
      <c r="A150" s="346"/>
      <c r="B150" s="347"/>
      <c r="C150" s="347"/>
      <c r="D150" s="347"/>
      <c r="E150" s="347"/>
      <c r="F150" s="347"/>
      <c r="G150" s="347"/>
      <c r="H150" s="347"/>
      <c r="I150" s="347"/>
      <c r="J150" s="348"/>
    </row>
    <row r="151" spans="1:10" ht="39.6">
      <c r="A151" s="82" t="s">
        <v>119</v>
      </c>
      <c r="B151" s="83" t="s">
        <v>120</v>
      </c>
      <c r="C151" s="72" t="s">
        <v>121</v>
      </c>
      <c r="D151" s="92" t="s">
        <v>18</v>
      </c>
      <c r="E151" s="92"/>
      <c r="F151" s="132"/>
      <c r="G151" s="132"/>
      <c r="H151" s="132"/>
      <c r="I151" s="132"/>
      <c r="J151" s="133">
        <v>7000</v>
      </c>
    </row>
    <row r="152" spans="1:10">
      <c r="A152" s="82"/>
      <c r="B152" s="82"/>
      <c r="C152" s="66" t="s">
        <v>2022</v>
      </c>
      <c r="D152" s="85"/>
      <c r="E152" s="66"/>
      <c r="F152" s="86" t="s">
        <v>1976</v>
      </c>
      <c r="G152" s="135"/>
      <c r="H152" s="86" t="s">
        <v>2023</v>
      </c>
      <c r="I152" s="86" t="s">
        <v>1978</v>
      </c>
      <c r="J152" s="129"/>
    </row>
    <row r="153" spans="1:10">
      <c r="A153" s="131"/>
      <c r="B153" s="131"/>
      <c r="C153" s="84" t="s">
        <v>1979</v>
      </c>
      <c r="D153" s="85"/>
      <c r="E153" s="66"/>
      <c r="F153" s="86"/>
      <c r="G153" s="135"/>
      <c r="H153" s="86"/>
      <c r="I153" s="86"/>
      <c r="J153" s="165"/>
    </row>
    <row r="154" spans="1:10">
      <c r="A154" s="82"/>
      <c r="B154" s="82"/>
      <c r="C154" s="91" t="s">
        <v>2024</v>
      </c>
      <c r="D154" s="92"/>
      <c r="E154" s="91"/>
      <c r="F154" s="89">
        <v>1400</v>
      </c>
      <c r="G154" s="132"/>
      <c r="H154" s="87">
        <v>2.5</v>
      </c>
      <c r="I154" s="89">
        <v>2</v>
      </c>
      <c r="J154" s="70">
        <v>7000</v>
      </c>
    </row>
    <row r="155" spans="1:10">
      <c r="A155" s="82"/>
      <c r="B155" s="82"/>
      <c r="C155" s="167"/>
      <c r="D155" s="92"/>
      <c r="E155" s="168"/>
      <c r="F155" s="169"/>
      <c r="G155" s="169"/>
      <c r="H155" s="169"/>
      <c r="I155" s="169"/>
      <c r="J155" s="70"/>
    </row>
    <row r="156" spans="1:10">
      <c r="A156" s="171"/>
      <c r="B156" s="172"/>
      <c r="C156" s="172"/>
      <c r="D156" s="172"/>
      <c r="E156" s="172"/>
      <c r="F156" s="172"/>
      <c r="G156" s="172"/>
      <c r="H156" s="172"/>
      <c r="I156" s="172"/>
      <c r="J156" s="172"/>
    </row>
    <row r="157" spans="1:10" ht="26.4">
      <c r="A157" s="82" t="s">
        <v>122</v>
      </c>
      <c r="B157" s="83" t="s">
        <v>123</v>
      </c>
      <c r="C157" s="72" t="s">
        <v>124</v>
      </c>
      <c r="D157" s="92" t="s">
        <v>73</v>
      </c>
      <c r="E157" s="92"/>
      <c r="F157" s="132"/>
      <c r="G157" s="132"/>
      <c r="H157" s="132"/>
      <c r="I157" s="132"/>
      <c r="J157" s="133">
        <v>3360</v>
      </c>
    </row>
    <row r="158" spans="1:10">
      <c r="A158" s="82"/>
      <c r="B158" s="83"/>
      <c r="C158" s="143" t="s">
        <v>2025</v>
      </c>
      <c r="D158" s="85"/>
      <c r="E158" s="173" t="s">
        <v>1978</v>
      </c>
      <c r="F158" s="173" t="s">
        <v>1976</v>
      </c>
      <c r="G158" s="173" t="s">
        <v>2026</v>
      </c>
      <c r="H158" s="173" t="s">
        <v>2027</v>
      </c>
      <c r="I158" s="173" t="s">
        <v>640</v>
      </c>
      <c r="J158" s="165"/>
    </row>
    <row r="159" spans="1:10">
      <c r="A159" s="82"/>
      <c r="B159" s="82"/>
      <c r="C159" s="174" t="s">
        <v>2028</v>
      </c>
      <c r="D159" s="85"/>
      <c r="E159" s="173"/>
      <c r="F159" s="173"/>
      <c r="G159" s="173"/>
      <c r="H159" s="173"/>
      <c r="I159" s="173"/>
      <c r="J159" s="129"/>
    </row>
    <row r="160" spans="1:10">
      <c r="A160" s="82"/>
      <c r="B160" s="82"/>
      <c r="C160" s="174" t="s">
        <v>2029</v>
      </c>
      <c r="D160" s="85"/>
      <c r="E160" s="173"/>
      <c r="F160" s="173"/>
      <c r="G160" s="173"/>
      <c r="H160" s="173"/>
      <c r="I160" s="173"/>
      <c r="J160" s="129"/>
    </row>
    <row r="161" spans="1:10">
      <c r="A161" s="82"/>
      <c r="B161" s="82"/>
      <c r="C161" s="84" t="s">
        <v>1979</v>
      </c>
      <c r="D161" s="175"/>
      <c r="E161" s="176"/>
      <c r="F161" s="177"/>
      <c r="G161" s="177"/>
      <c r="H161" s="177"/>
      <c r="I161" s="177"/>
      <c r="J161" s="70"/>
    </row>
    <row r="162" spans="1:10">
      <c r="A162" s="82"/>
      <c r="B162" s="82"/>
      <c r="C162" s="91" t="s">
        <v>2024</v>
      </c>
      <c r="D162" s="82"/>
      <c r="E162" s="90">
        <v>2</v>
      </c>
      <c r="F162" s="178">
        <v>24</v>
      </c>
      <c r="G162" s="178">
        <v>1</v>
      </c>
      <c r="H162" s="178">
        <v>1</v>
      </c>
      <c r="I162" s="178">
        <v>70</v>
      </c>
      <c r="J162" s="70">
        <v>3360</v>
      </c>
    </row>
    <row r="163" spans="1:10">
      <c r="A163" s="82"/>
      <c r="B163" s="82"/>
      <c r="C163" s="82"/>
      <c r="D163" s="82"/>
      <c r="E163" s="82"/>
      <c r="F163" s="178"/>
      <c r="G163" s="178"/>
      <c r="H163" s="178"/>
      <c r="I163" s="178"/>
      <c r="J163" s="178"/>
    </row>
    <row r="164" spans="1:10" ht="26.4">
      <c r="A164" s="179" t="s">
        <v>125</v>
      </c>
      <c r="B164" s="180">
        <v>104482</v>
      </c>
      <c r="C164" s="181" t="s">
        <v>127</v>
      </c>
      <c r="D164" s="182" t="s">
        <v>128</v>
      </c>
      <c r="E164" s="183"/>
      <c r="F164" s="184"/>
      <c r="G164" s="184"/>
      <c r="H164" s="182"/>
      <c r="I164" s="182"/>
      <c r="J164" s="185">
        <v>5760</v>
      </c>
    </row>
    <row r="165" spans="1:10">
      <c r="A165" s="186"/>
      <c r="B165" s="187"/>
      <c r="C165" s="188" t="s">
        <v>2030</v>
      </c>
      <c r="D165" s="189"/>
      <c r="E165" s="189" t="s">
        <v>640</v>
      </c>
      <c r="F165" s="190"/>
      <c r="G165" s="190"/>
      <c r="H165" s="189" t="s">
        <v>2031</v>
      </c>
      <c r="I165" s="189" t="s">
        <v>2032</v>
      </c>
      <c r="J165" s="191"/>
    </row>
    <row r="166" spans="1:10" ht="39.6">
      <c r="A166" s="114"/>
      <c r="B166" s="114"/>
      <c r="C166" s="50" t="s">
        <v>2033</v>
      </c>
      <c r="D166" s="114"/>
      <c r="E166" s="192">
        <v>4</v>
      </c>
      <c r="F166" s="114"/>
      <c r="G166" s="114"/>
      <c r="H166" s="193">
        <v>8</v>
      </c>
      <c r="I166" s="193">
        <v>180</v>
      </c>
      <c r="J166" s="194">
        <v>5760</v>
      </c>
    </row>
    <row r="167" spans="1:10">
      <c r="A167" s="195"/>
      <c r="B167" s="195"/>
      <c r="C167" s="195"/>
      <c r="D167" s="195"/>
      <c r="E167" s="195"/>
      <c r="F167" s="195"/>
      <c r="G167" s="195"/>
      <c r="H167" s="195"/>
      <c r="I167" s="195"/>
      <c r="J167" s="195"/>
    </row>
    <row r="168" spans="1:10">
      <c r="A168" s="349"/>
      <c r="B168" s="349"/>
      <c r="C168" s="349"/>
      <c r="D168" s="349"/>
      <c r="E168" s="349"/>
      <c r="F168" s="349"/>
      <c r="G168" s="349"/>
      <c r="H168" s="349"/>
      <c r="I168" s="349"/>
      <c r="J168" s="349"/>
    </row>
    <row r="169" spans="1:10" ht="39.6">
      <c r="A169" s="82" t="s">
        <v>129</v>
      </c>
      <c r="B169" s="123">
        <v>94974</v>
      </c>
      <c r="C169" s="72" t="s">
        <v>131</v>
      </c>
      <c r="D169" s="92" t="s">
        <v>73</v>
      </c>
      <c r="E169" s="145"/>
      <c r="F169" s="132"/>
      <c r="G169" s="132"/>
      <c r="H169" s="132"/>
      <c r="I169" s="132"/>
      <c r="J169" s="129">
        <v>245</v>
      </c>
    </row>
    <row r="170" spans="1:10">
      <c r="A170" s="82"/>
      <c r="B170" s="123"/>
      <c r="C170" s="91" t="s">
        <v>2034</v>
      </c>
      <c r="D170" s="92"/>
      <c r="E170" s="93"/>
      <c r="F170" s="196" t="s">
        <v>1976</v>
      </c>
      <c r="G170" s="196" t="s">
        <v>1977</v>
      </c>
      <c r="H170" s="196" t="s">
        <v>2023</v>
      </c>
      <c r="I170" s="196" t="s">
        <v>640</v>
      </c>
      <c r="J170" s="129"/>
    </row>
    <row r="171" spans="1:10">
      <c r="A171" s="82"/>
      <c r="B171" s="123"/>
      <c r="C171" s="84" t="s">
        <v>1979</v>
      </c>
      <c r="D171" s="175"/>
      <c r="E171" s="176"/>
      <c r="F171" s="177"/>
      <c r="G171" s="196"/>
      <c r="H171" s="196"/>
      <c r="I171" s="196"/>
      <c r="J171" s="129"/>
    </row>
    <row r="172" spans="1:10">
      <c r="A172" s="82"/>
      <c r="B172" s="88"/>
      <c r="C172" s="91" t="s">
        <v>2024</v>
      </c>
      <c r="D172" s="82"/>
      <c r="E172" s="82"/>
      <c r="F172" s="197">
        <v>1400</v>
      </c>
      <c r="G172" s="90">
        <v>1.75</v>
      </c>
      <c r="H172" s="198">
        <v>0.05</v>
      </c>
      <c r="I172" s="198">
        <v>2</v>
      </c>
      <c r="J172" s="70">
        <v>245</v>
      </c>
    </row>
    <row r="173" spans="1:10">
      <c r="A173" s="82"/>
      <c r="B173" s="123"/>
      <c r="C173" s="145"/>
      <c r="D173" s="92"/>
      <c r="E173" s="93"/>
      <c r="F173" s="199"/>
      <c r="G173" s="199"/>
      <c r="H173" s="199"/>
      <c r="I173" s="198"/>
      <c r="J173" s="129"/>
    </row>
    <row r="174" spans="1:10">
      <c r="A174" s="82"/>
      <c r="B174" s="123"/>
      <c r="C174" s="145"/>
      <c r="D174" s="92"/>
      <c r="E174" s="93"/>
      <c r="F174" s="199"/>
      <c r="G174" s="199"/>
      <c r="H174" s="199"/>
      <c r="I174" s="198"/>
      <c r="J174" s="129"/>
    </row>
    <row r="175" spans="1:10" ht="26.4">
      <c r="A175" s="82" t="s">
        <v>132</v>
      </c>
      <c r="B175" s="123" t="s">
        <v>133</v>
      </c>
      <c r="C175" s="72" t="s">
        <v>134</v>
      </c>
      <c r="D175" s="92" t="s">
        <v>73</v>
      </c>
      <c r="E175" s="145"/>
      <c r="F175" s="132"/>
      <c r="G175" s="132"/>
      <c r="H175" s="132"/>
      <c r="I175" s="132"/>
      <c r="J175" s="129">
        <v>245</v>
      </c>
    </row>
    <row r="176" spans="1:10">
      <c r="A176" s="82"/>
      <c r="B176" s="123"/>
      <c r="C176" s="91" t="s">
        <v>2035</v>
      </c>
      <c r="D176" s="92"/>
      <c r="E176" s="93"/>
      <c r="F176" s="196" t="s">
        <v>1976</v>
      </c>
      <c r="G176" s="196" t="s">
        <v>1977</v>
      </c>
      <c r="H176" s="196" t="s">
        <v>2023</v>
      </c>
      <c r="I176" s="196" t="s">
        <v>640</v>
      </c>
      <c r="J176" s="129"/>
    </row>
    <row r="177" spans="1:10">
      <c r="A177" s="82"/>
      <c r="B177" s="123"/>
      <c r="C177" s="84" t="s">
        <v>1979</v>
      </c>
      <c r="D177" s="175"/>
      <c r="E177" s="176"/>
      <c r="F177" s="177"/>
      <c r="G177" s="196"/>
      <c r="H177" s="196"/>
      <c r="I177" s="196"/>
      <c r="J177" s="129"/>
    </row>
    <row r="178" spans="1:10">
      <c r="A178" s="82"/>
      <c r="B178" s="88"/>
      <c r="C178" s="91" t="s">
        <v>2024</v>
      </c>
      <c r="D178" s="82"/>
      <c r="E178" s="82"/>
      <c r="F178" s="197">
        <v>1400</v>
      </c>
      <c r="G178" s="90">
        <v>1.75</v>
      </c>
      <c r="H178" s="198">
        <v>0.05</v>
      </c>
      <c r="I178" s="198">
        <v>2</v>
      </c>
      <c r="J178" s="70">
        <v>245</v>
      </c>
    </row>
    <row r="179" spans="1:10">
      <c r="A179" s="60"/>
      <c r="B179" s="46"/>
      <c r="C179" s="167"/>
      <c r="D179" s="48"/>
      <c r="E179" s="200"/>
      <c r="F179" s="201"/>
      <c r="G179" s="201"/>
      <c r="H179" s="201"/>
      <c r="I179" s="201"/>
      <c r="J179" s="130"/>
    </row>
    <row r="180" spans="1:10">
      <c r="A180" s="82"/>
      <c r="B180" s="123"/>
      <c r="C180" s="145"/>
      <c r="D180" s="92"/>
      <c r="E180" s="93"/>
      <c r="F180" s="199"/>
      <c r="G180" s="199"/>
      <c r="H180" s="199"/>
      <c r="I180" s="198"/>
      <c r="J180" s="129"/>
    </row>
    <row r="181" spans="1:10" ht="39.6">
      <c r="A181" s="82" t="s">
        <v>135</v>
      </c>
      <c r="B181" s="123" t="s">
        <v>136</v>
      </c>
      <c r="C181" s="72" t="s">
        <v>137</v>
      </c>
      <c r="D181" s="92" t="s">
        <v>73</v>
      </c>
      <c r="E181" s="103" t="s">
        <v>2036</v>
      </c>
      <c r="F181" s="196" t="s">
        <v>1976</v>
      </c>
      <c r="G181" s="132"/>
      <c r="H181" s="132"/>
      <c r="I181" s="196" t="s">
        <v>640</v>
      </c>
      <c r="J181" s="129">
        <v>2212</v>
      </c>
    </row>
    <row r="182" spans="1:10">
      <c r="A182" s="82"/>
      <c r="B182" s="123"/>
      <c r="C182" s="84" t="s">
        <v>1979</v>
      </c>
      <c r="D182" s="92"/>
      <c r="E182" s="103"/>
      <c r="F182" s="196"/>
      <c r="G182" s="132"/>
      <c r="H182" s="132"/>
      <c r="I182" s="196"/>
      <c r="J182" s="129"/>
    </row>
    <row r="183" spans="1:10">
      <c r="A183" s="82"/>
      <c r="B183" s="88"/>
      <c r="C183" s="91" t="s">
        <v>2024</v>
      </c>
      <c r="D183" s="92"/>
      <c r="E183" s="202">
        <v>0.79</v>
      </c>
      <c r="F183" s="197">
        <v>1400</v>
      </c>
      <c r="G183" s="90"/>
      <c r="H183" s="198"/>
      <c r="I183" s="198">
        <v>2</v>
      </c>
      <c r="J183" s="70">
        <v>2212</v>
      </c>
    </row>
    <row r="184" spans="1:10">
      <c r="A184" s="82"/>
      <c r="B184" s="88"/>
      <c r="C184" s="91"/>
      <c r="D184" s="92"/>
      <c r="E184" s="202"/>
      <c r="F184" s="90"/>
      <c r="G184" s="90"/>
      <c r="H184" s="198"/>
      <c r="I184" s="198"/>
      <c r="J184" s="70"/>
    </row>
    <row r="185" spans="1:10">
      <c r="A185" s="82"/>
      <c r="B185" s="123"/>
      <c r="C185" s="145"/>
      <c r="D185" s="92"/>
      <c r="E185" s="93"/>
      <c r="F185" s="199"/>
      <c r="G185" s="199"/>
      <c r="H185" s="199"/>
      <c r="I185" s="198"/>
      <c r="J185" s="129"/>
    </row>
    <row r="186" spans="1:10" ht="52.8">
      <c r="A186" s="82" t="s">
        <v>138</v>
      </c>
      <c r="B186" s="123">
        <v>34479</v>
      </c>
      <c r="C186" s="72" t="s">
        <v>2037</v>
      </c>
      <c r="D186" s="92" t="s">
        <v>2009</v>
      </c>
      <c r="E186" s="103"/>
      <c r="F186" s="196"/>
      <c r="G186" s="132"/>
      <c r="H186" s="132"/>
      <c r="I186" s="196"/>
      <c r="J186" s="129">
        <v>2439.84</v>
      </c>
    </row>
    <row r="187" spans="1:10" ht="26.4">
      <c r="A187" s="82"/>
      <c r="B187" s="123"/>
      <c r="C187" s="145"/>
      <c r="D187" s="92"/>
      <c r="E187" s="203" t="s">
        <v>2038</v>
      </c>
      <c r="F187" s="132"/>
      <c r="G187" s="132"/>
      <c r="H187" s="132"/>
      <c r="I187" s="132" t="s">
        <v>2005</v>
      </c>
      <c r="J187" s="129"/>
    </row>
    <row r="188" spans="1:10" ht="39.6">
      <c r="A188" s="82"/>
      <c r="B188" s="123"/>
      <c r="C188" s="91" t="s">
        <v>2039</v>
      </c>
      <c r="D188" s="103"/>
      <c r="E188" s="168">
        <v>1.103</v>
      </c>
      <c r="F188" s="169"/>
      <c r="G188" s="146"/>
      <c r="H188" s="132"/>
      <c r="I188" s="204">
        <v>2212</v>
      </c>
      <c r="J188" s="70">
        <v>2439.84</v>
      </c>
    </row>
    <row r="189" spans="1:10">
      <c r="A189" s="82"/>
      <c r="B189" s="123"/>
      <c r="C189" s="145"/>
      <c r="D189" s="92"/>
      <c r="E189" s="93"/>
      <c r="F189" s="199"/>
      <c r="G189" s="199"/>
      <c r="H189" s="199"/>
      <c r="I189" s="198"/>
      <c r="J189" s="129"/>
    </row>
    <row r="190" spans="1:10" ht="52.8">
      <c r="A190" s="82" t="s">
        <v>141</v>
      </c>
      <c r="B190" s="123" t="s">
        <v>142</v>
      </c>
      <c r="C190" s="72" t="s">
        <v>143</v>
      </c>
      <c r="D190" s="92" t="s">
        <v>144</v>
      </c>
      <c r="E190" s="92" t="s">
        <v>144</v>
      </c>
      <c r="F190" s="132"/>
      <c r="G190" s="132"/>
      <c r="H190" s="132"/>
      <c r="I190" s="92"/>
      <c r="J190" s="129">
        <v>38416</v>
      </c>
    </row>
    <row r="191" spans="1:10">
      <c r="A191" s="82"/>
      <c r="B191" s="123"/>
      <c r="C191" s="91" t="s">
        <v>2040</v>
      </c>
      <c r="D191" s="92"/>
      <c r="E191" s="93"/>
      <c r="F191" s="199"/>
      <c r="G191" s="199"/>
      <c r="H191" s="196"/>
      <c r="I191" s="199"/>
      <c r="J191" s="129"/>
    </row>
    <row r="192" spans="1:10">
      <c r="A192" s="82"/>
      <c r="B192" s="123"/>
      <c r="C192" s="91" t="s">
        <v>2041</v>
      </c>
      <c r="D192" s="92"/>
      <c r="E192" s="205">
        <v>38416</v>
      </c>
      <c r="F192" s="199"/>
      <c r="G192" s="199"/>
      <c r="H192" s="198"/>
      <c r="I192" s="198"/>
      <c r="J192" s="70">
        <v>38416</v>
      </c>
    </row>
    <row r="193" spans="1:10">
      <c r="A193" s="82"/>
      <c r="B193" s="123"/>
      <c r="C193" s="91"/>
      <c r="D193" s="92"/>
      <c r="E193" s="205"/>
      <c r="F193" s="199"/>
      <c r="G193" s="199"/>
      <c r="H193" s="198"/>
      <c r="I193" s="198"/>
      <c r="J193" s="70"/>
    </row>
    <row r="194" spans="1:10" ht="26.4">
      <c r="A194" s="82" t="s">
        <v>145</v>
      </c>
      <c r="B194" s="123">
        <v>32</v>
      </c>
      <c r="C194" s="72" t="s">
        <v>702</v>
      </c>
      <c r="D194" s="92" t="s">
        <v>144</v>
      </c>
      <c r="E194" s="92" t="s">
        <v>144</v>
      </c>
      <c r="F194" s="132"/>
      <c r="G194" s="132"/>
      <c r="H194" s="132"/>
      <c r="I194" s="203" t="s">
        <v>2042</v>
      </c>
      <c r="J194" s="129">
        <f>J196</f>
        <v>41105.120000000003</v>
      </c>
    </row>
    <row r="195" spans="1:10">
      <c r="A195" s="82"/>
      <c r="B195" s="123"/>
      <c r="C195" s="91" t="s">
        <v>2040</v>
      </c>
      <c r="D195" s="92"/>
      <c r="E195" s="93"/>
      <c r="F195" s="199"/>
      <c r="G195" s="199"/>
      <c r="H195" s="196"/>
      <c r="I195" s="199"/>
      <c r="J195" s="129"/>
    </row>
    <row r="196" spans="1:10">
      <c r="A196" s="82"/>
      <c r="B196" s="123"/>
      <c r="C196" s="91" t="s">
        <v>2041</v>
      </c>
      <c r="D196" s="92"/>
      <c r="E196" s="205">
        <v>38416</v>
      </c>
      <c r="F196" s="199"/>
      <c r="G196" s="199"/>
      <c r="H196" s="198"/>
      <c r="I196" s="198">
        <v>1.07</v>
      </c>
      <c r="J196" s="70">
        <f>ROUND(E196*I196,2)</f>
        <v>41105.120000000003</v>
      </c>
    </row>
    <row r="197" spans="1:10">
      <c r="A197" s="82"/>
      <c r="B197" s="123"/>
      <c r="C197" s="91"/>
      <c r="D197" s="92"/>
      <c r="E197" s="205"/>
      <c r="F197" s="199"/>
      <c r="G197" s="199"/>
      <c r="H197" s="198"/>
      <c r="I197" s="198"/>
      <c r="J197" s="70"/>
    </row>
    <row r="198" spans="1:10">
      <c r="A198" s="82"/>
      <c r="B198" s="123"/>
      <c r="C198" s="91"/>
      <c r="D198" s="92"/>
      <c r="E198" s="93"/>
      <c r="F198" s="199"/>
      <c r="G198" s="199"/>
      <c r="H198" s="198"/>
      <c r="I198" s="198"/>
      <c r="J198" s="70"/>
    </row>
    <row r="199" spans="1:10" ht="52.8">
      <c r="A199" s="152" t="s">
        <v>148</v>
      </c>
      <c r="B199" s="123" t="s">
        <v>149</v>
      </c>
      <c r="C199" s="76" t="s">
        <v>150</v>
      </c>
      <c r="D199" s="77" t="s">
        <v>144</v>
      </c>
      <c r="E199" s="92" t="s">
        <v>144</v>
      </c>
      <c r="F199" s="132"/>
      <c r="G199" s="132"/>
      <c r="H199" s="132"/>
      <c r="I199" s="92"/>
      <c r="J199" s="80">
        <v>30601.52</v>
      </c>
    </row>
    <row r="200" spans="1:10">
      <c r="A200" s="82"/>
      <c r="B200" s="83"/>
      <c r="C200" s="91" t="s">
        <v>2040</v>
      </c>
      <c r="D200" s="92"/>
      <c r="E200" s="93"/>
      <c r="F200" s="199"/>
      <c r="G200" s="199"/>
      <c r="H200" s="198"/>
      <c r="I200" s="199"/>
      <c r="J200" s="129"/>
    </row>
    <row r="201" spans="1:10">
      <c r="A201" s="82"/>
      <c r="B201" s="83"/>
      <c r="C201" s="91" t="s">
        <v>2043</v>
      </c>
      <c r="D201" s="92"/>
      <c r="E201" s="202">
        <v>30601.52</v>
      </c>
      <c r="F201" s="199"/>
      <c r="G201" s="199"/>
      <c r="H201" s="198"/>
      <c r="I201" s="198"/>
      <c r="J201" s="166">
        <v>30601.52</v>
      </c>
    </row>
    <row r="202" spans="1:10">
      <c r="A202" s="82"/>
      <c r="B202" s="83"/>
      <c r="C202" s="145"/>
      <c r="D202" s="92"/>
      <c r="E202" s="93"/>
      <c r="F202" s="199"/>
      <c r="G202" s="199"/>
      <c r="H202" s="198"/>
      <c r="I202" s="199"/>
      <c r="J202" s="129"/>
    </row>
    <row r="203" spans="1:10" ht="26.4">
      <c r="A203" s="82" t="s">
        <v>151</v>
      </c>
      <c r="B203" s="123"/>
      <c r="C203" s="76" t="s">
        <v>707</v>
      </c>
      <c r="D203" s="92" t="s">
        <v>144</v>
      </c>
      <c r="E203" s="123" t="s">
        <v>144</v>
      </c>
      <c r="F203" s="199"/>
      <c r="G203" s="199"/>
      <c r="H203" s="198"/>
      <c r="I203" s="203" t="s">
        <v>2042</v>
      </c>
      <c r="J203" s="129">
        <f>J205</f>
        <v>33967.69</v>
      </c>
    </row>
    <row r="204" spans="1:10">
      <c r="A204" s="82"/>
      <c r="B204" s="123"/>
      <c r="C204" s="91" t="s">
        <v>2040</v>
      </c>
      <c r="D204" s="92"/>
      <c r="E204" s="93"/>
      <c r="F204" s="199"/>
      <c r="G204" s="199"/>
      <c r="H204" s="198"/>
      <c r="I204" s="199"/>
      <c r="J204" s="129"/>
    </row>
    <row r="205" spans="1:10">
      <c r="A205" s="82"/>
      <c r="B205" s="123"/>
      <c r="C205" s="91" t="s">
        <v>2043</v>
      </c>
      <c r="D205" s="92"/>
      <c r="E205" s="202">
        <v>30601.52</v>
      </c>
      <c r="F205" s="199"/>
      <c r="G205" s="199"/>
      <c r="H205" s="198"/>
      <c r="I205" s="198">
        <v>1.1100000000000001</v>
      </c>
      <c r="J205" s="166">
        <f>ROUND(E205*I205,2)</f>
        <v>33967.69</v>
      </c>
    </row>
    <row r="206" spans="1:10">
      <c r="A206" s="82"/>
      <c r="B206" s="123"/>
      <c r="C206" s="145"/>
      <c r="D206" s="92"/>
      <c r="E206" s="93"/>
      <c r="F206" s="199"/>
      <c r="G206" s="199"/>
      <c r="H206" s="198"/>
      <c r="I206" s="199"/>
      <c r="J206" s="129"/>
    </row>
    <row r="207" spans="1:10">
      <c r="A207" s="82"/>
      <c r="B207" s="123"/>
      <c r="C207" s="145"/>
      <c r="D207" s="92"/>
      <c r="E207" s="93"/>
      <c r="F207" s="199"/>
      <c r="G207" s="199"/>
      <c r="H207" s="198"/>
      <c r="I207" s="199"/>
      <c r="J207" s="129"/>
    </row>
    <row r="208" spans="1:10" ht="52.8">
      <c r="A208" s="82" t="s">
        <v>154</v>
      </c>
      <c r="B208" s="123" t="s">
        <v>155</v>
      </c>
      <c r="C208" s="72" t="s">
        <v>156</v>
      </c>
      <c r="D208" s="92" t="s">
        <v>144</v>
      </c>
      <c r="E208" s="92" t="s">
        <v>144</v>
      </c>
      <c r="F208" s="132"/>
      <c r="G208" s="132"/>
      <c r="H208" s="132"/>
      <c r="I208" s="92"/>
      <c r="J208" s="129">
        <v>50103.98</v>
      </c>
    </row>
    <row r="209" spans="1:10">
      <c r="A209" s="82"/>
      <c r="B209" s="123"/>
      <c r="C209" s="91" t="s">
        <v>2040</v>
      </c>
      <c r="D209" s="92"/>
      <c r="E209" s="93"/>
      <c r="F209" s="199"/>
      <c r="G209" s="199"/>
      <c r="H209" s="198"/>
      <c r="I209" s="199"/>
      <c r="J209" s="129"/>
    </row>
    <row r="210" spans="1:10">
      <c r="A210" s="82"/>
      <c r="B210" s="123"/>
      <c r="C210" s="91" t="s">
        <v>2044</v>
      </c>
      <c r="D210" s="92"/>
      <c r="E210" s="205">
        <v>50103.98</v>
      </c>
      <c r="F210" s="199"/>
      <c r="G210" s="199"/>
      <c r="H210" s="198"/>
      <c r="I210" s="198"/>
      <c r="J210" s="70">
        <v>50103.98</v>
      </c>
    </row>
    <row r="211" spans="1:10">
      <c r="A211" s="82"/>
      <c r="B211" s="123"/>
      <c r="C211" s="91"/>
      <c r="D211" s="92"/>
      <c r="E211" s="205"/>
      <c r="F211" s="199"/>
      <c r="G211" s="199"/>
      <c r="H211" s="198"/>
      <c r="I211" s="198"/>
      <c r="J211" s="70"/>
    </row>
    <row r="212" spans="1:10" ht="26.4">
      <c r="A212" s="152" t="s">
        <v>157</v>
      </c>
      <c r="B212" s="206"/>
      <c r="C212" s="207" t="s">
        <v>716</v>
      </c>
      <c r="D212" s="208" t="s">
        <v>144</v>
      </c>
      <c r="E212" s="92" t="s">
        <v>144</v>
      </c>
      <c r="F212" s="132"/>
      <c r="G212" s="132"/>
      <c r="H212" s="132"/>
      <c r="I212" s="203" t="s">
        <v>2042</v>
      </c>
      <c r="J212" s="144">
        <f>J214</f>
        <v>55615.42</v>
      </c>
    </row>
    <row r="213" spans="1:10">
      <c r="A213" s="82"/>
      <c r="B213" s="123"/>
      <c r="C213" s="91" t="s">
        <v>2040</v>
      </c>
      <c r="D213" s="92"/>
      <c r="E213" s="93"/>
      <c r="F213" s="199"/>
      <c r="G213" s="199"/>
      <c r="H213" s="198"/>
      <c r="I213" s="199"/>
      <c r="J213" s="129"/>
    </row>
    <row r="214" spans="1:10">
      <c r="A214" s="82"/>
      <c r="B214" s="123"/>
      <c r="C214" s="91" t="s">
        <v>2044</v>
      </c>
      <c r="D214" s="92"/>
      <c r="E214" s="205">
        <v>50103.98</v>
      </c>
      <c r="F214" s="199"/>
      <c r="G214" s="199"/>
      <c r="H214" s="198"/>
      <c r="I214" s="198">
        <v>1.1100000000000001</v>
      </c>
      <c r="J214" s="70">
        <f>ROUND(E214*I214,2)</f>
        <v>55615.42</v>
      </c>
    </row>
    <row r="215" spans="1:10">
      <c r="A215" s="82"/>
      <c r="B215" s="123"/>
      <c r="C215" s="167"/>
      <c r="D215" s="48"/>
      <c r="E215" s="209"/>
      <c r="F215" s="210"/>
      <c r="G215" s="210"/>
      <c r="H215" s="210"/>
      <c r="I215" s="211"/>
      <c r="J215" s="130"/>
    </row>
    <row r="216" spans="1:10">
      <c r="A216" s="82"/>
      <c r="B216" s="123"/>
      <c r="C216" s="145"/>
      <c r="D216" s="92"/>
      <c r="E216" s="205"/>
      <c r="F216" s="199"/>
      <c r="G216" s="199"/>
      <c r="H216" s="199"/>
      <c r="I216" s="199"/>
      <c r="J216" s="129"/>
    </row>
    <row r="217" spans="1:10" ht="39.6">
      <c r="A217" s="131" t="s">
        <v>160</v>
      </c>
      <c r="B217" s="83">
        <v>3107967</v>
      </c>
      <c r="C217" s="72" t="s">
        <v>2045</v>
      </c>
      <c r="D217" s="92" t="s">
        <v>163</v>
      </c>
      <c r="E217" s="145"/>
      <c r="F217" s="132"/>
      <c r="G217" s="132"/>
      <c r="H217" s="132"/>
      <c r="I217" s="132"/>
      <c r="J217" s="129">
        <v>14000</v>
      </c>
    </row>
    <row r="218" spans="1:10">
      <c r="A218" s="82"/>
      <c r="B218" s="83"/>
      <c r="C218" s="91" t="s">
        <v>2046</v>
      </c>
      <c r="D218" s="92"/>
      <c r="E218" s="88" t="s">
        <v>180</v>
      </c>
      <c r="F218" s="196" t="s">
        <v>1976</v>
      </c>
      <c r="G218" s="196"/>
      <c r="H218" s="196" t="s">
        <v>2023</v>
      </c>
      <c r="I218" s="198" t="s">
        <v>1978</v>
      </c>
      <c r="J218" s="70"/>
    </row>
    <row r="219" spans="1:10">
      <c r="A219" s="82"/>
      <c r="B219" s="83"/>
      <c r="C219" s="84" t="s">
        <v>1979</v>
      </c>
      <c r="D219" s="92"/>
      <c r="E219" s="198"/>
      <c r="F219" s="90"/>
      <c r="G219" s="199"/>
      <c r="H219" s="90"/>
      <c r="I219" s="198"/>
      <c r="J219" s="70"/>
    </row>
    <row r="220" spans="1:10">
      <c r="A220" s="82"/>
      <c r="B220" s="83"/>
      <c r="C220" s="91" t="s">
        <v>2024</v>
      </c>
      <c r="D220" s="92"/>
      <c r="E220" s="198">
        <v>2</v>
      </c>
      <c r="F220" s="197">
        <v>1400</v>
      </c>
      <c r="G220" s="199"/>
      <c r="H220" s="90">
        <v>0.2</v>
      </c>
      <c r="I220" s="198">
        <v>2</v>
      </c>
      <c r="J220" s="70">
        <v>1120</v>
      </c>
    </row>
    <row r="221" spans="1:10">
      <c r="A221" s="74"/>
      <c r="B221" s="75"/>
      <c r="C221" s="153" t="s">
        <v>2047</v>
      </c>
      <c r="D221" s="212"/>
      <c r="E221" s="213"/>
      <c r="F221" s="214"/>
      <c r="G221" s="214"/>
      <c r="H221" s="214"/>
      <c r="I221" s="215"/>
      <c r="J221" s="216"/>
    </row>
    <row r="222" spans="1:10">
      <c r="A222" s="82"/>
      <c r="B222" s="83"/>
      <c r="C222" s="84" t="s">
        <v>1979</v>
      </c>
      <c r="D222" s="92"/>
      <c r="E222" s="198"/>
      <c r="F222" s="90"/>
      <c r="G222" s="196"/>
      <c r="H222" s="90"/>
      <c r="I222" s="198"/>
      <c r="J222" s="70"/>
    </row>
    <row r="223" spans="1:10">
      <c r="A223" s="82"/>
      <c r="B223" s="83"/>
      <c r="C223" s="91" t="s">
        <v>2024</v>
      </c>
      <c r="D223" s="92"/>
      <c r="E223" s="198">
        <v>2</v>
      </c>
      <c r="F223" s="197">
        <v>1400</v>
      </c>
      <c r="G223" s="196"/>
      <c r="H223" s="90">
        <v>2.2999999999999998</v>
      </c>
      <c r="I223" s="198">
        <v>2</v>
      </c>
      <c r="J223" s="70">
        <v>12880</v>
      </c>
    </row>
    <row r="224" spans="1:10">
      <c r="A224" s="82"/>
      <c r="B224" s="83"/>
      <c r="C224" s="91"/>
      <c r="D224" s="103"/>
      <c r="E224" s="198"/>
      <c r="F224" s="90"/>
      <c r="G224" s="196"/>
      <c r="H224" s="90"/>
      <c r="I224" s="198"/>
      <c r="J224" s="70"/>
    </row>
    <row r="225" spans="1:10" ht="39.6">
      <c r="A225" s="82" t="s">
        <v>164</v>
      </c>
      <c r="B225" s="83" t="s">
        <v>165</v>
      </c>
      <c r="C225" s="72" t="s">
        <v>166</v>
      </c>
      <c r="D225" s="92" t="s">
        <v>167</v>
      </c>
      <c r="E225" s="217" t="s">
        <v>1978</v>
      </c>
      <c r="F225" s="218" t="s">
        <v>2048</v>
      </c>
      <c r="G225" s="219"/>
      <c r="H225" s="219"/>
      <c r="I225" s="220" t="s">
        <v>2049</v>
      </c>
      <c r="J225" s="129">
        <v>553</v>
      </c>
    </row>
    <row r="226" spans="1:10">
      <c r="A226" s="60"/>
      <c r="B226" s="46"/>
      <c r="C226" s="47" t="s">
        <v>2050</v>
      </c>
      <c r="D226" s="48"/>
      <c r="E226" s="200"/>
      <c r="F226" s="210"/>
      <c r="G226" s="210"/>
      <c r="H226" s="210"/>
      <c r="I226" s="210"/>
      <c r="J226" s="64"/>
    </row>
    <row r="227" spans="1:10" ht="26.4">
      <c r="A227" s="60"/>
      <c r="B227" s="46"/>
      <c r="C227" s="221" t="s">
        <v>2051</v>
      </c>
      <c r="D227" s="48"/>
      <c r="E227" s="200"/>
      <c r="F227" s="210"/>
      <c r="G227" s="210"/>
      <c r="H227" s="210"/>
      <c r="I227" s="201"/>
      <c r="J227" s="130"/>
    </row>
    <row r="228" spans="1:10">
      <c r="A228" s="60"/>
      <c r="B228" s="46"/>
      <c r="C228" s="222" t="s">
        <v>1979</v>
      </c>
      <c r="D228" s="48"/>
      <c r="E228" s="200"/>
      <c r="F228" s="201"/>
      <c r="G228" s="210"/>
      <c r="H228" s="201"/>
      <c r="I228" s="201"/>
      <c r="J228" s="130"/>
    </row>
    <row r="229" spans="1:10">
      <c r="A229" s="60"/>
      <c r="B229" s="46"/>
      <c r="C229" s="167" t="s">
        <v>2024</v>
      </c>
      <c r="D229" s="48"/>
      <c r="E229" s="138">
        <v>2</v>
      </c>
      <c r="F229" s="138">
        <v>3.9499999999999997</v>
      </c>
      <c r="G229" s="138"/>
      <c r="H229" s="201"/>
      <c r="I229" s="138">
        <v>70</v>
      </c>
      <c r="J229" s="130">
        <v>553</v>
      </c>
    </row>
    <row r="230" spans="1:10">
      <c r="A230" s="82"/>
      <c r="B230" s="83"/>
      <c r="C230" s="145"/>
      <c r="D230" s="92"/>
      <c r="E230" s="93"/>
      <c r="F230" s="199"/>
      <c r="G230" s="199"/>
      <c r="H230" s="199"/>
      <c r="I230" s="199"/>
      <c r="J230" s="129"/>
    </row>
    <row r="231" spans="1:10" ht="39.6">
      <c r="A231" s="82" t="s">
        <v>168</v>
      </c>
      <c r="B231" s="83" t="str">
        <f>'[6]PLANILHA ORCAMENTARIA'!B50</f>
        <v>COMP-04140069</v>
      </c>
      <c r="C231" s="223" t="s">
        <v>2052</v>
      </c>
      <c r="D231" s="48" t="s">
        <v>167</v>
      </c>
      <c r="E231" s="217" t="s">
        <v>1978</v>
      </c>
      <c r="F231" s="218" t="s">
        <v>2048</v>
      </c>
      <c r="G231" s="219"/>
      <c r="H231" s="219"/>
      <c r="I231" s="220" t="s">
        <v>2053</v>
      </c>
      <c r="J231" s="64">
        <v>2765</v>
      </c>
    </row>
    <row r="232" spans="1:10">
      <c r="A232" s="82"/>
      <c r="B232" s="83"/>
      <c r="C232" s="47" t="s">
        <v>2054</v>
      </c>
      <c r="D232" s="48"/>
      <c r="E232" s="200"/>
      <c r="F232" s="210"/>
      <c r="G232" s="210"/>
      <c r="H232" s="210"/>
      <c r="I232" s="210"/>
      <c r="J232" s="64"/>
    </row>
    <row r="233" spans="1:10" ht="26.4">
      <c r="A233" s="82"/>
      <c r="B233" s="83"/>
      <c r="C233" s="221" t="s">
        <v>2055</v>
      </c>
      <c r="D233" s="48"/>
      <c r="E233" s="200"/>
      <c r="F233" s="210"/>
      <c r="G233" s="210"/>
      <c r="H233" s="210"/>
      <c r="I233" s="201"/>
      <c r="J233" s="130"/>
    </row>
    <row r="234" spans="1:10">
      <c r="A234" s="82"/>
      <c r="B234" s="83"/>
      <c r="C234" s="222" t="s">
        <v>1979</v>
      </c>
      <c r="D234" s="224"/>
      <c r="E234" s="225"/>
      <c r="F234" s="218"/>
      <c r="G234" s="219"/>
      <c r="H234" s="219"/>
      <c r="I234" s="217"/>
      <c r="J234" s="226"/>
    </row>
    <row r="235" spans="1:10">
      <c r="A235" s="82"/>
      <c r="B235" s="83"/>
      <c r="C235" s="167" t="s">
        <v>2024</v>
      </c>
      <c r="D235" s="48"/>
      <c r="E235" s="138">
        <v>2</v>
      </c>
      <c r="F235" s="138">
        <v>3.9499999999999997</v>
      </c>
      <c r="G235" s="210"/>
      <c r="H235" s="201"/>
      <c r="I235" s="138">
        <v>350</v>
      </c>
      <c r="J235" s="130">
        <v>2765</v>
      </c>
    </row>
    <row r="236" spans="1:10">
      <c r="A236" s="82"/>
      <c r="B236" s="123"/>
      <c r="C236" s="145"/>
      <c r="D236" s="92"/>
      <c r="E236" s="93"/>
      <c r="F236" s="199"/>
      <c r="G236" s="199"/>
      <c r="H236" s="199"/>
      <c r="I236" s="199"/>
      <c r="J236" s="129"/>
    </row>
    <row r="237" spans="1:10" ht="39.6">
      <c r="A237" s="82" t="s">
        <v>171</v>
      </c>
      <c r="B237" s="83">
        <v>101617</v>
      </c>
      <c r="C237" s="72" t="s">
        <v>173</v>
      </c>
      <c r="D237" s="92" t="s">
        <v>18</v>
      </c>
      <c r="E237" s="145"/>
      <c r="F237" s="132"/>
      <c r="G237" s="132"/>
      <c r="H237" s="132"/>
      <c r="I237" s="132"/>
      <c r="J237" s="129">
        <v>4900</v>
      </c>
    </row>
    <row r="238" spans="1:10">
      <c r="A238" s="82"/>
      <c r="B238" s="83"/>
      <c r="C238" s="227" t="s">
        <v>2056</v>
      </c>
      <c r="D238" s="148"/>
      <c r="E238" s="228"/>
      <c r="F238" s="228" t="s">
        <v>1976</v>
      </c>
      <c r="G238" s="229" t="s">
        <v>1977</v>
      </c>
      <c r="H238" s="199"/>
      <c r="I238" s="196" t="s">
        <v>1978</v>
      </c>
      <c r="J238" s="129"/>
    </row>
    <row r="239" spans="1:10">
      <c r="A239" s="82"/>
      <c r="B239" s="83"/>
      <c r="C239" s="84" t="s">
        <v>1979</v>
      </c>
      <c r="D239" s="92"/>
      <c r="E239" s="198"/>
      <c r="F239" s="90"/>
      <c r="G239" s="90"/>
      <c r="H239" s="90"/>
      <c r="I239" s="90"/>
      <c r="J239" s="70"/>
    </row>
    <row r="240" spans="1:10">
      <c r="A240" s="82"/>
      <c r="B240" s="83"/>
      <c r="C240" s="91" t="s">
        <v>2024</v>
      </c>
      <c r="D240" s="92"/>
      <c r="E240" s="198"/>
      <c r="F240" s="197">
        <v>1400</v>
      </c>
      <c r="G240" s="90">
        <v>1.75</v>
      </c>
      <c r="H240" s="230"/>
      <c r="I240" s="90">
        <v>2</v>
      </c>
      <c r="J240" s="70">
        <v>4900</v>
      </c>
    </row>
    <row r="241" spans="1:10">
      <c r="A241" s="82"/>
      <c r="B241" s="83"/>
      <c r="C241" s="231"/>
      <c r="D241" s="232"/>
      <c r="E241" s="233"/>
      <c r="F241" s="230"/>
      <c r="G241" s="230"/>
      <c r="H241" s="230"/>
      <c r="I241" s="234"/>
      <c r="J241" s="70"/>
    </row>
    <row r="242" spans="1:10">
      <c r="A242" s="235"/>
      <c r="B242" s="236"/>
      <c r="C242" s="175"/>
      <c r="D242" s="175"/>
      <c r="E242" s="237"/>
      <c r="F242" s="238"/>
      <c r="G242" s="238"/>
      <c r="H242" s="238"/>
      <c r="I242" s="238"/>
      <c r="J242" s="239"/>
    </row>
  </sheetData>
  <mergeCells count="9">
    <mergeCell ref="A12:J12"/>
    <mergeCell ref="A150:J150"/>
    <mergeCell ref="A168:J168"/>
    <mergeCell ref="A1:J4"/>
    <mergeCell ref="A5:J5"/>
    <mergeCell ref="A6:J6"/>
    <mergeCell ref="A7:J7"/>
    <mergeCell ref="A8:I8"/>
    <mergeCell ref="B10:J10"/>
  </mergeCells>
  <printOptions horizontalCentered="1"/>
  <pageMargins left="0.51181102362204722" right="0.51181102362204722" top="0.47244094488188981" bottom="0.86614173228346458" header="0.31496062992125984" footer="0.11811023622047245"/>
  <pageSetup paperSize="9" scale="49" fitToHeight="0" orientation="portrait" r:id="rId1"/>
  <headerFoot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59"/>
  <sheetViews>
    <sheetView view="pageBreakPreview" topLeftCell="A49" zoomScale="90" zoomScaleNormal="100" zoomScaleSheetLayoutView="90" workbookViewId="0">
      <selection activeCell="G7" sqref="G7"/>
    </sheetView>
  </sheetViews>
  <sheetFormatPr defaultRowHeight="12"/>
  <cols>
    <col min="1" max="1" width="8.6640625" style="2" customWidth="1"/>
    <col min="2" max="2" width="10.33203125" style="2" customWidth="1"/>
    <col min="3" max="3" width="51" style="2" bestFit="1"/>
    <col min="4" max="5" width="8.33203125" style="2" customWidth="1"/>
    <col min="6" max="6" width="10.33203125" style="2" customWidth="1"/>
    <col min="7" max="7" width="9.33203125" style="2" customWidth="1"/>
    <col min="8" max="8" width="10" style="2" bestFit="1" customWidth="1"/>
    <col min="9" max="11" width="9.33203125" style="2" customWidth="1"/>
    <col min="12" max="12" width="10.33203125" style="2" customWidth="1"/>
    <col min="13" max="13" width="13.21875" style="2" bestFit="1" customWidth="1"/>
    <col min="14" max="16384" width="8.88671875" style="2"/>
  </cols>
  <sheetData>
    <row r="1" spans="1:13" ht="99" customHeight="1">
      <c r="A1" s="339"/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</row>
    <row r="2" spans="1:13" ht="13.05" customHeight="1">
      <c r="A2" s="365" t="s">
        <v>0</v>
      </c>
      <c r="B2" s="365" t="s">
        <v>1</v>
      </c>
      <c r="C2" s="365" t="s">
        <v>3</v>
      </c>
      <c r="D2" s="365" t="s">
        <v>178</v>
      </c>
      <c r="E2" s="365" t="s">
        <v>179</v>
      </c>
      <c r="F2" s="365" t="s">
        <v>180</v>
      </c>
      <c r="G2" s="365" t="s">
        <v>181</v>
      </c>
      <c r="H2" s="365"/>
      <c r="I2" s="365"/>
      <c r="J2" s="365"/>
      <c r="K2" s="365"/>
      <c r="L2" s="366" t="s">
        <v>182</v>
      </c>
      <c r="M2" s="365" t="s">
        <v>183</v>
      </c>
    </row>
    <row r="3" spans="1:13" ht="12" customHeight="1">
      <c r="A3" s="365"/>
      <c r="B3" s="365"/>
      <c r="C3" s="365"/>
      <c r="D3" s="365"/>
      <c r="E3" s="365"/>
      <c r="F3" s="365"/>
      <c r="G3" s="243" t="s">
        <v>184</v>
      </c>
      <c r="H3" s="243" t="s">
        <v>185</v>
      </c>
      <c r="I3" s="244" t="s">
        <v>186</v>
      </c>
      <c r="J3" s="243" t="s">
        <v>187</v>
      </c>
      <c r="K3" s="243" t="s">
        <v>188</v>
      </c>
      <c r="L3" s="366"/>
      <c r="M3" s="365"/>
    </row>
    <row r="4" spans="1:13" ht="15" customHeight="1">
      <c r="A4" s="15" t="s">
        <v>10</v>
      </c>
      <c r="B4" s="342" t="s">
        <v>11</v>
      </c>
      <c r="C4" s="342"/>
      <c r="D4" s="342"/>
      <c r="E4" s="342"/>
      <c r="F4" s="342"/>
      <c r="G4" s="342">
        <f>ROUND(ROUND(F5*G5,2)+ROUND(F25*G25,2)+ROUND(F27*G27,2)+ROUND(F31*G31,2)+ROUND(F37*G37,2),2)</f>
        <v>0</v>
      </c>
      <c r="H4" s="342">
        <f>ROUND(ROUND(F5*H5,2)+ROUND(F25*H25,2)+ROUND(F27*H27,2)+ROUND(F31*H31,2)+ROUND(F37*H37,2),2)</f>
        <v>0</v>
      </c>
      <c r="I4" s="342">
        <f>ROUND(ROUND(F5*I5,2)+ROUND(F25*I25,2)+ROUND(F27*I27,2)+ROUND(F31*I31,2)+ROUND(F37*I37,2),2)</f>
        <v>0</v>
      </c>
      <c r="J4" s="342">
        <f>ROUND(ROUND(F5*J5,2)+ROUND(F25*J25,2)+ROUND(F27*J27,2)+ROUND(F31*J31,2)+ROUND(F37*J37,2),2)</f>
        <v>0</v>
      </c>
      <c r="K4" s="342">
        <f>L4-(G4+H4+I4+J4)</f>
        <v>0</v>
      </c>
      <c r="L4" s="342"/>
      <c r="M4" s="16">
        <f>ROUND(M5+M25+M27+M31+M37,2)</f>
        <v>8848351.2599999998</v>
      </c>
    </row>
    <row r="5" spans="1:13" ht="15" customHeight="1">
      <c r="A5" s="15" t="s">
        <v>12</v>
      </c>
      <c r="B5" s="342" t="s">
        <v>13</v>
      </c>
      <c r="C5" s="342"/>
      <c r="D5" s="342"/>
      <c r="E5" s="342"/>
      <c r="F5" s="342"/>
      <c r="G5" s="342">
        <f>ROUND(SUMPRODUCT(F6:F24,G6:G24),2)</f>
        <v>124778.28</v>
      </c>
      <c r="H5" s="342">
        <f>ROUND(SUMPRODUCT(F6:F24,H6:H24),2)</f>
        <v>242180.66</v>
      </c>
      <c r="I5" s="342">
        <f>ROUND(SUMPRODUCT(F6:F24,I6:I24),2)</f>
        <v>128651.05</v>
      </c>
      <c r="J5" s="342">
        <f>ROUND(SUMPRODUCT(F6:F24,J6:J24),2)</f>
        <v>46753.78</v>
      </c>
      <c r="K5" s="342">
        <f>L5-(G5+H5+I5+J5)</f>
        <v>-542363.77</v>
      </c>
      <c r="L5" s="342"/>
      <c r="M5" s="16">
        <f>ROUND(SUM(M6:M24),2)</f>
        <v>691891.5</v>
      </c>
    </row>
    <row r="6" spans="1:13" ht="34.200000000000003">
      <c r="A6" s="17" t="s">
        <v>14</v>
      </c>
      <c r="B6" s="18" t="s">
        <v>15</v>
      </c>
      <c r="C6" s="17" t="s">
        <v>17</v>
      </c>
      <c r="D6" s="18" t="s">
        <v>16</v>
      </c>
      <c r="E6" s="18" t="s">
        <v>18</v>
      </c>
      <c r="F6" s="19">
        <v>6.48</v>
      </c>
      <c r="G6" s="20">
        <v>29.41</v>
      </c>
      <c r="H6" s="20">
        <v>423.15</v>
      </c>
      <c r="I6" s="20">
        <v>0</v>
      </c>
      <c r="J6" s="20">
        <v>12.14</v>
      </c>
      <c r="K6" s="20">
        <v>130.66999999999999</v>
      </c>
      <c r="L6" s="20">
        <f t="shared" ref="L6:L24" si="0">ROUND(G6+H6+I6+J6+K6,2)</f>
        <v>595.37</v>
      </c>
      <c r="M6" s="20">
        <f t="shared" ref="M6:M24" si="1">ROUND(ROUND(F6,2)*ROUND(L6,2),2)</f>
        <v>3858</v>
      </c>
    </row>
    <row r="7" spans="1:13" ht="34.200000000000003">
      <c r="A7" s="17" t="s">
        <v>19</v>
      </c>
      <c r="B7" s="18" t="s">
        <v>20</v>
      </c>
      <c r="C7" s="17" t="s">
        <v>22</v>
      </c>
      <c r="D7" s="18" t="s">
        <v>21</v>
      </c>
      <c r="E7" s="18" t="s">
        <v>23</v>
      </c>
      <c r="F7" s="19">
        <v>1</v>
      </c>
      <c r="G7" s="20">
        <v>289.83999999999997</v>
      </c>
      <c r="H7" s="20">
        <v>2196.8000000000002</v>
      </c>
      <c r="I7" s="20">
        <v>0</v>
      </c>
      <c r="J7" s="20">
        <v>110.4</v>
      </c>
      <c r="K7" s="20">
        <v>730.29</v>
      </c>
      <c r="L7" s="20">
        <f t="shared" si="0"/>
        <v>3327.33</v>
      </c>
      <c r="M7" s="20">
        <f t="shared" si="1"/>
        <v>3327.33</v>
      </c>
    </row>
    <row r="8" spans="1:13" ht="34.200000000000003">
      <c r="A8" s="17" t="s">
        <v>24</v>
      </c>
      <c r="B8" s="18" t="s">
        <v>25</v>
      </c>
      <c r="C8" s="17" t="s">
        <v>26</v>
      </c>
      <c r="D8" s="18" t="s">
        <v>21</v>
      </c>
      <c r="E8" s="18" t="s">
        <v>27</v>
      </c>
      <c r="F8" s="19">
        <v>24</v>
      </c>
      <c r="G8" s="20">
        <v>0</v>
      </c>
      <c r="H8" s="20">
        <v>720</v>
      </c>
      <c r="I8" s="20">
        <v>0</v>
      </c>
      <c r="J8" s="20">
        <v>0</v>
      </c>
      <c r="K8" s="20">
        <v>79.92</v>
      </c>
      <c r="L8" s="20">
        <f t="shared" si="0"/>
        <v>799.92</v>
      </c>
      <c r="M8" s="20">
        <f t="shared" si="1"/>
        <v>19198.080000000002</v>
      </c>
    </row>
    <row r="9" spans="1:13" ht="45.6">
      <c r="A9" s="17" t="s">
        <v>28</v>
      </c>
      <c r="B9" s="18" t="s">
        <v>29</v>
      </c>
      <c r="C9" s="17" t="s">
        <v>30</v>
      </c>
      <c r="D9" s="18" t="s">
        <v>16</v>
      </c>
      <c r="E9" s="18" t="s">
        <v>23</v>
      </c>
      <c r="F9" s="19">
        <v>1</v>
      </c>
      <c r="G9" s="20">
        <v>155.46</v>
      </c>
      <c r="H9" s="20">
        <v>321.64</v>
      </c>
      <c r="I9" s="20">
        <v>0</v>
      </c>
      <c r="J9" s="20">
        <v>53.17</v>
      </c>
      <c r="K9" s="20">
        <v>149.11000000000001</v>
      </c>
      <c r="L9" s="20">
        <f t="shared" si="0"/>
        <v>679.38</v>
      </c>
      <c r="M9" s="20">
        <f t="shared" si="1"/>
        <v>679.38</v>
      </c>
    </row>
    <row r="10" spans="1:13" ht="45.6">
      <c r="A10" s="17" t="s">
        <v>31</v>
      </c>
      <c r="B10" s="18" t="s">
        <v>32</v>
      </c>
      <c r="C10" s="17" t="s">
        <v>33</v>
      </c>
      <c r="D10" s="18" t="s">
        <v>16</v>
      </c>
      <c r="E10" s="18" t="s">
        <v>23</v>
      </c>
      <c r="F10" s="19">
        <v>1</v>
      </c>
      <c r="G10" s="20">
        <v>202.55</v>
      </c>
      <c r="H10" s="20">
        <v>1400.85</v>
      </c>
      <c r="I10" s="20">
        <v>53.2</v>
      </c>
      <c r="J10" s="20">
        <v>74.739999999999995</v>
      </c>
      <c r="K10" s="20">
        <v>486.85</v>
      </c>
      <c r="L10" s="20">
        <f t="shared" si="0"/>
        <v>2218.19</v>
      </c>
      <c r="M10" s="20">
        <f t="shared" si="1"/>
        <v>2218.19</v>
      </c>
    </row>
    <row r="11" spans="1:13" ht="45.6">
      <c r="A11" s="17" t="s">
        <v>34</v>
      </c>
      <c r="B11" s="18" t="s">
        <v>35</v>
      </c>
      <c r="C11" s="17" t="s">
        <v>36</v>
      </c>
      <c r="D11" s="18" t="s">
        <v>16</v>
      </c>
      <c r="E11" s="18" t="s">
        <v>23</v>
      </c>
      <c r="F11" s="19">
        <v>1</v>
      </c>
      <c r="G11" s="20">
        <v>839.83</v>
      </c>
      <c r="H11" s="20">
        <v>1451.25</v>
      </c>
      <c r="I11" s="20">
        <v>21.74</v>
      </c>
      <c r="J11" s="20">
        <v>318.73</v>
      </c>
      <c r="K11" s="20">
        <v>739.99</v>
      </c>
      <c r="L11" s="20">
        <f t="shared" si="0"/>
        <v>3371.54</v>
      </c>
      <c r="M11" s="20">
        <f t="shared" si="1"/>
        <v>3371.54</v>
      </c>
    </row>
    <row r="12" spans="1:13">
      <c r="A12" s="17" t="s">
        <v>37</v>
      </c>
      <c r="B12" s="18" t="s">
        <v>38</v>
      </c>
      <c r="C12" s="17" t="s">
        <v>39</v>
      </c>
      <c r="D12" s="18" t="s">
        <v>16</v>
      </c>
      <c r="E12" s="18" t="s">
        <v>18</v>
      </c>
      <c r="F12" s="19">
        <v>220</v>
      </c>
      <c r="G12" s="20">
        <v>24.08</v>
      </c>
      <c r="H12" s="20">
        <v>58.21</v>
      </c>
      <c r="I12" s="20">
        <v>0</v>
      </c>
      <c r="J12" s="20">
        <v>8.6999999999999993</v>
      </c>
      <c r="K12" s="20">
        <v>25.59</v>
      </c>
      <c r="L12" s="20">
        <f t="shared" si="0"/>
        <v>116.58</v>
      </c>
      <c r="M12" s="20">
        <f t="shared" si="1"/>
        <v>25647.599999999999</v>
      </c>
    </row>
    <row r="13" spans="1:13" ht="34.200000000000003">
      <c r="A13" s="17" t="s">
        <v>40</v>
      </c>
      <c r="B13" s="18" t="s">
        <v>41</v>
      </c>
      <c r="C13" s="17" t="s">
        <v>42</v>
      </c>
      <c r="D13" s="18" t="s">
        <v>21</v>
      </c>
      <c r="E13" s="18" t="s">
        <v>18</v>
      </c>
      <c r="F13" s="19">
        <v>50</v>
      </c>
      <c r="G13" s="20">
        <v>325.57</v>
      </c>
      <c r="H13" s="20">
        <v>673.95</v>
      </c>
      <c r="I13" s="20">
        <v>0.4</v>
      </c>
      <c r="J13" s="20">
        <v>121.66</v>
      </c>
      <c r="K13" s="20">
        <v>315.39</v>
      </c>
      <c r="L13" s="20">
        <f t="shared" si="0"/>
        <v>1436.97</v>
      </c>
      <c r="M13" s="20">
        <f t="shared" si="1"/>
        <v>71848.5</v>
      </c>
    </row>
    <row r="14" spans="1:13" ht="34.200000000000003">
      <c r="A14" s="17" t="s">
        <v>43</v>
      </c>
      <c r="B14" s="18" t="s">
        <v>44</v>
      </c>
      <c r="C14" s="17" t="s">
        <v>45</v>
      </c>
      <c r="D14" s="18" t="s">
        <v>21</v>
      </c>
      <c r="E14" s="18" t="s">
        <v>18</v>
      </c>
      <c r="F14" s="19">
        <v>25</v>
      </c>
      <c r="G14" s="20">
        <v>290.54000000000002</v>
      </c>
      <c r="H14" s="20">
        <v>823.03</v>
      </c>
      <c r="I14" s="20">
        <v>0.36</v>
      </c>
      <c r="J14" s="20">
        <v>109.41</v>
      </c>
      <c r="K14" s="20">
        <v>344</v>
      </c>
      <c r="L14" s="20">
        <f t="shared" si="0"/>
        <v>1567.34</v>
      </c>
      <c r="M14" s="20">
        <f t="shared" si="1"/>
        <v>39183.5</v>
      </c>
    </row>
    <row r="15" spans="1:13" ht="34.200000000000003">
      <c r="A15" s="17" t="s">
        <v>46</v>
      </c>
      <c r="B15" s="18" t="s">
        <v>47</v>
      </c>
      <c r="C15" s="17" t="s">
        <v>48</v>
      </c>
      <c r="D15" s="18" t="s">
        <v>21</v>
      </c>
      <c r="E15" s="18" t="s">
        <v>18</v>
      </c>
      <c r="F15" s="19">
        <v>25</v>
      </c>
      <c r="G15" s="20">
        <v>159.9</v>
      </c>
      <c r="H15" s="20">
        <v>410.32</v>
      </c>
      <c r="I15" s="20">
        <v>0.48</v>
      </c>
      <c r="J15" s="20">
        <v>59.41</v>
      </c>
      <c r="K15" s="20">
        <v>177.19</v>
      </c>
      <c r="L15" s="20">
        <f t="shared" si="0"/>
        <v>807.3</v>
      </c>
      <c r="M15" s="20">
        <f t="shared" si="1"/>
        <v>20182.5</v>
      </c>
    </row>
    <row r="16" spans="1:13" ht="34.200000000000003">
      <c r="A16" s="17" t="s">
        <v>49</v>
      </c>
      <c r="B16" s="18" t="s">
        <v>50</v>
      </c>
      <c r="C16" s="17" t="s">
        <v>51</v>
      </c>
      <c r="D16" s="18" t="s">
        <v>21</v>
      </c>
      <c r="E16" s="18" t="s">
        <v>18</v>
      </c>
      <c r="F16" s="19">
        <v>15</v>
      </c>
      <c r="G16" s="20">
        <v>273.06</v>
      </c>
      <c r="H16" s="20">
        <v>666.16</v>
      </c>
      <c r="I16" s="20">
        <v>0.49</v>
      </c>
      <c r="J16" s="20">
        <v>102.9</v>
      </c>
      <c r="K16" s="20">
        <v>293.18</v>
      </c>
      <c r="L16" s="20">
        <f t="shared" si="0"/>
        <v>1335.79</v>
      </c>
      <c r="M16" s="20">
        <f t="shared" si="1"/>
        <v>20036.849999999999</v>
      </c>
    </row>
    <row r="17" spans="1:13" ht="34.200000000000003">
      <c r="A17" s="17" t="s">
        <v>52</v>
      </c>
      <c r="B17" s="18" t="s">
        <v>53</v>
      </c>
      <c r="C17" s="17" t="s">
        <v>54</v>
      </c>
      <c r="D17" s="18" t="s">
        <v>21</v>
      </c>
      <c r="E17" s="18" t="s">
        <v>18</v>
      </c>
      <c r="F17" s="19">
        <v>50</v>
      </c>
      <c r="G17" s="20">
        <v>140.01</v>
      </c>
      <c r="H17" s="20">
        <v>388.57</v>
      </c>
      <c r="I17" s="20">
        <v>0.46</v>
      </c>
      <c r="J17" s="20">
        <v>51.89</v>
      </c>
      <c r="K17" s="20">
        <v>163.36000000000001</v>
      </c>
      <c r="L17" s="20">
        <f t="shared" si="0"/>
        <v>744.29</v>
      </c>
      <c r="M17" s="20">
        <f t="shared" si="1"/>
        <v>37214.5</v>
      </c>
    </row>
    <row r="18" spans="1:13" ht="34.200000000000003">
      <c r="A18" s="17" t="s">
        <v>55</v>
      </c>
      <c r="B18" s="18" t="s">
        <v>56</v>
      </c>
      <c r="C18" s="17" t="s">
        <v>57</v>
      </c>
      <c r="D18" s="18" t="s">
        <v>21</v>
      </c>
      <c r="E18" s="18" t="s">
        <v>18</v>
      </c>
      <c r="F18" s="19">
        <v>50</v>
      </c>
      <c r="G18" s="20">
        <v>47.82</v>
      </c>
      <c r="H18" s="20">
        <v>164.02</v>
      </c>
      <c r="I18" s="20">
        <v>0.27</v>
      </c>
      <c r="J18" s="20">
        <v>17.97</v>
      </c>
      <c r="K18" s="20">
        <v>64.7</v>
      </c>
      <c r="L18" s="20">
        <f t="shared" si="0"/>
        <v>294.77999999999997</v>
      </c>
      <c r="M18" s="20">
        <f t="shared" si="1"/>
        <v>14739</v>
      </c>
    </row>
    <row r="19" spans="1:13" ht="34.200000000000003">
      <c r="A19" s="17" t="s">
        <v>58</v>
      </c>
      <c r="B19" s="18" t="s">
        <v>59</v>
      </c>
      <c r="C19" s="17" t="s">
        <v>60</v>
      </c>
      <c r="D19" s="18" t="s">
        <v>21</v>
      </c>
      <c r="E19" s="18" t="s">
        <v>23</v>
      </c>
      <c r="F19" s="19">
        <v>1</v>
      </c>
      <c r="G19" s="20">
        <v>2051.9299999999998</v>
      </c>
      <c r="H19" s="20">
        <v>9456.49</v>
      </c>
      <c r="I19" s="20">
        <v>7.0000000000000007E-2</v>
      </c>
      <c r="J19" s="20">
        <v>735.74</v>
      </c>
      <c r="K19" s="20">
        <v>3443.08</v>
      </c>
      <c r="L19" s="20">
        <f t="shared" si="0"/>
        <v>15687.31</v>
      </c>
      <c r="M19" s="20">
        <f t="shared" si="1"/>
        <v>15687.31</v>
      </c>
    </row>
    <row r="20" spans="1:13" ht="22.8">
      <c r="A20" s="17" t="s">
        <v>61</v>
      </c>
      <c r="B20" s="18" t="s">
        <v>62</v>
      </c>
      <c r="C20" s="17" t="s">
        <v>63</v>
      </c>
      <c r="D20" s="18" t="s">
        <v>16</v>
      </c>
      <c r="E20" s="18" t="s">
        <v>23</v>
      </c>
      <c r="F20" s="19">
        <v>187</v>
      </c>
      <c r="G20" s="20">
        <v>179.9</v>
      </c>
      <c r="H20" s="20">
        <v>6.11</v>
      </c>
      <c r="I20" s="20">
        <v>126.51</v>
      </c>
      <c r="J20" s="20">
        <v>71.88</v>
      </c>
      <c r="K20" s="20">
        <v>108.09</v>
      </c>
      <c r="L20" s="20">
        <f t="shared" si="0"/>
        <v>492.49</v>
      </c>
      <c r="M20" s="20">
        <f t="shared" si="1"/>
        <v>92095.63</v>
      </c>
    </row>
    <row r="21" spans="1:13" ht="34.200000000000003">
      <c r="A21" s="17" t="s">
        <v>64</v>
      </c>
      <c r="B21" s="18" t="s">
        <v>65</v>
      </c>
      <c r="C21" s="17" t="s">
        <v>66</v>
      </c>
      <c r="D21" s="18" t="s">
        <v>16</v>
      </c>
      <c r="E21" s="18" t="s">
        <v>23</v>
      </c>
      <c r="F21" s="19">
        <v>187</v>
      </c>
      <c r="G21" s="20">
        <v>120.69</v>
      </c>
      <c r="H21" s="20">
        <v>18.059999999999999</v>
      </c>
      <c r="I21" s="20">
        <v>88.16</v>
      </c>
      <c r="J21" s="20">
        <v>45.32</v>
      </c>
      <c r="K21" s="20">
        <v>76.55</v>
      </c>
      <c r="L21" s="20">
        <f t="shared" si="0"/>
        <v>348.78</v>
      </c>
      <c r="M21" s="20">
        <f t="shared" si="1"/>
        <v>65221.86</v>
      </c>
    </row>
    <row r="22" spans="1:13" ht="34.200000000000003">
      <c r="A22" s="17" t="s">
        <v>67</v>
      </c>
      <c r="B22" s="18" t="s">
        <v>68</v>
      </c>
      <c r="C22" s="17" t="s">
        <v>69</v>
      </c>
      <c r="D22" s="18" t="s">
        <v>16</v>
      </c>
      <c r="E22" s="18" t="s">
        <v>18</v>
      </c>
      <c r="F22" s="19">
        <v>7420</v>
      </c>
      <c r="G22" s="20">
        <v>0.15</v>
      </c>
      <c r="H22" s="20">
        <v>0.1</v>
      </c>
      <c r="I22" s="20">
        <v>0.32</v>
      </c>
      <c r="J22" s="20">
        <v>0.06</v>
      </c>
      <c r="K22" s="20">
        <v>0.18</v>
      </c>
      <c r="L22" s="20">
        <f t="shared" si="0"/>
        <v>0.81</v>
      </c>
      <c r="M22" s="20">
        <f t="shared" si="1"/>
        <v>6010.2</v>
      </c>
    </row>
    <row r="23" spans="1:13" ht="45.6">
      <c r="A23" s="17" t="s">
        <v>70</v>
      </c>
      <c r="B23" s="18" t="s">
        <v>71</v>
      </c>
      <c r="C23" s="17" t="s">
        <v>72</v>
      </c>
      <c r="D23" s="18" t="s">
        <v>16</v>
      </c>
      <c r="E23" s="18" t="s">
        <v>73</v>
      </c>
      <c r="F23" s="19">
        <v>9095.7999999999993</v>
      </c>
      <c r="G23" s="20">
        <v>0.91</v>
      </c>
      <c r="H23" s="20">
        <v>3.5</v>
      </c>
      <c r="I23" s="20">
        <v>4.26</v>
      </c>
      <c r="J23" s="20">
        <v>0.28000000000000003</v>
      </c>
      <c r="K23" s="20">
        <v>2.52</v>
      </c>
      <c r="L23" s="20">
        <f t="shared" si="0"/>
        <v>11.47</v>
      </c>
      <c r="M23" s="20">
        <f t="shared" si="1"/>
        <v>104328.83</v>
      </c>
    </row>
    <row r="24" spans="1:13" ht="34.200000000000003">
      <c r="A24" s="17" t="s">
        <v>74</v>
      </c>
      <c r="B24" s="18" t="s">
        <v>75</v>
      </c>
      <c r="C24" s="17" t="s">
        <v>76</v>
      </c>
      <c r="D24" s="18" t="s">
        <v>16</v>
      </c>
      <c r="E24" s="18" t="s">
        <v>77</v>
      </c>
      <c r="F24" s="19">
        <v>53665.22</v>
      </c>
      <c r="G24" s="20">
        <v>0.17</v>
      </c>
      <c r="H24" s="20">
        <v>1.03</v>
      </c>
      <c r="I24" s="20">
        <v>0.88</v>
      </c>
      <c r="J24" s="20">
        <v>0.06</v>
      </c>
      <c r="K24" s="20">
        <v>0.6</v>
      </c>
      <c r="L24" s="20">
        <f t="shared" si="0"/>
        <v>2.74</v>
      </c>
      <c r="M24" s="20">
        <f t="shared" si="1"/>
        <v>147042.70000000001</v>
      </c>
    </row>
    <row r="25" spans="1:13" ht="15" customHeight="1">
      <c r="A25" s="15" t="s">
        <v>78</v>
      </c>
      <c r="B25" s="342" t="s">
        <v>79</v>
      </c>
      <c r="C25" s="342"/>
      <c r="D25" s="342"/>
      <c r="E25" s="342"/>
      <c r="F25" s="342"/>
      <c r="G25" s="342">
        <f>ROUND(SUMPRODUCT(F26:F26,G26:G26),2)</f>
        <v>487458.81</v>
      </c>
      <c r="H25" s="342">
        <f>ROUND(SUMPRODUCT(F26:F26,H26:H26),2)</f>
        <v>0</v>
      </c>
      <c r="I25" s="342">
        <f>ROUND(SUMPRODUCT(F26:F26,I26:I26),2)</f>
        <v>11880</v>
      </c>
      <c r="J25" s="342">
        <f>ROUND(SUMPRODUCT(F26:F26,J26:J26),2)</f>
        <v>54417.85</v>
      </c>
      <c r="K25" s="342">
        <f>L25-(G25+H25+I25+J25)</f>
        <v>-553756.66</v>
      </c>
      <c r="L25" s="342"/>
      <c r="M25" s="16">
        <f>ROUND(SUM(M26:M26),2)</f>
        <v>709473.03</v>
      </c>
    </row>
    <row r="26" spans="1:13" ht="34.200000000000003">
      <c r="A26" s="17" t="s">
        <v>80</v>
      </c>
      <c r="B26" s="18" t="s">
        <v>81</v>
      </c>
      <c r="C26" s="17" t="s">
        <v>82</v>
      </c>
      <c r="D26" s="18" t="s">
        <v>21</v>
      </c>
      <c r="E26" s="18" t="s">
        <v>83</v>
      </c>
      <c r="F26" s="19">
        <v>1</v>
      </c>
      <c r="G26" s="20">
        <v>487458.81</v>
      </c>
      <c r="H26" s="20">
        <v>0</v>
      </c>
      <c r="I26" s="20">
        <v>11880</v>
      </c>
      <c r="J26" s="20">
        <v>54417.85</v>
      </c>
      <c r="K26" s="20">
        <v>155716.37</v>
      </c>
      <c r="L26" s="20">
        <f>ROUND(G26+H26+I26+J26+K26,2)</f>
        <v>709473.03</v>
      </c>
      <c r="M26" s="20">
        <f>ROUND(ROUND(F26,2)*ROUND(L26,2),2)</f>
        <v>709473.03</v>
      </c>
    </row>
    <row r="27" spans="1:13" ht="15" customHeight="1">
      <c r="A27" s="15" t="s">
        <v>84</v>
      </c>
      <c r="B27" s="342" t="s">
        <v>85</v>
      </c>
      <c r="C27" s="342"/>
      <c r="D27" s="342"/>
      <c r="E27" s="342"/>
      <c r="F27" s="342"/>
      <c r="G27" s="342">
        <f>ROUND(SUMPRODUCT(F28:F30,G28:G30),2)</f>
        <v>3626.62</v>
      </c>
      <c r="H27" s="342">
        <f>ROUND(SUMPRODUCT(F28:F30,H28:H30),2)</f>
        <v>86264.639999999999</v>
      </c>
      <c r="I27" s="342">
        <f>ROUND(SUMPRODUCT(F28:F30,I28:I30),2)</f>
        <v>332.64</v>
      </c>
      <c r="J27" s="342">
        <f>ROUND(SUMPRODUCT(F28:F30,J28:J30),2)</f>
        <v>1540</v>
      </c>
      <c r="K27" s="342">
        <f>L27-(G27+H27+I27+J27)</f>
        <v>-91763.9</v>
      </c>
      <c r="L27" s="342"/>
      <c r="M27" s="16">
        <f>ROUND(SUM(M28:M30),2)</f>
        <v>117577.04</v>
      </c>
    </row>
    <row r="28" spans="1:13" ht="34.200000000000003">
      <c r="A28" s="17" t="s">
        <v>86</v>
      </c>
      <c r="B28" s="18" t="s">
        <v>87</v>
      </c>
      <c r="C28" s="17" t="s">
        <v>88</v>
      </c>
      <c r="D28" s="18" t="s">
        <v>21</v>
      </c>
      <c r="E28" s="18" t="s">
        <v>89</v>
      </c>
      <c r="F28" s="19">
        <v>2800</v>
      </c>
      <c r="G28" s="20">
        <v>1.23</v>
      </c>
      <c r="H28" s="20">
        <v>29.94</v>
      </c>
      <c r="I28" s="20">
        <v>0</v>
      </c>
      <c r="J28" s="20">
        <v>0.55000000000000004</v>
      </c>
      <c r="K28" s="20">
        <v>8.92</v>
      </c>
      <c r="L28" s="20">
        <f>ROUND(G28+H28+I28+J28+K28,2)</f>
        <v>40.64</v>
      </c>
      <c r="M28" s="20">
        <f>ROUND(ROUND(F28,2)*ROUND(L28,2),2)</f>
        <v>113792</v>
      </c>
    </row>
    <row r="29" spans="1:13" ht="22.8">
      <c r="A29" s="17" t="s">
        <v>90</v>
      </c>
      <c r="B29" s="18" t="s">
        <v>91</v>
      </c>
      <c r="C29" s="17" t="s">
        <v>93</v>
      </c>
      <c r="D29" s="18" t="s">
        <v>92</v>
      </c>
      <c r="E29" s="18" t="s">
        <v>89</v>
      </c>
      <c r="F29" s="19">
        <v>840</v>
      </c>
      <c r="G29" s="20">
        <v>4.1399999999999999E-2</v>
      </c>
      <c r="H29" s="20">
        <v>0.08</v>
      </c>
      <c r="I29" s="20">
        <v>0</v>
      </c>
      <c r="J29" s="20">
        <v>0</v>
      </c>
      <c r="K29" s="20">
        <v>0.03</v>
      </c>
      <c r="L29" s="20">
        <f>ROUND(G29+H29+I29+J29+K29,2)</f>
        <v>0.15</v>
      </c>
      <c r="M29" s="20">
        <f>ROUND(ROUND(F29,2)*ROUND(L29,2),2)</f>
        <v>126</v>
      </c>
    </row>
    <row r="30" spans="1:13" ht="22.8">
      <c r="A30" s="17" t="s">
        <v>94</v>
      </c>
      <c r="B30" s="18" t="s">
        <v>95</v>
      </c>
      <c r="C30" s="17" t="s">
        <v>96</v>
      </c>
      <c r="D30" s="18" t="s">
        <v>92</v>
      </c>
      <c r="E30" s="18" t="s">
        <v>97</v>
      </c>
      <c r="F30" s="19">
        <v>3696</v>
      </c>
      <c r="G30" s="20">
        <v>0.04</v>
      </c>
      <c r="H30" s="20">
        <v>0.64</v>
      </c>
      <c r="I30" s="20">
        <v>0.09</v>
      </c>
      <c r="J30" s="20">
        <v>0</v>
      </c>
      <c r="K30" s="20">
        <v>0.22</v>
      </c>
      <c r="L30" s="20">
        <f>ROUND(G30+H30+I30+J30+K30,2)</f>
        <v>0.99</v>
      </c>
      <c r="M30" s="20">
        <f>ROUND(ROUND(F30,2)*ROUND(L30,2),2)</f>
        <v>3659.04</v>
      </c>
    </row>
    <row r="31" spans="1:13" ht="15" customHeight="1">
      <c r="A31" s="15" t="s">
        <v>98</v>
      </c>
      <c r="B31" s="342" t="s">
        <v>99</v>
      </c>
      <c r="C31" s="342"/>
      <c r="D31" s="342"/>
      <c r="E31" s="342"/>
      <c r="F31" s="342"/>
      <c r="G31" s="342">
        <f>ROUND(SUMPRODUCT(F32:F36,G32:G36),2)</f>
        <v>98078.95</v>
      </c>
      <c r="H31" s="342">
        <f>ROUND(SUMPRODUCT(F32:F36,H32:H36),2)</f>
        <v>1043112.52</v>
      </c>
      <c r="I31" s="342">
        <f>ROUND(SUMPRODUCT(F32:F36,I32:I36),2)</f>
        <v>225366.02</v>
      </c>
      <c r="J31" s="342">
        <f>ROUND(SUMPRODUCT(F32:F36,J32:J36),2)</f>
        <v>32877.11</v>
      </c>
      <c r="K31" s="342">
        <f>L31-(G31+H31+I31+J31)</f>
        <v>-1399434.6</v>
      </c>
      <c r="L31" s="342"/>
      <c r="M31" s="16">
        <f>ROUND(SUM(M32:M36),2)</f>
        <v>1653788.53</v>
      </c>
    </row>
    <row r="32" spans="1:13" ht="34.200000000000003">
      <c r="A32" s="17" t="s">
        <v>100</v>
      </c>
      <c r="B32" s="18" t="s">
        <v>101</v>
      </c>
      <c r="C32" s="17" t="s">
        <v>102</v>
      </c>
      <c r="D32" s="18" t="s">
        <v>21</v>
      </c>
      <c r="E32" s="18" t="s">
        <v>73</v>
      </c>
      <c r="F32" s="19">
        <v>8839.89</v>
      </c>
      <c r="G32" s="20">
        <v>0.43</v>
      </c>
      <c r="H32" s="20">
        <v>0.62</v>
      </c>
      <c r="I32" s="20">
        <v>1.31</v>
      </c>
      <c r="J32" s="20">
        <v>0.14000000000000001</v>
      </c>
      <c r="K32" s="20">
        <v>0.7</v>
      </c>
      <c r="L32" s="20">
        <f>ROUND(G32+H32+I32+J32+K32,2)</f>
        <v>3.2</v>
      </c>
      <c r="M32" s="20">
        <f>ROUND(ROUND(F32,2)*ROUND(L32,2),2)</f>
        <v>28287.65</v>
      </c>
    </row>
    <row r="33" spans="1:13" ht="45.6">
      <c r="A33" s="17" t="s">
        <v>103</v>
      </c>
      <c r="B33" s="18" t="s">
        <v>104</v>
      </c>
      <c r="C33" s="17" t="s">
        <v>105</v>
      </c>
      <c r="D33" s="18" t="s">
        <v>21</v>
      </c>
      <c r="E33" s="18" t="s">
        <v>73</v>
      </c>
      <c r="F33" s="19">
        <v>16853.46</v>
      </c>
      <c r="G33" s="20">
        <v>3.54</v>
      </c>
      <c r="H33" s="20">
        <v>2.5099999999999998</v>
      </c>
      <c r="I33" s="20">
        <v>3.01</v>
      </c>
      <c r="J33" s="20">
        <v>1.1299999999999999</v>
      </c>
      <c r="K33" s="20">
        <v>2.87</v>
      </c>
      <c r="L33" s="20">
        <f>ROUND(G33+H33+I33+J33+K33,2)</f>
        <v>13.06</v>
      </c>
      <c r="M33" s="20">
        <f>ROUND(ROUND(F33,2)*ROUND(L33,2),2)</f>
        <v>220106.19</v>
      </c>
    </row>
    <row r="34" spans="1:13" ht="22.8">
      <c r="A34" s="17" t="s">
        <v>106</v>
      </c>
      <c r="B34" s="18" t="s">
        <v>107</v>
      </c>
      <c r="C34" s="17" t="s">
        <v>108</v>
      </c>
      <c r="D34" s="18" t="s">
        <v>16</v>
      </c>
      <c r="E34" s="18" t="s">
        <v>73</v>
      </c>
      <c r="F34" s="19">
        <v>21066.83</v>
      </c>
      <c r="G34" s="20">
        <v>0</v>
      </c>
      <c r="H34" s="20">
        <v>38.76</v>
      </c>
      <c r="I34" s="20">
        <v>0</v>
      </c>
      <c r="J34" s="20">
        <v>0</v>
      </c>
      <c r="K34" s="20">
        <v>4.3</v>
      </c>
      <c r="L34" s="20">
        <f>ROUND(G34+H34+I34+J34+K34,2)</f>
        <v>43.06</v>
      </c>
      <c r="M34" s="20">
        <f>ROUND(ROUND(F34,2)*ROUND(L34,2),2)</f>
        <v>907137.7</v>
      </c>
    </row>
    <row r="35" spans="1:13" ht="45.6">
      <c r="A35" s="17" t="s">
        <v>109</v>
      </c>
      <c r="B35" s="18" t="s">
        <v>110</v>
      </c>
      <c r="C35" s="17" t="s">
        <v>111</v>
      </c>
      <c r="D35" s="18" t="s">
        <v>21</v>
      </c>
      <c r="E35" s="18" t="s">
        <v>112</v>
      </c>
      <c r="F35" s="19">
        <v>27903.32</v>
      </c>
      <c r="G35" s="20">
        <v>0.33</v>
      </c>
      <c r="H35" s="20">
        <v>0.89</v>
      </c>
      <c r="I35" s="20">
        <v>1.1299999999999999</v>
      </c>
      <c r="J35" s="20">
        <v>0.13</v>
      </c>
      <c r="K35" s="20">
        <v>0.7</v>
      </c>
      <c r="L35" s="20">
        <f>ROUND(G35+H35+I35+J35+K35,2)</f>
        <v>3.18</v>
      </c>
      <c r="M35" s="20">
        <f>ROUND(ROUND(F35,2)*ROUND(L35,2),2)</f>
        <v>88732.56</v>
      </c>
    </row>
    <row r="36" spans="1:13" ht="34.200000000000003">
      <c r="A36" s="17" t="s">
        <v>113</v>
      </c>
      <c r="B36" s="18" t="s">
        <v>75</v>
      </c>
      <c r="C36" s="17" t="s">
        <v>76</v>
      </c>
      <c r="D36" s="18" t="s">
        <v>16</v>
      </c>
      <c r="E36" s="18" t="s">
        <v>77</v>
      </c>
      <c r="F36" s="19">
        <v>149461.47</v>
      </c>
      <c r="G36" s="20">
        <v>0.17</v>
      </c>
      <c r="H36" s="20">
        <v>1.03</v>
      </c>
      <c r="I36" s="20">
        <v>0.88</v>
      </c>
      <c r="J36" s="20">
        <v>0.06</v>
      </c>
      <c r="K36" s="20">
        <v>0.6</v>
      </c>
      <c r="L36" s="20">
        <f>ROUND(G36+H36+I36+J36+K36,2)</f>
        <v>2.74</v>
      </c>
      <c r="M36" s="20">
        <f>ROUND(ROUND(F36,2)*ROUND(L36,2),2)</f>
        <v>409524.43</v>
      </c>
    </row>
    <row r="37" spans="1:13" ht="15" customHeight="1">
      <c r="A37" s="15" t="s">
        <v>114</v>
      </c>
      <c r="B37" s="342" t="s">
        <v>115</v>
      </c>
      <c r="C37" s="342"/>
      <c r="D37" s="342"/>
      <c r="E37" s="342"/>
      <c r="F37" s="342"/>
      <c r="G37" s="342">
        <f>ROUND(SUMPRODUCT(F38:F55,G38:G55),2)</f>
        <v>1189001.74</v>
      </c>
      <c r="H37" s="342">
        <f>ROUND(SUMPRODUCT(F38:F55,H38:H55),2)</f>
        <v>3015607.09</v>
      </c>
      <c r="I37" s="342">
        <f>ROUND(SUMPRODUCT(F38:F55,I38:I55),2)</f>
        <v>16136.08</v>
      </c>
      <c r="J37" s="342">
        <f>ROUND(SUMPRODUCT(F38:F55,J38:J55),2)</f>
        <v>526403</v>
      </c>
      <c r="K37" s="342">
        <f>L37-(G37+H37+I37+J37)</f>
        <v>-4747147.91</v>
      </c>
      <c r="L37" s="342"/>
      <c r="M37" s="16">
        <f>ROUND(SUM(M38:M55),2)</f>
        <v>5675621.1600000001</v>
      </c>
    </row>
    <row r="38" spans="1:13" ht="34.200000000000003">
      <c r="A38" s="17" t="s">
        <v>116</v>
      </c>
      <c r="B38" s="18" t="s">
        <v>117</v>
      </c>
      <c r="C38" s="17" t="s">
        <v>118</v>
      </c>
      <c r="D38" s="18" t="s">
        <v>21</v>
      </c>
      <c r="E38" s="18" t="s">
        <v>18</v>
      </c>
      <c r="F38" s="19">
        <v>5600</v>
      </c>
      <c r="G38" s="20">
        <v>24.19</v>
      </c>
      <c r="H38" s="20">
        <v>3.3</v>
      </c>
      <c r="I38" s="20">
        <v>2.4</v>
      </c>
      <c r="J38" s="20">
        <v>10.6</v>
      </c>
      <c r="K38" s="20">
        <v>11.39</v>
      </c>
      <c r="L38" s="20">
        <f t="shared" ref="L38:L55" si="2">ROUND(G38+H38+I38+J38+K38,2)</f>
        <v>51.88</v>
      </c>
      <c r="M38" s="20">
        <f t="shared" ref="M38:M55" si="3">ROUND(ROUND(F38,2)*ROUND(L38,2),2)</f>
        <v>290528</v>
      </c>
    </row>
    <row r="39" spans="1:13" ht="34.200000000000003">
      <c r="A39" s="17" t="s">
        <v>119</v>
      </c>
      <c r="B39" s="18" t="s">
        <v>120</v>
      </c>
      <c r="C39" s="17" t="s">
        <v>121</v>
      </c>
      <c r="D39" s="18" t="s">
        <v>21</v>
      </c>
      <c r="E39" s="18" t="s">
        <v>18</v>
      </c>
      <c r="F39" s="19">
        <v>7000</v>
      </c>
      <c r="G39" s="20">
        <v>22.05</v>
      </c>
      <c r="H39" s="20">
        <v>0.36</v>
      </c>
      <c r="I39" s="20">
        <v>0</v>
      </c>
      <c r="J39" s="20">
        <v>9.7799999999999994</v>
      </c>
      <c r="K39" s="20">
        <v>9.0500000000000007</v>
      </c>
      <c r="L39" s="20">
        <f t="shared" si="2"/>
        <v>41.24</v>
      </c>
      <c r="M39" s="20">
        <f t="shared" si="3"/>
        <v>288680</v>
      </c>
    </row>
    <row r="40" spans="1:13" ht="34.200000000000003">
      <c r="A40" s="17" t="s">
        <v>122</v>
      </c>
      <c r="B40" s="18" t="s">
        <v>123</v>
      </c>
      <c r="C40" s="17" t="s">
        <v>124</v>
      </c>
      <c r="D40" s="18" t="s">
        <v>21</v>
      </c>
      <c r="E40" s="18" t="s">
        <v>73</v>
      </c>
      <c r="F40" s="19">
        <v>3360</v>
      </c>
      <c r="G40" s="20">
        <v>61.68</v>
      </c>
      <c r="H40" s="20">
        <v>66.5</v>
      </c>
      <c r="I40" s="20">
        <v>0</v>
      </c>
      <c r="J40" s="20">
        <v>27.36</v>
      </c>
      <c r="K40" s="20">
        <v>43.74</v>
      </c>
      <c r="L40" s="20">
        <f t="shared" si="2"/>
        <v>199.28</v>
      </c>
      <c r="M40" s="20">
        <f t="shared" si="3"/>
        <v>669580.80000000005</v>
      </c>
    </row>
    <row r="41" spans="1:13" ht="22.8">
      <c r="A41" s="17" t="s">
        <v>125</v>
      </c>
      <c r="B41" s="18" t="s">
        <v>126</v>
      </c>
      <c r="C41" s="17" t="s">
        <v>127</v>
      </c>
      <c r="D41" s="18" t="s">
        <v>16</v>
      </c>
      <c r="E41" s="18" t="s">
        <v>128</v>
      </c>
      <c r="F41" s="19">
        <v>5760</v>
      </c>
      <c r="G41" s="20">
        <v>20.81</v>
      </c>
      <c r="H41" s="20">
        <v>0</v>
      </c>
      <c r="I41" s="20">
        <v>0.39</v>
      </c>
      <c r="J41" s="20">
        <v>7.44</v>
      </c>
      <c r="K41" s="20">
        <v>8.0500000000000007</v>
      </c>
      <c r="L41" s="20">
        <f t="shared" si="2"/>
        <v>36.69</v>
      </c>
      <c r="M41" s="20">
        <f t="shared" si="3"/>
        <v>211334.39999999999</v>
      </c>
    </row>
    <row r="42" spans="1:13" ht="34.200000000000003">
      <c r="A42" s="17" t="s">
        <v>129</v>
      </c>
      <c r="B42" s="18" t="s">
        <v>130</v>
      </c>
      <c r="C42" s="17" t="s">
        <v>131</v>
      </c>
      <c r="D42" s="18" t="s">
        <v>16</v>
      </c>
      <c r="E42" s="18" t="s">
        <v>73</v>
      </c>
      <c r="F42" s="19">
        <v>245</v>
      </c>
      <c r="G42" s="20">
        <v>96.92</v>
      </c>
      <c r="H42" s="20">
        <v>337.22</v>
      </c>
      <c r="I42" s="20">
        <v>0</v>
      </c>
      <c r="J42" s="20">
        <v>43</v>
      </c>
      <c r="K42" s="20">
        <v>134.16999999999999</v>
      </c>
      <c r="L42" s="20">
        <f t="shared" si="2"/>
        <v>611.30999999999995</v>
      </c>
      <c r="M42" s="20">
        <f t="shared" si="3"/>
        <v>149770.95000000001</v>
      </c>
    </row>
    <row r="43" spans="1:13" ht="34.200000000000003">
      <c r="A43" s="17" t="s">
        <v>132</v>
      </c>
      <c r="B43" s="18" t="s">
        <v>133</v>
      </c>
      <c r="C43" s="17" t="s">
        <v>134</v>
      </c>
      <c r="D43" s="18" t="s">
        <v>21</v>
      </c>
      <c r="E43" s="18" t="s">
        <v>73</v>
      </c>
      <c r="F43" s="19">
        <v>245</v>
      </c>
      <c r="G43" s="20">
        <v>103.2</v>
      </c>
      <c r="H43" s="20">
        <v>0</v>
      </c>
      <c r="I43" s="20">
        <v>0</v>
      </c>
      <c r="J43" s="20">
        <v>42.21</v>
      </c>
      <c r="K43" s="20">
        <v>40.89</v>
      </c>
      <c r="L43" s="20">
        <f t="shared" si="2"/>
        <v>186.3</v>
      </c>
      <c r="M43" s="20">
        <f t="shared" si="3"/>
        <v>45643.5</v>
      </c>
    </row>
    <row r="44" spans="1:13" ht="34.200000000000003">
      <c r="A44" s="17" t="s">
        <v>135</v>
      </c>
      <c r="B44" s="18" t="s">
        <v>136</v>
      </c>
      <c r="C44" s="17" t="s">
        <v>137</v>
      </c>
      <c r="D44" s="18" t="s">
        <v>21</v>
      </c>
      <c r="E44" s="18" t="s">
        <v>73</v>
      </c>
      <c r="F44" s="19">
        <v>2212</v>
      </c>
      <c r="G44" s="20">
        <v>34.17</v>
      </c>
      <c r="H44" s="20">
        <v>0</v>
      </c>
      <c r="I44" s="20">
        <v>0.14000000000000001</v>
      </c>
      <c r="J44" s="20">
        <v>13.03</v>
      </c>
      <c r="K44" s="20">
        <v>13.31</v>
      </c>
      <c r="L44" s="20">
        <f t="shared" si="2"/>
        <v>60.65</v>
      </c>
      <c r="M44" s="20">
        <f t="shared" si="3"/>
        <v>134157.79999999999</v>
      </c>
    </row>
    <row r="45" spans="1:13" ht="45.6">
      <c r="A45" s="17" t="s">
        <v>138</v>
      </c>
      <c r="B45" s="18" t="s">
        <v>139</v>
      </c>
      <c r="C45" s="17" t="s">
        <v>140</v>
      </c>
      <c r="D45" s="18" t="s">
        <v>16</v>
      </c>
      <c r="E45" s="18" t="s">
        <v>73</v>
      </c>
      <c r="F45" s="19">
        <v>2439.84</v>
      </c>
      <c r="G45" s="20">
        <v>0</v>
      </c>
      <c r="H45" s="20">
        <v>559.66999999999996</v>
      </c>
      <c r="I45" s="20">
        <v>0</v>
      </c>
      <c r="J45" s="20">
        <v>0</v>
      </c>
      <c r="K45" s="20">
        <v>62.12</v>
      </c>
      <c r="L45" s="20">
        <f t="shared" si="2"/>
        <v>621.79</v>
      </c>
      <c r="M45" s="20">
        <f t="shared" si="3"/>
        <v>1517068.11</v>
      </c>
    </row>
    <row r="46" spans="1:13" ht="34.200000000000003">
      <c r="A46" s="17" t="s">
        <v>141</v>
      </c>
      <c r="B46" s="18" t="s">
        <v>142</v>
      </c>
      <c r="C46" s="17" t="s">
        <v>143</v>
      </c>
      <c r="D46" s="18" t="s">
        <v>21</v>
      </c>
      <c r="E46" s="18" t="s">
        <v>144</v>
      </c>
      <c r="F46" s="19">
        <v>38416</v>
      </c>
      <c r="G46" s="20">
        <v>2.5299999999999998</v>
      </c>
      <c r="H46" s="20">
        <v>0.63</v>
      </c>
      <c r="I46" s="20">
        <v>0</v>
      </c>
      <c r="J46" s="20">
        <v>0.89</v>
      </c>
      <c r="K46" s="20">
        <v>1.1399999999999999</v>
      </c>
      <c r="L46" s="20">
        <f t="shared" si="2"/>
        <v>5.19</v>
      </c>
      <c r="M46" s="20">
        <f t="shared" si="3"/>
        <v>199379.04</v>
      </c>
    </row>
    <row r="47" spans="1:13">
      <c r="A47" s="17" t="s">
        <v>145</v>
      </c>
      <c r="B47" s="18" t="s">
        <v>146</v>
      </c>
      <c r="C47" s="17" t="s">
        <v>147</v>
      </c>
      <c r="D47" s="18" t="s">
        <v>16</v>
      </c>
      <c r="E47" s="18" t="s">
        <v>144</v>
      </c>
      <c r="F47" s="19">
        <v>41105.120000000003</v>
      </c>
      <c r="G47" s="20">
        <v>0</v>
      </c>
      <c r="H47" s="20">
        <v>7.99</v>
      </c>
      <c r="I47" s="20">
        <v>0</v>
      </c>
      <c r="J47" s="20">
        <v>0</v>
      </c>
      <c r="K47" s="20">
        <v>0.89</v>
      </c>
      <c r="L47" s="20">
        <f t="shared" si="2"/>
        <v>8.8800000000000008</v>
      </c>
      <c r="M47" s="20">
        <f t="shared" si="3"/>
        <v>365013.47</v>
      </c>
    </row>
    <row r="48" spans="1:13" ht="34.200000000000003">
      <c r="A48" s="17" t="s">
        <v>148</v>
      </c>
      <c r="B48" s="18" t="s">
        <v>149</v>
      </c>
      <c r="C48" s="17" t="s">
        <v>150</v>
      </c>
      <c r="D48" s="18" t="s">
        <v>21</v>
      </c>
      <c r="E48" s="18" t="s">
        <v>144</v>
      </c>
      <c r="F48" s="19">
        <v>30601.52</v>
      </c>
      <c r="G48" s="20">
        <v>1.66</v>
      </c>
      <c r="H48" s="20">
        <v>0.57999999999999996</v>
      </c>
      <c r="I48" s="20">
        <v>0</v>
      </c>
      <c r="J48" s="20">
        <v>0.57999999999999996</v>
      </c>
      <c r="K48" s="20">
        <v>0.79</v>
      </c>
      <c r="L48" s="20">
        <f t="shared" si="2"/>
        <v>3.61</v>
      </c>
      <c r="M48" s="20">
        <f t="shared" si="3"/>
        <v>110471.49</v>
      </c>
    </row>
    <row r="49" spans="1:13">
      <c r="A49" s="17" t="s">
        <v>151</v>
      </c>
      <c r="B49" s="18" t="s">
        <v>152</v>
      </c>
      <c r="C49" s="17" t="s">
        <v>153</v>
      </c>
      <c r="D49" s="18" t="s">
        <v>16</v>
      </c>
      <c r="E49" s="18" t="s">
        <v>144</v>
      </c>
      <c r="F49" s="19">
        <v>33967.69</v>
      </c>
      <c r="G49" s="20">
        <v>0</v>
      </c>
      <c r="H49" s="20">
        <v>8.0299999999999994</v>
      </c>
      <c r="I49" s="20">
        <v>0</v>
      </c>
      <c r="J49" s="20">
        <v>0</v>
      </c>
      <c r="K49" s="20">
        <v>0.89</v>
      </c>
      <c r="L49" s="20">
        <f t="shared" si="2"/>
        <v>8.92</v>
      </c>
      <c r="M49" s="20">
        <f t="shared" si="3"/>
        <v>302991.78999999998</v>
      </c>
    </row>
    <row r="50" spans="1:13" ht="34.200000000000003">
      <c r="A50" s="17" t="s">
        <v>154</v>
      </c>
      <c r="B50" s="18" t="s">
        <v>155</v>
      </c>
      <c r="C50" s="17" t="s">
        <v>156</v>
      </c>
      <c r="D50" s="18" t="s">
        <v>21</v>
      </c>
      <c r="E50" s="18" t="s">
        <v>144</v>
      </c>
      <c r="F50" s="19">
        <v>50103.98</v>
      </c>
      <c r="G50" s="20">
        <v>1.1000000000000001</v>
      </c>
      <c r="H50" s="20">
        <v>0.54</v>
      </c>
      <c r="I50" s="20">
        <v>0</v>
      </c>
      <c r="J50" s="20">
        <v>0.39</v>
      </c>
      <c r="K50" s="20">
        <v>0.56999999999999995</v>
      </c>
      <c r="L50" s="20">
        <f t="shared" si="2"/>
        <v>2.6</v>
      </c>
      <c r="M50" s="20">
        <f t="shared" si="3"/>
        <v>130270.35</v>
      </c>
    </row>
    <row r="51" spans="1:13">
      <c r="A51" s="17" t="s">
        <v>157</v>
      </c>
      <c r="B51" s="18" t="s">
        <v>158</v>
      </c>
      <c r="C51" s="17" t="s">
        <v>159</v>
      </c>
      <c r="D51" s="18" t="s">
        <v>16</v>
      </c>
      <c r="E51" s="18" t="s">
        <v>144</v>
      </c>
      <c r="F51" s="19">
        <v>55615.42</v>
      </c>
      <c r="G51" s="20">
        <v>0</v>
      </c>
      <c r="H51" s="20">
        <v>7.57</v>
      </c>
      <c r="I51" s="20">
        <v>0</v>
      </c>
      <c r="J51" s="20">
        <v>0</v>
      </c>
      <c r="K51" s="20">
        <v>0.84</v>
      </c>
      <c r="L51" s="20">
        <f t="shared" si="2"/>
        <v>8.41</v>
      </c>
      <c r="M51" s="20">
        <f t="shared" si="3"/>
        <v>467725.68</v>
      </c>
    </row>
    <row r="52" spans="1:13" ht="34.200000000000003">
      <c r="A52" s="17" t="s">
        <v>160</v>
      </c>
      <c r="B52" s="18" t="s">
        <v>161</v>
      </c>
      <c r="C52" s="17" t="s">
        <v>162</v>
      </c>
      <c r="D52" s="18" t="s">
        <v>92</v>
      </c>
      <c r="E52" s="18" t="s">
        <v>163</v>
      </c>
      <c r="F52" s="19">
        <v>14000</v>
      </c>
      <c r="G52" s="20">
        <v>6.13</v>
      </c>
      <c r="H52" s="20">
        <v>4</v>
      </c>
      <c r="I52" s="20">
        <v>0.01</v>
      </c>
      <c r="J52" s="20">
        <v>0</v>
      </c>
      <c r="K52" s="20">
        <v>2.85</v>
      </c>
      <c r="L52" s="20">
        <f t="shared" si="2"/>
        <v>12.99</v>
      </c>
      <c r="M52" s="20">
        <f t="shared" si="3"/>
        <v>181860</v>
      </c>
    </row>
    <row r="53" spans="1:13" ht="34.200000000000003">
      <c r="A53" s="17" t="s">
        <v>164</v>
      </c>
      <c r="B53" s="18" t="s">
        <v>165</v>
      </c>
      <c r="C53" s="17" t="s">
        <v>166</v>
      </c>
      <c r="D53" s="18" t="s">
        <v>21</v>
      </c>
      <c r="E53" s="18" t="s">
        <v>167</v>
      </c>
      <c r="F53" s="19">
        <v>553</v>
      </c>
      <c r="G53" s="20">
        <v>48.74</v>
      </c>
      <c r="H53" s="20">
        <v>129.58000000000001</v>
      </c>
      <c r="I53" s="20">
        <v>0</v>
      </c>
      <c r="J53" s="20">
        <v>17.09</v>
      </c>
      <c r="K53" s="20">
        <v>54.95</v>
      </c>
      <c r="L53" s="20">
        <f t="shared" si="2"/>
        <v>250.36</v>
      </c>
      <c r="M53" s="20">
        <f t="shared" si="3"/>
        <v>138449.07999999999</v>
      </c>
    </row>
    <row r="54" spans="1:13" ht="34.200000000000003">
      <c r="A54" s="17" t="s">
        <v>168</v>
      </c>
      <c r="B54" s="18" t="s">
        <v>169</v>
      </c>
      <c r="C54" s="17" t="s">
        <v>170</v>
      </c>
      <c r="D54" s="18" t="s">
        <v>21</v>
      </c>
      <c r="E54" s="18" t="s">
        <v>167</v>
      </c>
      <c r="F54" s="19">
        <v>2765</v>
      </c>
      <c r="G54" s="20">
        <v>43.62</v>
      </c>
      <c r="H54" s="20">
        <v>37.659999999999997</v>
      </c>
      <c r="I54" s="20">
        <v>0</v>
      </c>
      <c r="J54" s="20">
        <v>46.55</v>
      </c>
      <c r="K54" s="20">
        <v>35.950000000000003</v>
      </c>
      <c r="L54" s="20">
        <f t="shared" si="2"/>
        <v>163.78</v>
      </c>
      <c r="M54" s="20">
        <f t="shared" si="3"/>
        <v>452851.7</v>
      </c>
    </row>
    <row r="55" spans="1:13" ht="34.200000000000003">
      <c r="A55" s="17" t="s">
        <v>171</v>
      </c>
      <c r="B55" s="18" t="s">
        <v>172</v>
      </c>
      <c r="C55" s="17" t="s">
        <v>173</v>
      </c>
      <c r="D55" s="18" t="s">
        <v>16</v>
      </c>
      <c r="E55" s="18" t="s">
        <v>18</v>
      </c>
      <c r="F55" s="19">
        <v>4900</v>
      </c>
      <c r="G55" s="20">
        <v>2.2400000000000002</v>
      </c>
      <c r="H55" s="20">
        <v>0.01</v>
      </c>
      <c r="I55" s="20">
        <v>0</v>
      </c>
      <c r="J55" s="20">
        <v>0.91</v>
      </c>
      <c r="K55" s="20">
        <v>0.89</v>
      </c>
      <c r="L55" s="20">
        <f t="shared" si="2"/>
        <v>4.05</v>
      </c>
      <c r="M55" s="20">
        <f t="shared" si="3"/>
        <v>19845</v>
      </c>
    </row>
    <row r="56" spans="1:13" ht="1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343" t="s">
        <v>174</v>
      </c>
      <c r="L56" s="343"/>
      <c r="M56" s="245">
        <f>M58-M57</f>
        <v>1513885.58</v>
      </c>
    </row>
    <row r="57" spans="1:13" ht="1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343" t="s">
        <v>175</v>
      </c>
      <c r="L57" s="343"/>
      <c r="M57" s="245">
        <v>7334465.6799999997</v>
      </c>
    </row>
    <row r="58" spans="1:13" ht="1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343" t="s">
        <v>176</v>
      </c>
      <c r="L58" s="343"/>
      <c r="M58" s="245">
        <f>M4</f>
        <v>8848351.2599999998</v>
      </c>
    </row>
    <row r="59" spans="1:13" ht="13.95" customHeight="1">
      <c r="A59" s="338" t="s">
        <v>177</v>
      </c>
      <c r="B59" s="338"/>
      <c r="C59" s="338"/>
      <c r="D59" s="338"/>
      <c r="E59" s="338"/>
      <c r="F59" s="338"/>
      <c r="G59" s="338"/>
      <c r="H59" s="338"/>
      <c r="I59" s="338"/>
      <c r="J59" s="338"/>
      <c r="K59" s="338"/>
      <c r="L59" s="338"/>
      <c r="M59" s="338"/>
    </row>
  </sheetData>
  <mergeCells count="20">
    <mergeCell ref="A1:M1"/>
    <mergeCell ref="A2:A3"/>
    <mergeCell ref="B2:B3"/>
    <mergeCell ref="C2:C3"/>
    <mergeCell ref="D2:D3"/>
    <mergeCell ref="E2:E3"/>
    <mergeCell ref="F2:F3"/>
    <mergeCell ref="G2:K2"/>
    <mergeCell ref="L2:L3"/>
    <mergeCell ref="M2:M3"/>
    <mergeCell ref="B4:L4"/>
    <mergeCell ref="B5:L5"/>
    <mergeCell ref="B25:L25"/>
    <mergeCell ref="B27:L27"/>
    <mergeCell ref="B31:L31"/>
    <mergeCell ref="B37:L37"/>
    <mergeCell ref="K56:L56"/>
    <mergeCell ref="K57:L57"/>
    <mergeCell ref="K58:L58"/>
    <mergeCell ref="A59:M59"/>
  </mergeCells>
  <pageMargins left="0.51181102362204722" right="0.51181102362204722" top="0.51181102362204722" bottom="0.51181102362204722" header="0" footer="0"/>
  <pageSetup paperSize="9"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K800"/>
  <sheetViews>
    <sheetView view="pageBreakPreview" topLeftCell="A142" zoomScale="90" zoomScaleNormal="100" zoomScaleSheetLayoutView="90" workbookViewId="0">
      <selection activeCell="N18" sqref="N18"/>
    </sheetView>
  </sheetViews>
  <sheetFormatPr defaultRowHeight="12"/>
  <cols>
    <col min="1" max="1" width="10.33203125" style="2" customWidth="1"/>
    <col min="2" max="2" width="39.44140625" style="2" customWidth="1"/>
    <col min="3" max="3" width="6.109375" style="2" customWidth="1"/>
    <col min="4" max="4" width="9.33203125" style="2" customWidth="1"/>
    <col min="5" max="10" width="6.109375" style="2" customWidth="1"/>
    <col min="11" max="11" width="12.44140625" style="2" customWidth="1"/>
    <col min="12" max="16384" width="8.88671875" style="2"/>
  </cols>
  <sheetData>
    <row r="1" spans="1:11" ht="85.05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  <c r="K1" s="344"/>
    </row>
    <row r="2" spans="1:11" ht="10.050000000000001" customHeight="1">
      <c r="A2" s="11"/>
      <c r="B2" s="11"/>
      <c r="C2" s="11"/>
      <c r="D2" s="11"/>
      <c r="E2" s="11"/>
      <c r="F2" s="11"/>
      <c r="G2" s="374"/>
      <c r="H2" s="374"/>
      <c r="I2" s="374"/>
      <c r="J2" s="374"/>
      <c r="K2" s="374"/>
    </row>
    <row r="3" spans="1:11" ht="19.95" customHeight="1">
      <c r="A3" s="375" t="s">
        <v>192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</row>
    <row r="4" spans="1:11" ht="15" customHeight="1">
      <c r="A4" s="373" t="s">
        <v>193</v>
      </c>
      <c r="B4" s="373"/>
      <c r="C4" s="373"/>
      <c r="D4" s="366" t="s">
        <v>178</v>
      </c>
      <c r="E4" s="366"/>
      <c r="F4" s="243" t="s">
        <v>194</v>
      </c>
      <c r="G4" s="366" t="s">
        <v>195</v>
      </c>
      <c r="H4" s="366"/>
      <c r="I4" s="366" t="s">
        <v>196</v>
      </c>
      <c r="J4" s="366"/>
      <c r="K4" s="243" t="s">
        <v>197</v>
      </c>
    </row>
    <row r="5" spans="1:11" ht="28.95" customHeight="1">
      <c r="A5" s="246" t="s">
        <v>198</v>
      </c>
      <c r="B5" s="369" t="s">
        <v>199</v>
      </c>
      <c r="C5" s="369"/>
      <c r="D5" s="370" t="s">
        <v>16</v>
      </c>
      <c r="E5" s="370"/>
      <c r="F5" s="246" t="s">
        <v>18</v>
      </c>
      <c r="G5" s="371">
        <v>1</v>
      </c>
      <c r="H5" s="371"/>
      <c r="I5" s="372">
        <v>400</v>
      </c>
      <c r="J5" s="372"/>
      <c r="K5" s="248">
        <f>TRUNC(TRUNC(G5,8)*I5,2)</f>
        <v>400</v>
      </c>
    </row>
    <row r="6" spans="1:11" ht="15" customHeight="1">
      <c r="A6" s="246" t="s">
        <v>200</v>
      </c>
      <c r="B6" s="369" t="s">
        <v>201</v>
      </c>
      <c r="C6" s="369"/>
      <c r="D6" s="370" t="s">
        <v>16</v>
      </c>
      <c r="E6" s="370"/>
      <c r="F6" s="246" t="s">
        <v>144</v>
      </c>
      <c r="G6" s="371">
        <v>1.1299999999999999E-2</v>
      </c>
      <c r="H6" s="371"/>
      <c r="I6" s="372">
        <v>33.71</v>
      </c>
      <c r="J6" s="372"/>
      <c r="K6" s="248">
        <f>TRUNC(TRUNC(G6,8)*I6,2)</f>
        <v>0.38</v>
      </c>
    </row>
    <row r="7" spans="1:11" ht="15" customHeight="1">
      <c r="A7" s="246" t="s">
        <v>202</v>
      </c>
      <c r="B7" s="369" t="s">
        <v>203</v>
      </c>
      <c r="C7" s="369"/>
      <c r="D7" s="370" t="s">
        <v>16</v>
      </c>
      <c r="E7" s="370"/>
      <c r="F7" s="246" t="s">
        <v>144</v>
      </c>
      <c r="G7" s="371">
        <v>1.32E-2</v>
      </c>
      <c r="H7" s="371"/>
      <c r="I7" s="372">
        <v>18.059999999999999</v>
      </c>
      <c r="J7" s="372"/>
      <c r="K7" s="248">
        <f>TRUNC(TRUNC(G7,8)*I7,2)</f>
        <v>0.23</v>
      </c>
    </row>
    <row r="8" spans="1:11" ht="21" customHeight="1">
      <c r="A8" s="246" t="s">
        <v>204</v>
      </c>
      <c r="B8" s="369" t="s">
        <v>205</v>
      </c>
      <c r="C8" s="369"/>
      <c r="D8" s="370" t="s">
        <v>16</v>
      </c>
      <c r="E8" s="370"/>
      <c r="F8" s="246" t="s">
        <v>167</v>
      </c>
      <c r="G8" s="371">
        <v>3.2082999999999999</v>
      </c>
      <c r="H8" s="371"/>
      <c r="I8" s="372">
        <v>5.41</v>
      </c>
      <c r="J8" s="372"/>
      <c r="K8" s="248">
        <f>TRUNC(TRUNC(G8,8)*I8,2)</f>
        <v>17.350000000000001</v>
      </c>
    </row>
    <row r="9" spans="1:11" ht="15" customHeight="1">
      <c r="A9" s="11"/>
      <c r="B9" s="11"/>
      <c r="C9" s="11"/>
      <c r="D9" s="11"/>
      <c r="E9" s="11"/>
      <c r="F9" s="11"/>
      <c r="G9" s="367" t="s">
        <v>206</v>
      </c>
      <c r="H9" s="367"/>
      <c r="I9" s="367"/>
      <c r="J9" s="367"/>
      <c r="K9" s="249">
        <f>SUM(K5:K8)</f>
        <v>417.96000000000004</v>
      </c>
    </row>
    <row r="10" spans="1:11" ht="15" customHeight="1">
      <c r="A10" s="373" t="s">
        <v>207</v>
      </c>
      <c r="B10" s="373"/>
      <c r="C10" s="373"/>
      <c r="D10" s="366" t="s">
        <v>178</v>
      </c>
      <c r="E10" s="366"/>
      <c r="F10" s="243" t="s">
        <v>194</v>
      </c>
      <c r="G10" s="366" t="s">
        <v>195</v>
      </c>
      <c r="H10" s="366"/>
      <c r="I10" s="366" t="s">
        <v>196</v>
      </c>
      <c r="J10" s="366"/>
      <c r="K10" s="243" t="s">
        <v>197</v>
      </c>
    </row>
    <row r="11" spans="1:11" ht="21" customHeight="1">
      <c r="A11" s="246" t="s">
        <v>208</v>
      </c>
      <c r="B11" s="369" t="s">
        <v>209</v>
      </c>
      <c r="C11" s="369"/>
      <c r="D11" s="370" t="s">
        <v>16</v>
      </c>
      <c r="E11" s="370"/>
      <c r="F11" s="246" t="s">
        <v>128</v>
      </c>
      <c r="G11" s="371">
        <v>0.37290000000000001</v>
      </c>
      <c r="H11" s="371"/>
      <c r="I11" s="372">
        <v>27.01</v>
      </c>
      <c r="J11" s="372"/>
      <c r="K11" s="248">
        <f>TRUNC(TRUNC(G11,8)*I11,2)</f>
        <v>10.07</v>
      </c>
    </row>
    <row r="12" spans="1:11" ht="15" customHeight="1">
      <c r="A12" s="246" t="s">
        <v>210</v>
      </c>
      <c r="B12" s="369" t="s">
        <v>211</v>
      </c>
      <c r="C12" s="369"/>
      <c r="D12" s="370" t="s">
        <v>16</v>
      </c>
      <c r="E12" s="370"/>
      <c r="F12" s="246" t="s">
        <v>128</v>
      </c>
      <c r="G12" s="371">
        <v>1.1186</v>
      </c>
      <c r="H12" s="371"/>
      <c r="I12" s="372">
        <v>22.26</v>
      </c>
      <c r="J12" s="372"/>
      <c r="K12" s="248">
        <f>TRUNC(TRUNC(G12,8)*I12,2)</f>
        <v>24.9</v>
      </c>
    </row>
    <row r="13" spans="1:11" ht="18" customHeight="1">
      <c r="A13" s="11"/>
      <c r="B13" s="11"/>
      <c r="C13" s="11"/>
      <c r="D13" s="11"/>
      <c r="E13" s="11"/>
      <c r="F13" s="11"/>
      <c r="G13" s="367" t="s">
        <v>212</v>
      </c>
      <c r="H13" s="367"/>
      <c r="I13" s="367"/>
      <c r="J13" s="367"/>
      <c r="K13" s="249">
        <f>SUM(K11:K12)</f>
        <v>34.97</v>
      </c>
    </row>
    <row r="14" spans="1:11" ht="15" customHeight="1">
      <c r="A14" s="373" t="s">
        <v>213</v>
      </c>
      <c r="B14" s="373"/>
      <c r="C14" s="373"/>
      <c r="D14" s="366" t="s">
        <v>178</v>
      </c>
      <c r="E14" s="366"/>
      <c r="F14" s="243" t="s">
        <v>194</v>
      </c>
      <c r="G14" s="366" t="s">
        <v>195</v>
      </c>
      <c r="H14" s="366"/>
      <c r="I14" s="366" t="s">
        <v>196</v>
      </c>
      <c r="J14" s="366"/>
      <c r="K14" s="243" t="s">
        <v>197</v>
      </c>
    </row>
    <row r="15" spans="1:11" ht="21" customHeight="1">
      <c r="A15" s="246" t="s">
        <v>214</v>
      </c>
      <c r="B15" s="369" t="s">
        <v>215</v>
      </c>
      <c r="C15" s="369"/>
      <c r="D15" s="370" t="s">
        <v>16</v>
      </c>
      <c r="E15" s="370"/>
      <c r="F15" s="246" t="s">
        <v>18</v>
      </c>
      <c r="G15" s="371">
        <v>0.5</v>
      </c>
      <c r="H15" s="371"/>
      <c r="I15" s="372">
        <v>23.55</v>
      </c>
      <c r="J15" s="372"/>
      <c r="K15" s="248">
        <f>TRUNC(TRUNC(G15,8)*I15,2)</f>
        <v>11.77</v>
      </c>
    </row>
    <row r="16" spans="1:11" ht="15" customHeight="1">
      <c r="A16" s="11"/>
      <c r="B16" s="11"/>
      <c r="C16" s="11"/>
      <c r="D16" s="11"/>
      <c r="E16" s="11"/>
      <c r="F16" s="11"/>
      <c r="G16" s="367" t="s">
        <v>216</v>
      </c>
      <c r="H16" s="367"/>
      <c r="I16" s="367"/>
      <c r="J16" s="367"/>
      <c r="K16" s="249">
        <f>SUM(K15:K15)</f>
        <v>11.77</v>
      </c>
    </row>
    <row r="17" spans="1:11" ht="15" customHeight="1">
      <c r="A17" s="11"/>
      <c r="B17" s="11"/>
      <c r="C17" s="11"/>
      <c r="D17" s="11"/>
      <c r="E17" s="11"/>
      <c r="F17" s="11"/>
      <c r="G17" s="368" t="s">
        <v>217</v>
      </c>
      <c r="H17" s="368"/>
      <c r="I17" s="368"/>
      <c r="J17" s="368"/>
      <c r="K17" s="250">
        <f>ROUND(SUM(K9,K13,K16),2)</f>
        <v>464.7</v>
      </c>
    </row>
    <row r="18" spans="1:11" ht="10.050000000000001" customHeight="1">
      <c r="A18" s="11"/>
      <c r="B18" s="11"/>
      <c r="C18" s="11"/>
      <c r="D18" s="11"/>
      <c r="E18" s="11"/>
      <c r="F18" s="11"/>
      <c r="G18" s="374"/>
      <c r="H18" s="374"/>
      <c r="I18" s="374"/>
      <c r="J18" s="374"/>
      <c r="K18" s="374"/>
    </row>
    <row r="19" spans="1:11" ht="19.95" customHeight="1">
      <c r="A19" s="375" t="s">
        <v>218</v>
      </c>
      <c r="B19" s="375"/>
      <c r="C19" s="375"/>
      <c r="D19" s="375"/>
      <c r="E19" s="375"/>
      <c r="F19" s="375"/>
      <c r="G19" s="375"/>
      <c r="H19" s="375"/>
      <c r="I19" s="375"/>
      <c r="J19" s="375"/>
      <c r="K19" s="375"/>
    </row>
    <row r="20" spans="1:11" ht="15" customHeight="1">
      <c r="A20" s="373" t="s">
        <v>193</v>
      </c>
      <c r="B20" s="373"/>
      <c r="C20" s="373"/>
      <c r="D20" s="366" t="s">
        <v>178</v>
      </c>
      <c r="E20" s="366"/>
      <c r="F20" s="243" t="s">
        <v>194</v>
      </c>
      <c r="G20" s="366" t="s">
        <v>195</v>
      </c>
      <c r="H20" s="366"/>
      <c r="I20" s="366" t="s">
        <v>196</v>
      </c>
      <c r="J20" s="366"/>
      <c r="K20" s="243" t="s">
        <v>197</v>
      </c>
    </row>
    <row r="21" spans="1:11" ht="28.95" customHeight="1">
      <c r="A21" s="246" t="s">
        <v>219</v>
      </c>
      <c r="B21" s="369" t="s">
        <v>220</v>
      </c>
      <c r="C21" s="369"/>
      <c r="D21" s="370" t="s">
        <v>16</v>
      </c>
      <c r="E21" s="370"/>
      <c r="F21" s="246" t="s">
        <v>23</v>
      </c>
      <c r="G21" s="376">
        <v>2</v>
      </c>
      <c r="H21" s="376"/>
      <c r="I21" s="372">
        <v>90.27</v>
      </c>
      <c r="J21" s="372"/>
      <c r="K21" s="248">
        <f t="shared" ref="K21:K37" si="0">ROUND(ROUND(G21,4)*I21,2)</f>
        <v>180.54</v>
      </c>
    </row>
    <row r="22" spans="1:11" ht="21" customHeight="1">
      <c r="A22" s="246" t="s">
        <v>221</v>
      </c>
      <c r="B22" s="369" t="s">
        <v>222</v>
      </c>
      <c r="C22" s="369"/>
      <c r="D22" s="370" t="s">
        <v>16</v>
      </c>
      <c r="E22" s="370"/>
      <c r="F22" s="246" t="s">
        <v>23</v>
      </c>
      <c r="G22" s="376">
        <v>2</v>
      </c>
      <c r="H22" s="376"/>
      <c r="I22" s="372">
        <v>1.04</v>
      </c>
      <c r="J22" s="372"/>
      <c r="K22" s="248">
        <f t="shared" si="0"/>
        <v>2.08</v>
      </c>
    </row>
    <row r="23" spans="1:11" ht="28.95" customHeight="1">
      <c r="A23" s="246" t="s">
        <v>223</v>
      </c>
      <c r="B23" s="369" t="s">
        <v>224</v>
      </c>
      <c r="C23" s="369"/>
      <c r="D23" s="370" t="s">
        <v>16</v>
      </c>
      <c r="E23" s="370"/>
      <c r="F23" s="246" t="s">
        <v>23</v>
      </c>
      <c r="G23" s="376">
        <v>2</v>
      </c>
      <c r="H23" s="376"/>
      <c r="I23" s="372">
        <v>1.43</v>
      </c>
      <c r="J23" s="372"/>
      <c r="K23" s="248">
        <f t="shared" si="0"/>
        <v>2.86</v>
      </c>
    </row>
    <row r="24" spans="1:11" ht="21" customHeight="1">
      <c r="A24" s="246" t="s">
        <v>225</v>
      </c>
      <c r="B24" s="369" t="s">
        <v>226</v>
      </c>
      <c r="C24" s="369"/>
      <c r="D24" s="370" t="s">
        <v>16</v>
      </c>
      <c r="E24" s="370"/>
      <c r="F24" s="246" t="s">
        <v>23</v>
      </c>
      <c r="G24" s="376">
        <v>2</v>
      </c>
      <c r="H24" s="376"/>
      <c r="I24" s="372">
        <v>1.39</v>
      </c>
      <c r="J24" s="372"/>
      <c r="K24" s="248">
        <f t="shared" si="0"/>
        <v>2.78</v>
      </c>
    </row>
    <row r="25" spans="1:11" ht="15" customHeight="1">
      <c r="A25" s="246" t="s">
        <v>227</v>
      </c>
      <c r="B25" s="369" t="s">
        <v>228</v>
      </c>
      <c r="C25" s="369"/>
      <c r="D25" s="370" t="s">
        <v>16</v>
      </c>
      <c r="E25" s="370"/>
      <c r="F25" s="246" t="s">
        <v>167</v>
      </c>
      <c r="G25" s="376">
        <v>3</v>
      </c>
      <c r="H25" s="376"/>
      <c r="I25" s="372">
        <v>18.63</v>
      </c>
      <c r="J25" s="372"/>
      <c r="K25" s="248">
        <f t="shared" si="0"/>
        <v>55.89</v>
      </c>
    </row>
    <row r="26" spans="1:11" ht="28.95" customHeight="1">
      <c r="A26" s="246" t="s">
        <v>229</v>
      </c>
      <c r="B26" s="369" t="s">
        <v>230</v>
      </c>
      <c r="C26" s="369"/>
      <c r="D26" s="370" t="s">
        <v>16</v>
      </c>
      <c r="E26" s="370"/>
      <c r="F26" s="246" t="s">
        <v>23</v>
      </c>
      <c r="G26" s="376">
        <v>1</v>
      </c>
      <c r="H26" s="376"/>
      <c r="I26" s="372">
        <v>227.4</v>
      </c>
      <c r="J26" s="372"/>
      <c r="K26" s="248">
        <f t="shared" si="0"/>
        <v>227.4</v>
      </c>
    </row>
    <row r="27" spans="1:11" ht="28.95" customHeight="1">
      <c r="A27" s="246" t="s">
        <v>231</v>
      </c>
      <c r="B27" s="369" t="s">
        <v>232</v>
      </c>
      <c r="C27" s="369"/>
      <c r="D27" s="370" t="s">
        <v>16</v>
      </c>
      <c r="E27" s="370"/>
      <c r="F27" s="246" t="s">
        <v>23</v>
      </c>
      <c r="G27" s="376">
        <v>2</v>
      </c>
      <c r="H27" s="376"/>
      <c r="I27" s="372">
        <v>27.2</v>
      </c>
      <c r="J27" s="372"/>
      <c r="K27" s="248">
        <f t="shared" si="0"/>
        <v>54.4</v>
      </c>
    </row>
    <row r="28" spans="1:11" ht="21" customHeight="1">
      <c r="A28" s="246" t="s">
        <v>233</v>
      </c>
      <c r="B28" s="369" t="s">
        <v>234</v>
      </c>
      <c r="C28" s="369"/>
      <c r="D28" s="370" t="s">
        <v>16</v>
      </c>
      <c r="E28" s="370"/>
      <c r="F28" s="246" t="s">
        <v>23</v>
      </c>
      <c r="G28" s="376">
        <v>8</v>
      </c>
      <c r="H28" s="376"/>
      <c r="I28" s="372">
        <v>8.81</v>
      </c>
      <c r="J28" s="372"/>
      <c r="K28" s="248">
        <f t="shared" si="0"/>
        <v>70.48</v>
      </c>
    </row>
    <row r="29" spans="1:11" ht="21" customHeight="1">
      <c r="A29" s="246" t="s">
        <v>235</v>
      </c>
      <c r="B29" s="369" t="s">
        <v>236</v>
      </c>
      <c r="C29" s="369"/>
      <c r="D29" s="370" t="s">
        <v>16</v>
      </c>
      <c r="E29" s="370"/>
      <c r="F29" s="246" t="s">
        <v>23</v>
      </c>
      <c r="G29" s="376">
        <v>2</v>
      </c>
      <c r="H29" s="376"/>
      <c r="I29" s="372">
        <v>6.52</v>
      </c>
      <c r="J29" s="372"/>
      <c r="K29" s="248">
        <f t="shared" si="0"/>
        <v>13.04</v>
      </c>
    </row>
    <row r="30" spans="1:11" ht="21" customHeight="1">
      <c r="A30" s="246" t="s">
        <v>237</v>
      </c>
      <c r="B30" s="369" t="s">
        <v>238</v>
      </c>
      <c r="C30" s="369"/>
      <c r="D30" s="370" t="s">
        <v>16</v>
      </c>
      <c r="E30" s="370"/>
      <c r="F30" s="246" t="s">
        <v>23</v>
      </c>
      <c r="G30" s="376">
        <v>1</v>
      </c>
      <c r="H30" s="376"/>
      <c r="I30" s="372">
        <v>87.73</v>
      </c>
      <c r="J30" s="372"/>
      <c r="K30" s="248">
        <f t="shared" si="0"/>
        <v>87.73</v>
      </c>
    </row>
    <row r="31" spans="1:11" ht="15" customHeight="1">
      <c r="A31" s="246" t="s">
        <v>239</v>
      </c>
      <c r="B31" s="369" t="s">
        <v>240</v>
      </c>
      <c r="C31" s="369"/>
      <c r="D31" s="370" t="s">
        <v>16</v>
      </c>
      <c r="E31" s="370"/>
      <c r="F31" s="246" t="s">
        <v>167</v>
      </c>
      <c r="G31" s="376">
        <v>8</v>
      </c>
      <c r="H31" s="376"/>
      <c r="I31" s="372">
        <v>8.3699999999999992</v>
      </c>
      <c r="J31" s="372"/>
      <c r="K31" s="248">
        <f t="shared" si="0"/>
        <v>66.959999999999994</v>
      </c>
    </row>
    <row r="32" spans="1:11" ht="21" customHeight="1">
      <c r="A32" s="246" t="s">
        <v>241</v>
      </c>
      <c r="B32" s="369" t="s">
        <v>242</v>
      </c>
      <c r="C32" s="369"/>
      <c r="D32" s="370" t="s">
        <v>16</v>
      </c>
      <c r="E32" s="370"/>
      <c r="F32" s="246" t="s">
        <v>167</v>
      </c>
      <c r="G32" s="376">
        <v>27</v>
      </c>
      <c r="H32" s="376"/>
      <c r="I32" s="372">
        <v>9.51</v>
      </c>
      <c r="J32" s="372"/>
      <c r="K32" s="248">
        <f t="shared" si="0"/>
        <v>256.77</v>
      </c>
    </row>
    <row r="33" spans="1:11" ht="21" customHeight="1">
      <c r="A33" s="246" t="s">
        <v>243</v>
      </c>
      <c r="B33" s="369" t="s">
        <v>244</v>
      </c>
      <c r="C33" s="369"/>
      <c r="D33" s="370" t="s">
        <v>16</v>
      </c>
      <c r="E33" s="370"/>
      <c r="F33" s="246" t="s">
        <v>23</v>
      </c>
      <c r="G33" s="376">
        <v>0.13</v>
      </c>
      <c r="H33" s="376"/>
      <c r="I33" s="372">
        <v>104.06</v>
      </c>
      <c r="J33" s="372"/>
      <c r="K33" s="248">
        <f t="shared" si="0"/>
        <v>13.53</v>
      </c>
    </row>
    <row r="34" spans="1:11" ht="28.95" customHeight="1">
      <c r="A34" s="246" t="s">
        <v>245</v>
      </c>
      <c r="B34" s="369" t="s">
        <v>246</v>
      </c>
      <c r="C34" s="369"/>
      <c r="D34" s="370" t="s">
        <v>16</v>
      </c>
      <c r="E34" s="370"/>
      <c r="F34" s="246" t="s">
        <v>23</v>
      </c>
      <c r="G34" s="376">
        <v>1</v>
      </c>
      <c r="H34" s="376"/>
      <c r="I34" s="372">
        <v>95.1</v>
      </c>
      <c r="J34" s="372"/>
      <c r="K34" s="248">
        <f t="shared" si="0"/>
        <v>95.1</v>
      </c>
    </row>
    <row r="35" spans="1:11" ht="21" customHeight="1">
      <c r="A35" s="246" t="s">
        <v>247</v>
      </c>
      <c r="B35" s="369" t="s">
        <v>248</v>
      </c>
      <c r="C35" s="369"/>
      <c r="D35" s="370" t="s">
        <v>16</v>
      </c>
      <c r="E35" s="370"/>
      <c r="F35" s="246" t="s">
        <v>23</v>
      </c>
      <c r="G35" s="376">
        <v>4</v>
      </c>
      <c r="H35" s="376"/>
      <c r="I35" s="372">
        <v>2.2999999999999998</v>
      </c>
      <c r="J35" s="372"/>
      <c r="K35" s="248">
        <f t="shared" si="0"/>
        <v>9.1999999999999993</v>
      </c>
    </row>
    <row r="36" spans="1:11" ht="28.95" customHeight="1">
      <c r="A36" s="246" t="s">
        <v>249</v>
      </c>
      <c r="B36" s="369" t="s">
        <v>250</v>
      </c>
      <c r="C36" s="369"/>
      <c r="D36" s="370" t="s">
        <v>16</v>
      </c>
      <c r="E36" s="370"/>
      <c r="F36" s="246" t="s">
        <v>23</v>
      </c>
      <c r="G36" s="376">
        <v>2</v>
      </c>
      <c r="H36" s="376"/>
      <c r="I36" s="372">
        <v>15.84</v>
      </c>
      <c r="J36" s="372"/>
      <c r="K36" s="248">
        <f t="shared" si="0"/>
        <v>31.68</v>
      </c>
    </row>
    <row r="37" spans="1:11" ht="21" customHeight="1">
      <c r="A37" s="246" t="s">
        <v>251</v>
      </c>
      <c r="B37" s="369" t="s">
        <v>252</v>
      </c>
      <c r="C37" s="369"/>
      <c r="D37" s="370" t="s">
        <v>16</v>
      </c>
      <c r="E37" s="370"/>
      <c r="F37" s="246" t="s">
        <v>167</v>
      </c>
      <c r="G37" s="376">
        <v>7.96</v>
      </c>
      <c r="H37" s="376"/>
      <c r="I37" s="372">
        <v>128.94</v>
      </c>
      <c r="J37" s="372"/>
      <c r="K37" s="248">
        <f t="shared" si="0"/>
        <v>1026.3599999999999</v>
      </c>
    </row>
    <row r="38" spans="1:11" ht="15" customHeight="1">
      <c r="A38" s="11"/>
      <c r="B38" s="11"/>
      <c r="C38" s="11"/>
      <c r="D38" s="11"/>
      <c r="E38" s="11"/>
      <c r="F38" s="11"/>
      <c r="G38" s="367" t="s">
        <v>206</v>
      </c>
      <c r="H38" s="367"/>
      <c r="I38" s="367"/>
      <c r="J38" s="367"/>
      <c r="K38" s="249">
        <f>SUM(K21:K37)</f>
        <v>2196.8000000000002</v>
      </c>
    </row>
    <row r="39" spans="1:11" ht="15" customHeight="1">
      <c r="A39" s="373" t="s">
        <v>207</v>
      </c>
      <c r="B39" s="373"/>
      <c r="C39" s="373"/>
      <c r="D39" s="366" t="s">
        <v>178</v>
      </c>
      <c r="E39" s="366"/>
      <c r="F39" s="243" t="s">
        <v>194</v>
      </c>
      <c r="G39" s="366" t="s">
        <v>195</v>
      </c>
      <c r="H39" s="366"/>
      <c r="I39" s="366" t="s">
        <v>196</v>
      </c>
      <c r="J39" s="366"/>
      <c r="K39" s="243" t="s">
        <v>197</v>
      </c>
    </row>
    <row r="40" spans="1:11" ht="15" customHeight="1">
      <c r="A40" s="246" t="s">
        <v>253</v>
      </c>
      <c r="B40" s="369" t="s">
        <v>254</v>
      </c>
      <c r="C40" s="369"/>
      <c r="D40" s="370" t="s">
        <v>16</v>
      </c>
      <c r="E40" s="370"/>
      <c r="F40" s="246" t="s">
        <v>128</v>
      </c>
      <c r="G40" s="376">
        <v>8</v>
      </c>
      <c r="H40" s="376"/>
      <c r="I40" s="372">
        <v>27.77</v>
      </c>
      <c r="J40" s="372"/>
      <c r="K40" s="248">
        <f>ROUND(ROUND(G40,4)*I40,2)</f>
        <v>222.16</v>
      </c>
    </row>
    <row r="41" spans="1:11" ht="15" customHeight="1">
      <c r="A41" s="246" t="s">
        <v>210</v>
      </c>
      <c r="B41" s="369" t="s">
        <v>211</v>
      </c>
      <c r="C41" s="369"/>
      <c r="D41" s="370" t="s">
        <v>16</v>
      </c>
      <c r="E41" s="370"/>
      <c r="F41" s="246" t="s">
        <v>128</v>
      </c>
      <c r="G41" s="376">
        <v>8</v>
      </c>
      <c r="H41" s="376"/>
      <c r="I41" s="372">
        <v>22.26</v>
      </c>
      <c r="J41" s="372"/>
      <c r="K41" s="248">
        <f>ROUND(ROUND(G41,4)*I41,2)</f>
        <v>178.08</v>
      </c>
    </row>
    <row r="42" spans="1:11" ht="18" customHeight="1">
      <c r="A42" s="11"/>
      <c r="B42" s="11"/>
      <c r="C42" s="11"/>
      <c r="D42" s="11"/>
      <c r="E42" s="11"/>
      <c r="F42" s="11"/>
      <c r="G42" s="367" t="s">
        <v>212</v>
      </c>
      <c r="H42" s="367"/>
      <c r="I42" s="367"/>
      <c r="J42" s="367"/>
      <c r="K42" s="249">
        <f>SUM(K40:K41)</f>
        <v>400.24</v>
      </c>
    </row>
    <row r="43" spans="1:11" ht="15" customHeight="1">
      <c r="A43" s="11"/>
      <c r="B43" s="11"/>
      <c r="C43" s="11"/>
      <c r="D43" s="11"/>
      <c r="E43" s="11"/>
      <c r="F43" s="11"/>
      <c r="G43" s="368" t="s">
        <v>217</v>
      </c>
      <c r="H43" s="368"/>
      <c r="I43" s="368"/>
      <c r="J43" s="368"/>
      <c r="K43" s="250">
        <f>ROUND(SUM(K38,K42),2)</f>
        <v>2597.04</v>
      </c>
    </row>
    <row r="44" spans="1:11" ht="10.050000000000001" customHeight="1">
      <c r="A44" s="11"/>
      <c r="B44" s="11"/>
      <c r="C44" s="11"/>
      <c r="D44" s="11"/>
      <c r="E44" s="11"/>
      <c r="F44" s="11"/>
      <c r="G44" s="374"/>
      <c r="H44" s="374"/>
      <c r="I44" s="374"/>
      <c r="J44" s="374"/>
      <c r="K44" s="374"/>
    </row>
    <row r="45" spans="1:11" ht="19.95" customHeight="1">
      <c r="A45" s="375" t="s">
        <v>255</v>
      </c>
      <c r="B45" s="375"/>
      <c r="C45" s="375"/>
      <c r="D45" s="375"/>
      <c r="E45" s="375"/>
      <c r="F45" s="375"/>
      <c r="G45" s="375"/>
      <c r="H45" s="375"/>
      <c r="I45" s="375"/>
      <c r="J45" s="375"/>
      <c r="K45" s="375"/>
    </row>
    <row r="46" spans="1:11" ht="15" customHeight="1">
      <c r="A46" s="373" t="s">
        <v>193</v>
      </c>
      <c r="B46" s="373"/>
      <c r="C46" s="373"/>
      <c r="D46" s="366" t="s">
        <v>178</v>
      </c>
      <c r="E46" s="366"/>
      <c r="F46" s="243" t="s">
        <v>194</v>
      </c>
      <c r="G46" s="366" t="s">
        <v>195</v>
      </c>
      <c r="H46" s="366"/>
      <c r="I46" s="366" t="s">
        <v>196</v>
      </c>
      <c r="J46" s="366"/>
      <c r="K46" s="243" t="s">
        <v>197</v>
      </c>
    </row>
    <row r="47" spans="1:11" ht="21" customHeight="1">
      <c r="A47" s="246" t="s">
        <v>25</v>
      </c>
      <c r="B47" s="369" t="s">
        <v>256</v>
      </c>
      <c r="C47" s="369"/>
      <c r="D47" s="370" t="s">
        <v>257</v>
      </c>
      <c r="E47" s="370"/>
      <c r="F47" s="246" t="s">
        <v>27</v>
      </c>
      <c r="G47" s="376">
        <v>1</v>
      </c>
      <c r="H47" s="376"/>
      <c r="I47" s="372">
        <v>720</v>
      </c>
      <c r="J47" s="372"/>
      <c r="K47" s="248">
        <f>ROUND(ROUND(G47,4)*I47,2)</f>
        <v>720</v>
      </c>
    </row>
    <row r="48" spans="1:11" ht="15" customHeight="1">
      <c r="A48" s="11"/>
      <c r="B48" s="11"/>
      <c r="C48" s="11"/>
      <c r="D48" s="11"/>
      <c r="E48" s="11"/>
      <c r="F48" s="11"/>
      <c r="G48" s="367" t="s">
        <v>206</v>
      </c>
      <c r="H48" s="367"/>
      <c r="I48" s="367"/>
      <c r="J48" s="367"/>
      <c r="K48" s="249">
        <f>SUM(K47:K47)</f>
        <v>720</v>
      </c>
    </row>
    <row r="49" spans="1:11" ht="15" customHeight="1">
      <c r="A49" s="11"/>
      <c r="B49" s="11"/>
      <c r="C49" s="11"/>
      <c r="D49" s="11"/>
      <c r="E49" s="11"/>
      <c r="F49" s="11"/>
      <c r="G49" s="368" t="s">
        <v>217</v>
      </c>
      <c r="H49" s="368"/>
      <c r="I49" s="368"/>
      <c r="J49" s="368"/>
      <c r="K49" s="250">
        <f>ROUND(SUM(K48),2)</f>
        <v>720</v>
      </c>
    </row>
    <row r="50" spans="1:11" ht="10.050000000000001" customHeight="1">
      <c r="A50" s="11"/>
      <c r="B50" s="11"/>
      <c r="C50" s="11"/>
      <c r="D50" s="11"/>
      <c r="E50" s="11"/>
      <c r="F50" s="11"/>
      <c r="G50" s="374"/>
      <c r="H50" s="374"/>
      <c r="I50" s="374"/>
      <c r="J50" s="374"/>
      <c r="K50" s="374"/>
    </row>
    <row r="51" spans="1:11" ht="19.95" customHeight="1">
      <c r="A51" s="375" t="s">
        <v>258</v>
      </c>
      <c r="B51" s="375"/>
      <c r="C51" s="375"/>
      <c r="D51" s="375"/>
      <c r="E51" s="375"/>
      <c r="F51" s="375"/>
      <c r="G51" s="375"/>
      <c r="H51" s="375"/>
      <c r="I51" s="375"/>
      <c r="J51" s="375"/>
      <c r="K51" s="375"/>
    </row>
    <row r="52" spans="1:11" ht="15" customHeight="1">
      <c r="A52" s="373" t="s">
        <v>193</v>
      </c>
      <c r="B52" s="373"/>
      <c r="C52" s="373"/>
      <c r="D52" s="366" t="s">
        <v>178</v>
      </c>
      <c r="E52" s="366"/>
      <c r="F52" s="243" t="s">
        <v>194</v>
      </c>
      <c r="G52" s="366" t="s">
        <v>195</v>
      </c>
      <c r="H52" s="366"/>
      <c r="I52" s="366" t="s">
        <v>196</v>
      </c>
      <c r="J52" s="366"/>
      <c r="K52" s="243" t="s">
        <v>197</v>
      </c>
    </row>
    <row r="53" spans="1:11" ht="21" customHeight="1">
      <c r="A53" s="246" t="s">
        <v>259</v>
      </c>
      <c r="B53" s="369" t="s">
        <v>260</v>
      </c>
      <c r="C53" s="369"/>
      <c r="D53" s="370" t="s">
        <v>16</v>
      </c>
      <c r="E53" s="370"/>
      <c r="F53" s="246" t="s">
        <v>23</v>
      </c>
      <c r="G53" s="371">
        <v>4</v>
      </c>
      <c r="H53" s="371"/>
      <c r="I53" s="372">
        <v>25.45</v>
      </c>
      <c r="J53" s="372"/>
      <c r="K53" s="248">
        <f t="shared" ref="K53:K60" si="1">TRUNC(TRUNC(G53,8)*I53,2)</f>
        <v>101.8</v>
      </c>
    </row>
    <row r="54" spans="1:11" ht="21" customHeight="1">
      <c r="A54" s="246" t="s">
        <v>261</v>
      </c>
      <c r="B54" s="369" t="s">
        <v>262</v>
      </c>
      <c r="C54" s="369"/>
      <c r="D54" s="370" t="s">
        <v>16</v>
      </c>
      <c r="E54" s="370"/>
      <c r="F54" s="246" t="s">
        <v>23</v>
      </c>
      <c r="G54" s="371">
        <v>0.1512</v>
      </c>
      <c r="H54" s="371"/>
      <c r="I54" s="372">
        <v>13.83</v>
      </c>
      <c r="J54" s="372"/>
      <c r="K54" s="248">
        <f t="shared" si="1"/>
        <v>2.09</v>
      </c>
    </row>
    <row r="55" spans="1:11" ht="21" customHeight="1">
      <c r="A55" s="246" t="s">
        <v>263</v>
      </c>
      <c r="B55" s="369" t="s">
        <v>264</v>
      </c>
      <c r="C55" s="369"/>
      <c r="D55" s="370" t="s">
        <v>16</v>
      </c>
      <c r="E55" s="370"/>
      <c r="F55" s="246" t="s">
        <v>265</v>
      </c>
      <c r="G55" s="371">
        <v>3.5999999999999997E-2</v>
      </c>
      <c r="H55" s="371"/>
      <c r="I55" s="372">
        <v>53.58</v>
      </c>
      <c r="J55" s="372"/>
      <c r="K55" s="248">
        <f t="shared" si="1"/>
        <v>1.92</v>
      </c>
    </row>
    <row r="56" spans="1:11" ht="21" customHeight="1">
      <c r="A56" s="246" t="s">
        <v>266</v>
      </c>
      <c r="B56" s="369" t="s">
        <v>267</v>
      </c>
      <c r="C56" s="369"/>
      <c r="D56" s="370" t="s">
        <v>16</v>
      </c>
      <c r="E56" s="370"/>
      <c r="F56" s="246" t="s">
        <v>23</v>
      </c>
      <c r="G56" s="371">
        <v>2</v>
      </c>
      <c r="H56" s="371"/>
      <c r="I56" s="372">
        <v>17.739999999999998</v>
      </c>
      <c r="J56" s="372"/>
      <c r="K56" s="248">
        <f t="shared" si="1"/>
        <v>35.479999999999997</v>
      </c>
    </row>
    <row r="57" spans="1:11" ht="15" customHeight="1">
      <c r="A57" s="246" t="s">
        <v>268</v>
      </c>
      <c r="B57" s="369" t="s">
        <v>269</v>
      </c>
      <c r="C57" s="369"/>
      <c r="D57" s="370" t="s">
        <v>16</v>
      </c>
      <c r="E57" s="370"/>
      <c r="F57" s="246" t="s">
        <v>23</v>
      </c>
      <c r="G57" s="371">
        <v>1</v>
      </c>
      <c r="H57" s="371"/>
      <c r="I57" s="372">
        <v>12.61</v>
      </c>
      <c r="J57" s="372"/>
      <c r="K57" s="248">
        <f t="shared" si="1"/>
        <v>12.61</v>
      </c>
    </row>
    <row r="58" spans="1:11" ht="21" customHeight="1">
      <c r="A58" s="246" t="s">
        <v>270</v>
      </c>
      <c r="B58" s="369" t="s">
        <v>271</v>
      </c>
      <c r="C58" s="369"/>
      <c r="D58" s="370" t="s">
        <v>16</v>
      </c>
      <c r="E58" s="370"/>
      <c r="F58" s="246" t="s">
        <v>23</v>
      </c>
      <c r="G58" s="371">
        <v>1</v>
      </c>
      <c r="H58" s="371"/>
      <c r="I58" s="372">
        <v>88.09</v>
      </c>
      <c r="J58" s="372"/>
      <c r="K58" s="248">
        <f t="shared" si="1"/>
        <v>88.09</v>
      </c>
    </row>
    <row r="59" spans="1:11" ht="15" customHeight="1">
      <c r="A59" s="246" t="s">
        <v>272</v>
      </c>
      <c r="B59" s="369" t="s">
        <v>273</v>
      </c>
      <c r="C59" s="369"/>
      <c r="D59" s="370" t="s">
        <v>16</v>
      </c>
      <c r="E59" s="370"/>
      <c r="F59" s="246" t="s">
        <v>23</v>
      </c>
      <c r="G59" s="371">
        <v>1</v>
      </c>
      <c r="H59" s="371"/>
      <c r="I59" s="372">
        <v>34.46</v>
      </c>
      <c r="J59" s="372"/>
      <c r="K59" s="248">
        <f t="shared" si="1"/>
        <v>34.46</v>
      </c>
    </row>
    <row r="60" spans="1:11" ht="21" customHeight="1">
      <c r="A60" s="246" t="s">
        <v>274</v>
      </c>
      <c r="B60" s="369" t="s">
        <v>275</v>
      </c>
      <c r="C60" s="369"/>
      <c r="D60" s="370" t="s">
        <v>16</v>
      </c>
      <c r="E60" s="370"/>
      <c r="F60" s="246" t="s">
        <v>167</v>
      </c>
      <c r="G60" s="371">
        <v>1.143</v>
      </c>
      <c r="H60" s="371"/>
      <c r="I60" s="372">
        <v>39.54</v>
      </c>
      <c r="J60" s="372"/>
      <c r="K60" s="248">
        <f t="shared" si="1"/>
        <v>45.19</v>
      </c>
    </row>
    <row r="61" spans="1:11" ht="15" customHeight="1">
      <c r="A61" s="11"/>
      <c r="B61" s="11"/>
      <c r="C61" s="11"/>
      <c r="D61" s="11"/>
      <c r="E61" s="11"/>
      <c r="F61" s="11"/>
      <c r="G61" s="367" t="s">
        <v>206</v>
      </c>
      <c r="H61" s="367"/>
      <c r="I61" s="367"/>
      <c r="J61" s="367"/>
      <c r="K61" s="249">
        <f>SUM(K53:K60)</f>
        <v>321.64</v>
      </c>
    </row>
    <row r="62" spans="1:11" ht="15" customHeight="1">
      <c r="A62" s="373" t="s">
        <v>207</v>
      </c>
      <c r="B62" s="373"/>
      <c r="C62" s="373"/>
      <c r="D62" s="366" t="s">
        <v>178</v>
      </c>
      <c r="E62" s="366"/>
      <c r="F62" s="243" t="s">
        <v>194</v>
      </c>
      <c r="G62" s="366" t="s">
        <v>195</v>
      </c>
      <c r="H62" s="366"/>
      <c r="I62" s="366" t="s">
        <v>196</v>
      </c>
      <c r="J62" s="366"/>
      <c r="K62" s="243" t="s">
        <v>197</v>
      </c>
    </row>
    <row r="63" spans="1:11" ht="21" customHeight="1">
      <c r="A63" s="246" t="s">
        <v>276</v>
      </c>
      <c r="B63" s="369" t="s">
        <v>277</v>
      </c>
      <c r="C63" s="369"/>
      <c r="D63" s="370" t="s">
        <v>16</v>
      </c>
      <c r="E63" s="370"/>
      <c r="F63" s="246" t="s">
        <v>128</v>
      </c>
      <c r="G63" s="371">
        <v>4.2328999999999999</v>
      </c>
      <c r="H63" s="371"/>
      <c r="I63" s="372">
        <v>22.58</v>
      </c>
      <c r="J63" s="372"/>
      <c r="K63" s="248">
        <f>TRUNC(TRUNC(G63,8)*I63,2)</f>
        <v>95.57</v>
      </c>
    </row>
    <row r="64" spans="1:11" ht="21" customHeight="1">
      <c r="A64" s="246" t="s">
        <v>278</v>
      </c>
      <c r="B64" s="369" t="s">
        <v>279</v>
      </c>
      <c r="C64" s="369"/>
      <c r="D64" s="370" t="s">
        <v>16</v>
      </c>
      <c r="E64" s="370"/>
      <c r="F64" s="246" t="s">
        <v>128</v>
      </c>
      <c r="G64" s="371">
        <v>4.2328999999999999</v>
      </c>
      <c r="H64" s="371"/>
      <c r="I64" s="372">
        <v>26.71</v>
      </c>
      <c r="J64" s="372"/>
      <c r="K64" s="248">
        <f>TRUNC(TRUNC(G64,8)*I64,2)</f>
        <v>113.06</v>
      </c>
    </row>
    <row r="65" spans="1:11" ht="18" customHeight="1">
      <c r="A65" s="11"/>
      <c r="B65" s="11"/>
      <c r="C65" s="11"/>
      <c r="D65" s="11"/>
      <c r="E65" s="11"/>
      <c r="F65" s="11"/>
      <c r="G65" s="367" t="s">
        <v>212</v>
      </c>
      <c r="H65" s="367"/>
      <c r="I65" s="367"/>
      <c r="J65" s="367"/>
      <c r="K65" s="249">
        <f>SUM(K63:K64)</f>
        <v>208.63</v>
      </c>
    </row>
    <row r="66" spans="1:11" ht="15" customHeight="1">
      <c r="A66" s="11"/>
      <c r="B66" s="11"/>
      <c r="C66" s="11"/>
      <c r="D66" s="11"/>
      <c r="E66" s="11"/>
      <c r="F66" s="11"/>
      <c r="G66" s="368" t="s">
        <v>217</v>
      </c>
      <c r="H66" s="368"/>
      <c r="I66" s="368"/>
      <c r="J66" s="368"/>
      <c r="K66" s="250">
        <f>ROUND(SUM(K61,K65),2)</f>
        <v>530.27</v>
      </c>
    </row>
    <row r="67" spans="1:11" ht="10.050000000000001" customHeight="1">
      <c r="A67" s="11"/>
      <c r="B67" s="11"/>
      <c r="C67" s="11"/>
      <c r="D67" s="11"/>
      <c r="E67" s="11"/>
      <c r="F67" s="11"/>
      <c r="G67" s="374"/>
      <c r="H67" s="374"/>
      <c r="I67" s="374"/>
      <c r="J67" s="374"/>
      <c r="K67" s="374"/>
    </row>
    <row r="68" spans="1:11" ht="19.95" customHeight="1">
      <c r="A68" s="375" t="s">
        <v>280</v>
      </c>
      <c r="B68" s="375"/>
      <c r="C68" s="375"/>
      <c r="D68" s="375"/>
      <c r="E68" s="375"/>
      <c r="F68" s="375"/>
      <c r="G68" s="375"/>
      <c r="H68" s="375"/>
      <c r="I68" s="375"/>
      <c r="J68" s="375"/>
      <c r="K68" s="375"/>
    </row>
    <row r="69" spans="1:11" ht="15" customHeight="1">
      <c r="A69" s="373" t="s">
        <v>281</v>
      </c>
      <c r="B69" s="373"/>
      <c r="C69" s="373"/>
      <c r="D69" s="366" t="s">
        <v>178</v>
      </c>
      <c r="E69" s="366"/>
      <c r="F69" s="243" t="s">
        <v>194</v>
      </c>
      <c r="G69" s="366" t="s">
        <v>195</v>
      </c>
      <c r="H69" s="366"/>
      <c r="I69" s="366" t="s">
        <v>196</v>
      </c>
      <c r="J69" s="366"/>
      <c r="K69" s="243" t="s">
        <v>197</v>
      </c>
    </row>
    <row r="70" spans="1:11" ht="46.05" customHeight="1">
      <c r="A70" s="246" t="s">
        <v>282</v>
      </c>
      <c r="B70" s="369" t="s">
        <v>283</v>
      </c>
      <c r="C70" s="369"/>
      <c r="D70" s="370" t="s">
        <v>16</v>
      </c>
      <c r="E70" s="370"/>
      <c r="F70" s="246" t="s">
        <v>284</v>
      </c>
      <c r="G70" s="371">
        <v>0.72240000000000004</v>
      </c>
      <c r="H70" s="371"/>
      <c r="I70" s="372">
        <v>59.02</v>
      </c>
      <c r="J70" s="372"/>
      <c r="K70" s="248">
        <f>TRUNC(TRUNC(G70,8)*I70,2)</f>
        <v>42.63</v>
      </c>
    </row>
    <row r="71" spans="1:11" ht="46.05" customHeight="1">
      <c r="A71" s="246" t="s">
        <v>285</v>
      </c>
      <c r="B71" s="369" t="s">
        <v>286</v>
      </c>
      <c r="C71" s="369"/>
      <c r="D71" s="370" t="s">
        <v>16</v>
      </c>
      <c r="E71" s="370"/>
      <c r="F71" s="246" t="s">
        <v>287</v>
      </c>
      <c r="G71" s="371">
        <v>0.35449999999999998</v>
      </c>
      <c r="H71" s="371"/>
      <c r="I71" s="372">
        <v>142.55000000000001</v>
      </c>
      <c r="J71" s="372"/>
      <c r="K71" s="248">
        <f>TRUNC(TRUNC(G71,8)*I71,2)</f>
        <v>50.53</v>
      </c>
    </row>
    <row r="72" spans="1:11" ht="18" customHeight="1">
      <c r="A72" s="11"/>
      <c r="B72" s="11"/>
      <c r="C72" s="11"/>
      <c r="D72" s="11"/>
      <c r="E72" s="11"/>
      <c r="F72" s="11"/>
      <c r="G72" s="367" t="s">
        <v>288</v>
      </c>
      <c r="H72" s="367"/>
      <c r="I72" s="367"/>
      <c r="J72" s="367"/>
      <c r="K72" s="249">
        <f>SUM(K70:K71)</f>
        <v>93.16</v>
      </c>
    </row>
    <row r="73" spans="1:11" ht="15" customHeight="1">
      <c r="A73" s="373" t="s">
        <v>193</v>
      </c>
      <c r="B73" s="373"/>
      <c r="C73" s="373"/>
      <c r="D73" s="366" t="s">
        <v>178</v>
      </c>
      <c r="E73" s="366"/>
      <c r="F73" s="243" t="s">
        <v>194</v>
      </c>
      <c r="G73" s="366" t="s">
        <v>195</v>
      </c>
      <c r="H73" s="366"/>
      <c r="I73" s="366" t="s">
        <v>196</v>
      </c>
      <c r="J73" s="366"/>
      <c r="K73" s="243" t="s">
        <v>197</v>
      </c>
    </row>
    <row r="74" spans="1:11" ht="37.950000000000003" customHeight="1">
      <c r="A74" s="246" t="s">
        <v>289</v>
      </c>
      <c r="B74" s="369" t="s">
        <v>290</v>
      </c>
      <c r="C74" s="369"/>
      <c r="D74" s="370" t="s">
        <v>16</v>
      </c>
      <c r="E74" s="370"/>
      <c r="F74" s="246" t="s">
        <v>23</v>
      </c>
      <c r="G74" s="371">
        <v>5</v>
      </c>
      <c r="H74" s="371"/>
      <c r="I74" s="372">
        <v>245.15</v>
      </c>
      <c r="J74" s="372"/>
      <c r="K74" s="248">
        <f>TRUNC(TRUNC(G74,8)*I74,2)</f>
        <v>1225.75</v>
      </c>
    </row>
    <row r="75" spans="1:11" ht="15" customHeight="1">
      <c r="A75" s="11"/>
      <c r="B75" s="11"/>
      <c r="C75" s="11"/>
      <c r="D75" s="11"/>
      <c r="E75" s="11"/>
      <c r="F75" s="11"/>
      <c r="G75" s="367" t="s">
        <v>206</v>
      </c>
      <c r="H75" s="367"/>
      <c r="I75" s="367"/>
      <c r="J75" s="367"/>
      <c r="K75" s="249">
        <f>SUM(K74:K74)</f>
        <v>1225.75</v>
      </c>
    </row>
    <row r="76" spans="1:11" ht="15" customHeight="1">
      <c r="A76" s="373" t="s">
        <v>207</v>
      </c>
      <c r="B76" s="373"/>
      <c r="C76" s="373"/>
      <c r="D76" s="366" t="s">
        <v>178</v>
      </c>
      <c r="E76" s="366"/>
      <c r="F76" s="243" t="s">
        <v>194</v>
      </c>
      <c r="G76" s="366" t="s">
        <v>195</v>
      </c>
      <c r="H76" s="366"/>
      <c r="I76" s="366" t="s">
        <v>196</v>
      </c>
      <c r="J76" s="366"/>
      <c r="K76" s="243" t="s">
        <v>197</v>
      </c>
    </row>
    <row r="77" spans="1:11" ht="15" customHeight="1">
      <c r="A77" s="246" t="s">
        <v>291</v>
      </c>
      <c r="B77" s="369" t="s">
        <v>292</v>
      </c>
      <c r="C77" s="369"/>
      <c r="D77" s="370" t="s">
        <v>16</v>
      </c>
      <c r="E77" s="370"/>
      <c r="F77" s="246" t="s">
        <v>128</v>
      </c>
      <c r="G77" s="371">
        <v>1.5562</v>
      </c>
      <c r="H77" s="371"/>
      <c r="I77" s="372">
        <v>27.42</v>
      </c>
      <c r="J77" s="372"/>
      <c r="K77" s="248">
        <f>TRUNC(TRUNC(G77,8)*I77,2)</f>
        <v>42.67</v>
      </c>
    </row>
    <row r="78" spans="1:11" ht="15" customHeight="1">
      <c r="A78" s="246" t="s">
        <v>210</v>
      </c>
      <c r="B78" s="369" t="s">
        <v>211</v>
      </c>
      <c r="C78" s="369"/>
      <c r="D78" s="370" t="s">
        <v>16</v>
      </c>
      <c r="E78" s="370"/>
      <c r="F78" s="246" t="s">
        <v>128</v>
      </c>
      <c r="G78" s="371">
        <v>1.2228000000000001</v>
      </c>
      <c r="H78" s="371"/>
      <c r="I78" s="372">
        <v>22.26</v>
      </c>
      <c r="J78" s="372"/>
      <c r="K78" s="248">
        <f>TRUNC(TRUNC(G78,8)*I78,2)</f>
        <v>27.21</v>
      </c>
    </row>
    <row r="79" spans="1:11" ht="18" customHeight="1">
      <c r="A79" s="11"/>
      <c r="B79" s="11"/>
      <c r="C79" s="11"/>
      <c r="D79" s="11"/>
      <c r="E79" s="11"/>
      <c r="F79" s="11"/>
      <c r="G79" s="367" t="s">
        <v>212</v>
      </c>
      <c r="H79" s="367"/>
      <c r="I79" s="367"/>
      <c r="J79" s="367"/>
      <c r="K79" s="249">
        <f>SUM(K77:K78)</f>
        <v>69.88</v>
      </c>
    </row>
    <row r="80" spans="1:11" ht="15" customHeight="1">
      <c r="A80" s="373" t="s">
        <v>213</v>
      </c>
      <c r="B80" s="373"/>
      <c r="C80" s="373"/>
      <c r="D80" s="366" t="s">
        <v>178</v>
      </c>
      <c r="E80" s="366"/>
      <c r="F80" s="243" t="s">
        <v>194</v>
      </c>
      <c r="G80" s="366" t="s">
        <v>195</v>
      </c>
      <c r="H80" s="366"/>
      <c r="I80" s="366" t="s">
        <v>196</v>
      </c>
      <c r="J80" s="366"/>
      <c r="K80" s="243" t="s">
        <v>197</v>
      </c>
    </row>
    <row r="81" spans="1:11" ht="28.95" customHeight="1">
      <c r="A81" s="246" t="s">
        <v>293</v>
      </c>
      <c r="B81" s="369" t="s">
        <v>294</v>
      </c>
      <c r="C81" s="369"/>
      <c r="D81" s="370" t="s">
        <v>16</v>
      </c>
      <c r="E81" s="370"/>
      <c r="F81" s="246" t="s">
        <v>73</v>
      </c>
      <c r="G81" s="371">
        <v>4.7800000000000002E-2</v>
      </c>
      <c r="H81" s="371"/>
      <c r="I81" s="372">
        <v>571.84</v>
      </c>
      <c r="J81" s="372"/>
      <c r="K81" s="248">
        <f>TRUNC(TRUNC(G81,8)*I81,2)</f>
        <v>27.33</v>
      </c>
    </row>
    <row r="82" spans="1:11" ht="28.95" customHeight="1">
      <c r="A82" s="246" t="s">
        <v>295</v>
      </c>
      <c r="B82" s="369" t="s">
        <v>296</v>
      </c>
      <c r="C82" s="369"/>
      <c r="D82" s="370" t="s">
        <v>16</v>
      </c>
      <c r="E82" s="370"/>
      <c r="F82" s="246" t="s">
        <v>73</v>
      </c>
      <c r="G82" s="371">
        <v>1.54E-2</v>
      </c>
      <c r="H82" s="371"/>
      <c r="I82" s="372">
        <v>3777.79</v>
      </c>
      <c r="J82" s="372"/>
      <c r="K82" s="248">
        <f>TRUNC(TRUNC(G82,8)*I82,2)</f>
        <v>58.17</v>
      </c>
    </row>
    <row r="83" spans="1:11" ht="28.95" customHeight="1">
      <c r="A83" s="246" t="s">
        <v>297</v>
      </c>
      <c r="B83" s="369" t="s">
        <v>298</v>
      </c>
      <c r="C83" s="369"/>
      <c r="D83" s="370" t="s">
        <v>16</v>
      </c>
      <c r="E83" s="370"/>
      <c r="F83" s="246" t="s">
        <v>73</v>
      </c>
      <c r="G83" s="371">
        <v>7.9200000000000007E-2</v>
      </c>
      <c r="H83" s="371"/>
      <c r="I83" s="372">
        <v>2772.09</v>
      </c>
      <c r="J83" s="372"/>
      <c r="K83" s="248">
        <f>TRUNC(TRUNC(G83,8)*I83,2)</f>
        <v>219.54</v>
      </c>
    </row>
    <row r="84" spans="1:11" ht="28.95" customHeight="1">
      <c r="A84" s="246" t="s">
        <v>299</v>
      </c>
      <c r="B84" s="369" t="s">
        <v>300</v>
      </c>
      <c r="C84" s="369"/>
      <c r="D84" s="370" t="s">
        <v>16</v>
      </c>
      <c r="E84" s="370"/>
      <c r="F84" s="246" t="s">
        <v>73</v>
      </c>
      <c r="G84" s="371">
        <v>0.15390000000000001</v>
      </c>
      <c r="H84" s="371"/>
      <c r="I84" s="372">
        <v>243.73</v>
      </c>
      <c r="J84" s="372"/>
      <c r="K84" s="248">
        <f>TRUNC(TRUNC(G84,8)*I84,2)</f>
        <v>37.51</v>
      </c>
    </row>
    <row r="85" spans="1:11" ht="15" customHeight="1">
      <c r="A85" s="11"/>
      <c r="B85" s="11"/>
      <c r="C85" s="11"/>
      <c r="D85" s="11"/>
      <c r="E85" s="11"/>
      <c r="F85" s="11"/>
      <c r="G85" s="367" t="s">
        <v>216</v>
      </c>
      <c r="H85" s="367"/>
      <c r="I85" s="367"/>
      <c r="J85" s="367"/>
      <c r="K85" s="249">
        <f>SUM(K81:K84)</f>
        <v>342.54999999999995</v>
      </c>
    </row>
    <row r="86" spans="1:11" ht="15" customHeight="1">
      <c r="A86" s="11"/>
      <c r="B86" s="11"/>
      <c r="C86" s="11"/>
      <c r="D86" s="11"/>
      <c r="E86" s="11"/>
      <c r="F86" s="11"/>
      <c r="G86" s="368" t="s">
        <v>217</v>
      </c>
      <c r="H86" s="368"/>
      <c r="I86" s="368"/>
      <c r="J86" s="368"/>
      <c r="K86" s="250">
        <f>ROUND(SUM(K72,K75,K79,K85),2)</f>
        <v>1731.34</v>
      </c>
    </row>
    <row r="87" spans="1:11" ht="10.050000000000001" customHeight="1">
      <c r="A87" s="11"/>
      <c r="B87" s="11"/>
      <c r="C87" s="11"/>
      <c r="D87" s="11"/>
      <c r="E87" s="11"/>
      <c r="F87" s="11"/>
      <c r="G87" s="374"/>
      <c r="H87" s="374"/>
      <c r="I87" s="374"/>
      <c r="J87" s="374"/>
      <c r="K87" s="374"/>
    </row>
    <row r="88" spans="1:11" ht="19.95" customHeight="1">
      <c r="A88" s="375" t="s">
        <v>301</v>
      </c>
      <c r="B88" s="375"/>
      <c r="C88" s="375"/>
      <c r="D88" s="375"/>
      <c r="E88" s="375"/>
      <c r="F88" s="375"/>
      <c r="G88" s="375"/>
      <c r="H88" s="375"/>
      <c r="I88" s="375"/>
      <c r="J88" s="375"/>
      <c r="K88" s="375"/>
    </row>
    <row r="89" spans="1:11" ht="15" customHeight="1">
      <c r="A89" s="373" t="s">
        <v>281</v>
      </c>
      <c r="B89" s="373"/>
      <c r="C89" s="373"/>
      <c r="D89" s="366" t="s">
        <v>178</v>
      </c>
      <c r="E89" s="366"/>
      <c r="F89" s="243" t="s">
        <v>194</v>
      </c>
      <c r="G89" s="366" t="s">
        <v>195</v>
      </c>
      <c r="H89" s="366"/>
      <c r="I89" s="366" t="s">
        <v>196</v>
      </c>
      <c r="J89" s="366"/>
      <c r="K89" s="243" t="s">
        <v>197</v>
      </c>
    </row>
    <row r="90" spans="1:11" ht="46.05" customHeight="1">
      <c r="A90" s="246" t="s">
        <v>282</v>
      </c>
      <c r="B90" s="369" t="s">
        <v>283</v>
      </c>
      <c r="C90" s="369"/>
      <c r="D90" s="370" t="s">
        <v>16</v>
      </c>
      <c r="E90" s="370"/>
      <c r="F90" s="246" t="s">
        <v>284</v>
      </c>
      <c r="G90" s="371">
        <v>0.24429999999999999</v>
      </c>
      <c r="H90" s="371"/>
      <c r="I90" s="372">
        <v>59.02</v>
      </c>
      <c r="J90" s="372"/>
      <c r="K90" s="248">
        <f>TRUNC(TRUNC(G90,8)*I90,2)</f>
        <v>14.41</v>
      </c>
    </row>
    <row r="91" spans="1:11" ht="46.05" customHeight="1">
      <c r="A91" s="246" t="s">
        <v>285</v>
      </c>
      <c r="B91" s="369" t="s">
        <v>286</v>
      </c>
      <c r="C91" s="369"/>
      <c r="D91" s="370" t="s">
        <v>16</v>
      </c>
      <c r="E91" s="370"/>
      <c r="F91" s="246" t="s">
        <v>287</v>
      </c>
      <c r="G91" s="371">
        <v>0.11990000000000001</v>
      </c>
      <c r="H91" s="371"/>
      <c r="I91" s="372">
        <v>142.55000000000001</v>
      </c>
      <c r="J91" s="372"/>
      <c r="K91" s="248">
        <f>TRUNC(TRUNC(G91,8)*I91,2)</f>
        <v>17.09</v>
      </c>
    </row>
    <row r="92" spans="1:11" ht="18" customHeight="1">
      <c r="A92" s="11"/>
      <c r="B92" s="11"/>
      <c r="C92" s="11"/>
      <c r="D92" s="11"/>
      <c r="E92" s="11"/>
      <c r="F92" s="11"/>
      <c r="G92" s="367" t="s">
        <v>288</v>
      </c>
      <c r="H92" s="367"/>
      <c r="I92" s="367"/>
      <c r="J92" s="367"/>
      <c r="K92" s="249">
        <f>SUM(K90:K91)</f>
        <v>31.5</v>
      </c>
    </row>
    <row r="93" spans="1:11" ht="15" customHeight="1">
      <c r="A93" s="373" t="s">
        <v>193</v>
      </c>
      <c r="B93" s="373"/>
      <c r="C93" s="373"/>
      <c r="D93" s="366" t="s">
        <v>178</v>
      </c>
      <c r="E93" s="366"/>
      <c r="F93" s="243" t="s">
        <v>194</v>
      </c>
      <c r="G93" s="366" t="s">
        <v>195</v>
      </c>
      <c r="H93" s="366"/>
      <c r="I93" s="366" t="s">
        <v>196</v>
      </c>
      <c r="J93" s="366"/>
      <c r="K93" s="243" t="s">
        <v>197</v>
      </c>
    </row>
    <row r="94" spans="1:11" ht="21" customHeight="1">
      <c r="A94" s="246" t="s">
        <v>302</v>
      </c>
      <c r="B94" s="369" t="s">
        <v>303</v>
      </c>
      <c r="C94" s="369"/>
      <c r="D94" s="370" t="s">
        <v>16</v>
      </c>
      <c r="E94" s="370"/>
      <c r="F94" s="246" t="s">
        <v>23</v>
      </c>
      <c r="G94" s="371">
        <v>135.7467</v>
      </c>
      <c r="H94" s="371"/>
      <c r="I94" s="372">
        <v>5.44</v>
      </c>
      <c r="J94" s="372"/>
      <c r="K94" s="248">
        <f>TRUNC(TRUNC(G94,8)*I94,2)</f>
        <v>738.46</v>
      </c>
    </row>
    <row r="95" spans="1:11" ht="21" customHeight="1">
      <c r="A95" s="246" t="s">
        <v>304</v>
      </c>
      <c r="B95" s="369" t="s">
        <v>305</v>
      </c>
      <c r="C95" s="369"/>
      <c r="D95" s="370" t="s">
        <v>16</v>
      </c>
      <c r="E95" s="370"/>
      <c r="F95" s="246" t="s">
        <v>23</v>
      </c>
      <c r="G95" s="371">
        <v>27.3</v>
      </c>
      <c r="H95" s="371"/>
      <c r="I95" s="372">
        <v>3.38</v>
      </c>
      <c r="J95" s="372"/>
      <c r="K95" s="248">
        <f>TRUNC(TRUNC(G95,8)*I95,2)</f>
        <v>92.27</v>
      </c>
    </row>
    <row r="96" spans="1:11" ht="21" customHeight="1">
      <c r="A96" s="246" t="s">
        <v>306</v>
      </c>
      <c r="B96" s="369" t="s">
        <v>307</v>
      </c>
      <c r="C96" s="369"/>
      <c r="D96" s="370" t="s">
        <v>16</v>
      </c>
      <c r="E96" s="370"/>
      <c r="F96" s="246" t="s">
        <v>73</v>
      </c>
      <c r="G96" s="371">
        <v>0.36959999999999998</v>
      </c>
      <c r="H96" s="371"/>
      <c r="I96" s="372">
        <v>116.15</v>
      </c>
      <c r="J96" s="372"/>
      <c r="K96" s="248">
        <f>TRUNC(TRUNC(G96,8)*I96,2)</f>
        <v>42.92</v>
      </c>
    </row>
    <row r="97" spans="1:11" ht="15" customHeight="1">
      <c r="A97" s="11"/>
      <c r="B97" s="11"/>
      <c r="C97" s="11"/>
      <c r="D97" s="11"/>
      <c r="E97" s="11"/>
      <c r="F97" s="11"/>
      <c r="G97" s="367" t="s">
        <v>206</v>
      </c>
      <c r="H97" s="367"/>
      <c r="I97" s="367"/>
      <c r="J97" s="367"/>
      <c r="K97" s="249">
        <f>SUM(K94:K96)</f>
        <v>873.65</v>
      </c>
    </row>
    <row r="98" spans="1:11" ht="15" customHeight="1">
      <c r="A98" s="373" t="s">
        <v>207</v>
      </c>
      <c r="B98" s="373"/>
      <c r="C98" s="373"/>
      <c r="D98" s="366" t="s">
        <v>178</v>
      </c>
      <c r="E98" s="366"/>
      <c r="F98" s="243" t="s">
        <v>194</v>
      </c>
      <c r="G98" s="366" t="s">
        <v>195</v>
      </c>
      <c r="H98" s="366"/>
      <c r="I98" s="366" t="s">
        <v>196</v>
      </c>
      <c r="J98" s="366"/>
      <c r="K98" s="243" t="s">
        <v>197</v>
      </c>
    </row>
    <row r="99" spans="1:11" ht="15" customHeight="1">
      <c r="A99" s="246" t="s">
        <v>291</v>
      </c>
      <c r="B99" s="369" t="s">
        <v>292</v>
      </c>
      <c r="C99" s="369"/>
      <c r="D99" s="370" t="s">
        <v>16</v>
      </c>
      <c r="E99" s="370"/>
      <c r="F99" s="246" t="s">
        <v>128</v>
      </c>
      <c r="G99" s="371">
        <v>15.9937</v>
      </c>
      <c r="H99" s="371"/>
      <c r="I99" s="372">
        <v>27.42</v>
      </c>
      <c r="J99" s="372"/>
      <c r="K99" s="248">
        <f>TRUNC(TRUNC(G99,8)*I99,2)</f>
        <v>438.54</v>
      </c>
    </row>
    <row r="100" spans="1:11" ht="15" customHeight="1">
      <c r="A100" s="246" t="s">
        <v>210</v>
      </c>
      <c r="B100" s="369" t="s">
        <v>211</v>
      </c>
      <c r="C100" s="369"/>
      <c r="D100" s="370" t="s">
        <v>16</v>
      </c>
      <c r="E100" s="370"/>
      <c r="F100" s="246" t="s">
        <v>128</v>
      </c>
      <c r="G100" s="371">
        <v>12.5664</v>
      </c>
      <c r="H100" s="371"/>
      <c r="I100" s="372">
        <v>22.26</v>
      </c>
      <c r="J100" s="372"/>
      <c r="K100" s="248">
        <f>TRUNC(TRUNC(G100,8)*I100,2)</f>
        <v>279.72000000000003</v>
      </c>
    </row>
    <row r="101" spans="1:11" ht="18" customHeight="1">
      <c r="A101" s="11"/>
      <c r="B101" s="11"/>
      <c r="C101" s="11"/>
      <c r="D101" s="11"/>
      <c r="E101" s="11"/>
      <c r="F101" s="11"/>
      <c r="G101" s="367" t="s">
        <v>212</v>
      </c>
      <c r="H101" s="367"/>
      <c r="I101" s="367"/>
      <c r="J101" s="367"/>
      <c r="K101" s="249">
        <f>SUM(K99:K100)</f>
        <v>718.26</v>
      </c>
    </row>
    <row r="102" spans="1:11" ht="15" customHeight="1">
      <c r="A102" s="373" t="s">
        <v>213</v>
      </c>
      <c r="B102" s="373"/>
      <c r="C102" s="373"/>
      <c r="D102" s="366" t="s">
        <v>178</v>
      </c>
      <c r="E102" s="366"/>
      <c r="F102" s="243" t="s">
        <v>194</v>
      </c>
      <c r="G102" s="366" t="s">
        <v>195</v>
      </c>
      <c r="H102" s="366"/>
      <c r="I102" s="366" t="s">
        <v>196</v>
      </c>
      <c r="J102" s="366"/>
      <c r="K102" s="243" t="s">
        <v>197</v>
      </c>
    </row>
    <row r="103" spans="1:11" ht="28.95" customHeight="1">
      <c r="A103" s="246" t="s">
        <v>308</v>
      </c>
      <c r="B103" s="369" t="s">
        <v>309</v>
      </c>
      <c r="C103" s="369"/>
      <c r="D103" s="370" t="s">
        <v>16</v>
      </c>
      <c r="E103" s="370"/>
      <c r="F103" s="246" t="s">
        <v>73</v>
      </c>
      <c r="G103" s="371">
        <v>0.23480000000000001</v>
      </c>
      <c r="H103" s="371"/>
      <c r="I103" s="372">
        <v>735.57</v>
      </c>
      <c r="J103" s="372"/>
      <c r="K103" s="248">
        <f t="shared" ref="K103:K110" si="2">TRUNC(TRUNC(G103,8)*I103,2)</f>
        <v>172.71</v>
      </c>
    </row>
    <row r="104" spans="1:11" ht="21" customHeight="1">
      <c r="A104" s="246" t="s">
        <v>310</v>
      </c>
      <c r="B104" s="369" t="s">
        <v>311</v>
      </c>
      <c r="C104" s="369"/>
      <c r="D104" s="370" t="s">
        <v>16</v>
      </c>
      <c r="E104" s="370"/>
      <c r="F104" s="246" t="s">
        <v>144</v>
      </c>
      <c r="G104" s="371">
        <v>3.2084000000000001</v>
      </c>
      <c r="H104" s="371"/>
      <c r="I104" s="372">
        <v>9.64</v>
      </c>
      <c r="J104" s="372"/>
      <c r="K104" s="248">
        <f t="shared" si="2"/>
        <v>30.92</v>
      </c>
    </row>
    <row r="105" spans="1:11" ht="21" customHeight="1">
      <c r="A105" s="246" t="s">
        <v>312</v>
      </c>
      <c r="B105" s="369" t="s">
        <v>313</v>
      </c>
      <c r="C105" s="369"/>
      <c r="D105" s="370" t="s">
        <v>16</v>
      </c>
      <c r="E105" s="370"/>
      <c r="F105" s="246" t="s">
        <v>144</v>
      </c>
      <c r="G105" s="371">
        <v>7.4039999999999999</v>
      </c>
      <c r="H105" s="371"/>
      <c r="I105" s="372">
        <v>10.18</v>
      </c>
      <c r="J105" s="372"/>
      <c r="K105" s="248">
        <f t="shared" si="2"/>
        <v>75.37</v>
      </c>
    </row>
    <row r="106" spans="1:11" ht="21" customHeight="1">
      <c r="A106" s="246" t="s">
        <v>314</v>
      </c>
      <c r="B106" s="369" t="s">
        <v>315</v>
      </c>
      <c r="C106" s="369"/>
      <c r="D106" s="370" t="s">
        <v>16</v>
      </c>
      <c r="E106" s="370"/>
      <c r="F106" s="246" t="s">
        <v>73</v>
      </c>
      <c r="G106" s="371">
        <v>0.08</v>
      </c>
      <c r="H106" s="371"/>
      <c r="I106" s="372">
        <v>1010.14</v>
      </c>
      <c r="J106" s="372"/>
      <c r="K106" s="248">
        <f t="shared" si="2"/>
        <v>80.81</v>
      </c>
    </row>
    <row r="107" spans="1:11" ht="21" customHeight="1">
      <c r="A107" s="246" t="s">
        <v>316</v>
      </c>
      <c r="B107" s="369" t="s">
        <v>317</v>
      </c>
      <c r="C107" s="369"/>
      <c r="D107" s="370" t="s">
        <v>16</v>
      </c>
      <c r="E107" s="370"/>
      <c r="F107" s="246" t="s">
        <v>73</v>
      </c>
      <c r="G107" s="371">
        <v>0.22420000000000001</v>
      </c>
      <c r="H107" s="371"/>
      <c r="I107" s="372">
        <v>1047.44</v>
      </c>
      <c r="J107" s="372"/>
      <c r="K107" s="248">
        <f t="shared" si="2"/>
        <v>234.83</v>
      </c>
    </row>
    <row r="108" spans="1:11" ht="28.95" customHeight="1">
      <c r="A108" s="246" t="s">
        <v>318</v>
      </c>
      <c r="B108" s="369" t="s">
        <v>319</v>
      </c>
      <c r="C108" s="369"/>
      <c r="D108" s="370" t="s">
        <v>16</v>
      </c>
      <c r="E108" s="370"/>
      <c r="F108" s="246" t="s">
        <v>73</v>
      </c>
      <c r="G108" s="371">
        <v>2.52E-2</v>
      </c>
      <c r="H108" s="371"/>
      <c r="I108" s="372">
        <v>2914.78</v>
      </c>
      <c r="J108" s="372"/>
      <c r="K108" s="248">
        <f t="shared" si="2"/>
        <v>73.45</v>
      </c>
    </row>
    <row r="109" spans="1:11" ht="28.95" customHeight="1">
      <c r="A109" s="246" t="s">
        <v>320</v>
      </c>
      <c r="B109" s="369" t="s">
        <v>321</v>
      </c>
      <c r="C109" s="369"/>
      <c r="D109" s="370" t="s">
        <v>16</v>
      </c>
      <c r="E109" s="370"/>
      <c r="F109" s="246" t="s">
        <v>73</v>
      </c>
      <c r="G109" s="371">
        <v>0.126</v>
      </c>
      <c r="H109" s="371"/>
      <c r="I109" s="372">
        <v>2387.6</v>
      </c>
      <c r="J109" s="372"/>
      <c r="K109" s="248">
        <f t="shared" si="2"/>
        <v>300.83</v>
      </c>
    </row>
    <row r="110" spans="1:11" ht="28.95" customHeight="1">
      <c r="A110" s="246" t="s">
        <v>322</v>
      </c>
      <c r="B110" s="369" t="s">
        <v>323</v>
      </c>
      <c r="C110" s="369"/>
      <c r="D110" s="370" t="s">
        <v>16</v>
      </c>
      <c r="E110" s="370"/>
      <c r="F110" s="246" t="s">
        <v>73</v>
      </c>
      <c r="G110" s="371">
        <v>0.187</v>
      </c>
      <c r="H110" s="371"/>
      <c r="I110" s="372">
        <v>209.75</v>
      </c>
      <c r="J110" s="372"/>
      <c r="K110" s="248">
        <f t="shared" si="2"/>
        <v>39.22</v>
      </c>
    </row>
    <row r="111" spans="1:11" ht="15" customHeight="1">
      <c r="A111" s="11"/>
      <c r="B111" s="11"/>
      <c r="C111" s="11"/>
      <c r="D111" s="11"/>
      <c r="E111" s="11"/>
      <c r="F111" s="11"/>
      <c r="G111" s="367" t="s">
        <v>216</v>
      </c>
      <c r="H111" s="367"/>
      <c r="I111" s="367"/>
      <c r="J111" s="367"/>
      <c r="K111" s="249">
        <f>SUM(K103:K110)</f>
        <v>1008.1400000000001</v>
      </c>
    </row>
    <row r="112" spans="1:11" ht="15" customHeight="1">
      <c r="A112" s="11"/>
      <c r="B112" s="11"/>
      <c r="C112" s="11"/>
      <c r="D112" s="11"/>
      <c r="E112" s="11"/>
      <c r="F112" s="11"/>
      <c r="G112" s="368" t="s">
        <v>217</v>
      </c>
      <c r="H112" s="368"/>
      <c r="I112" s="368"/>
      <c r="J112" s="368"/>
      <c r="K112" s="250">
        <f>ROUND(SUM(K92,K97,K101,K111),2)</f>
        <v>2631.55</v>
      </c>
    </row>
    <row r="113" spans="1:11" ht="10.050000000000001" customHeight="1">
      <c r="A113" s="11"/>
      <c r="B113" s="11"/>
      <c r="C113" s="11"/>
      <c r="D113" s="11"/>
      <c r="E113" s="11"/>
      <c r="F113" s="11"/>
      <c r="G113" s="374"/>
      <c r="H113" s="374"/>
      <c r="I113" s="374"/>
      <c r="J113" s="374"/>
      <c r="K113" s="374"/>
    </row>
    <row r="114" spans="1:11" ht="19.95" customHeight="1">
      <c r="A114" s="375" t="s">
        <v>324</v>
      </c>
      <c r="B114" s="375"/>
      <c r="C114" s="375"/>
      <c r="D114" s="375"/>
      <c r="E114" s="375"/>
      <c r="F114" s="375"/>
      <c r="G114" s="375"/>
      <c r="H114" s="375"/>
      <c r="I114" s="375"/>
      <c r="J114" s="375"/>
      <c r="K114" s="375"/>
    </row>
    <row r="115" spans="1:11" ht="15" customHeight="1">
      <c r="A115" s="373" t="s">
        <v>281</v>
      </c>
      <c r="B115" s="373"/>
      <c r="C115" s="373"/>
      <c r="D115" s="366" t="s">
        <v>178</v>
      </c>
      <c r="E115" s="366"/>
      <c r="F115" s="243" t="s">
        <v>194</v>
      </c>
      <c r="G115" s="366" t="s">
        <v>195</v>
      </c>
      <c r="H115" s="366"/>
      <c r="I115" s="366" t="s">
        <v>196</v>
      </c>
      <c r="J115" s="366"/>
      <c r="K115" s="243" t="s">
        <v>197</v>
      </c>
    </row>
    <row r="116" spans="1:11" ht="28.95" customHeight="1">
      <c r="A116" s="246" t="s">
        <v>325</v>
      </c>
      <c r="B116" s="369" t="s">
        <v>326</v>
      </c>
      <c r="C116" s="369"/>
      <c r="D116" s="370" t="s">
        <v>16</v>
      </c>
      <c r="E116" s="370"/>
      <c r="F116" s="246" t="s">
        <v>284</v>
      </c>
      <c r="G116" s="371">
        <v>2.64E-2</v>
      </c>
      <c r="H116" s="371"/>
      <c r="I116" s="372">
        <v>23.65</v>
      </c>
      <c r="J116" s="372"/>
      <c r="K116" s="248">
        <f>TRUNC(TRUNC(G116,8)*I116,2)</f>
        <v>0.62</v>
      </c>
    </row>
    <row r="117" spans="1:11" ht="28.95" customHeight="1">
      <c r="A117" s="246" t="s">
        <v>327</v>
      </c>
      <c r="B117" s="369" t="s">
        <v>328</v>
      </c>
      <c r="C117" s="369"/>
      <c r="D117" s="370" t="s">
        <v>16</v>
      </c>
      <c r="E117" s="370"/>
      <c r="F117" s="246" t="s">
        <v>287</v>
      </c>
      <c r="G117" s="371">
        <v>6.6E-3</v>
      </c>
      <c r="H117" s="371"/>
      <c r="I117" s="372">
        <v>25.07</v>
      </c>
      <c r="J117" s="372"/>
      <c r="K117" s="248">
        <f>TRUNC(TRUNC(G117,8)*I117,2)</f>
        <v>0.16</v>
      </c>
    </row>
    <row r="118" spans="1:11" ht="18" customHeight="1">
      <c r="A118" s="11"/>
      <c r="B118" s="11"/>
      <c r="C118" s="11"/>
      <c r="D118" s="11"/>
      <c r="E118" s="11"/>
      <c r="F118" s="11"/>
      <c r="G118" s="367" t="s">
        <v>288</v>
      </c>
      <c r="H118" s="367"/>
      <c r="I118" s="367"/>
      <c r="J118" s="367"/>
      <c r="K118" s="249">
        <f>SUM(K116:K117)</f>
        <v>0.78</v>
      </c>
    </row>
    <row r="119" spans="1:11" ht="15" customHeight="1">
      <c r="A119" s="373" t="s">
        <v>193</v>
      </c>
      <c r="B119" s="373"/>
      <c r="C119" s="373"/>
      <c r="D119" s="366" t="s">
        <v>178</v>
      </c>
      <c r="E119" s="366"/>
      <c r="F119" s="243" t="s">
        <v>194</v>
      </c>
      <c r="G119" s="366" t="s">
        <v>195</v>
      </c>
      <c r="H119" s="366"/>
      <c r="I119" s="366" t="s">
        <v>196</v>
      </c>
      <c r="J119" s="366"/>
      <c r="K119" s="243" t="s">
        <v>197</v>
      </c>
    </row>
    <row r="120" spans="1:11" ht="21" customHeight="1">
      <c r="A120" s="246" t="s">
        <v>329</v>
      </c>
      <c r="B120" s="369" t="s">
        <v>330</v>
      </c>
      <c r="C120" s="369"/>
      <c r="D120" s="370" t="s">
        <v>16</v>
      </c>
      <c r="E120" s="370"/>
      <c r="F120" s="246" t="s">
        <v>167</v>
      </c>
      <c r="G120" s="371">
        <v>1.2273000000000001</v>
      </c>
      <c r="H120" s="371"/>
      <c r="I120" s="372">
        <v>10.66</v>
      </c>
      <c r="J120" s="372"/>
      <c r="K120" s="248">
        <f>TRUNC(TRUNC(G120,8)*I120,2)</f>
        <v>13.08</v>
      </c>
    </row>
    <row r="121" spans="1:11" ht="15" customHeight="1">
      <c r="A121" s="246" t="s">
        <v>331</v>
      </c>
      <c r="B121" s="369" t="s">
        <v>332</v>
      </c>
      <c r="C121" s="369"/>
      <c r="D121" s="370" t="s">
        <v>16</v>
      </c>
      <c r="E121" s="370"/>
      <c r="F121" s="246" t="s">
        <v>144</v>
      </c>
      <c r="G121" s="371">
        <v>6.8000000000000005E-2</v>
      </c>
      <c r="H121" s="371"/>
      <c r="I121" s="372">
        <v>17.420000000000002</v>
      </c>
      <c r="J121" s="372"/>
      <c r="K121" s="248">
        <f>TRUNC(TRUNC(G121,8)*I121,2)</f>
        <v>1.18</v>
      </c>
    </row>
    <row r="122" spans="1:11" ht="21" customHeight="1">
      <c r="A122" s="246" t="s">
        <v>333</v>
      </c>
      <c r="B122" s="369" t="s">
        <v>334</v>
      </c>
      <c r="C122" s="369"/>
      <c r="D122" s="370" t="s">
        <v>16</v>
      </c>
      <c r="E122" s="370"/>
      <c r="F122" s="246" t="s">
        <v>167</v>
      </c>
      <c r="G122" s="371">
        <v>2</v>
      </c>
      <c r="H122" s="371"/>
      <c r="I122" s="372">
        <v>7.6</v>
      </c>
      <c r="J122" s="372"/>
      <c r="K122" s="248">
        <f>TRUNC(TRUNC(G122,8)*I122,2)</f>
        <v>15.2</v>
      </c>
    </row>
    <row r="123" spans="1:11" ht="28.95" customHeight="1">
      <c r="A123" s="246" t="s">
        <v>335</v>
      </c>
      <c r="B123" s="369" t="s">
        <v>336</v>
      </c>
      <c r="C123" s="369"/>
      <c r="D123" s="370" t="s">
        <v>16</v>
      </c>
      <c r="E123" s="370"/>
      <c r="F123" s="246" t="s">
        <v>18</v>
      </c>
      <c r="G123" s="371">
        <v>0.58530000000000004</v>
      </c>
      <c r="H123" s="371"/>
      <c r="I123" s="372">
        <v>45.63</v>
      </c>
      <c r="J123" s="372"/>
      <c r="K123" s="248">
        <f>TRUNC(TRUNC(G123,8)*I123,2)</f>
        <v>26.7</v>
      </c>
    </row>
    <row r="124" spans="1:11" ht="15" customHeight="1">
      <c r="A124" s="11"/>
      <c r="B124" s="11"/>
      <c r="C124" s="11"/>
      <c r="D124" s="11"/>
      <c r="E124" s="11"/>
      <c r="F124" s="11"/>
      <c r="G124" s="367" t="s">
        <v>206</v>
      </c>
      <c r="H124" s="367"/>
      <c r="I124" s="367"/>
      <c r="J124" s="367"/>
      <c r="K124" s="249">
        <f>SUM(K120:K123)</f>
        <v>56.16</v>
      </c>
    </row>
    <row r="125" spans="1:11" ht="15" customHeight="1">
      <c r="A125" s="373" t="s">
        <v>207</v>
      </c>
      <c r="B125" s="373"/>
      <c r="C125" s="373"/>
      <c r="D125" s="366" t="s">
        <v>178</v>
      </c>
      <c r="E125" s="366"/>
      <c r="F125" s="243" t="s">
        <v>194</v>
      </c>
      <c r="G125" s="366" t="s">
        <v>195</v>
      </c>
      <c r="H125" s="366"/>
      <c r="I125" s="366" t="s">
        <v>196</v>
      </c>
      <c r="J125" s="366"/>
      <c r="K125" s="243" t="s">
        <v>197</v>
      </c>
    </row>
    <row r="126" spans="1:11" ht="21" customHeight="1">
      <c r="A126" s="246" t="s">
        <v>337</v>
      </c>
      <c r="B126" s="369" t="s">
        <v>338</v>
      </c>
      <c r="C126" s="369"/>
      <c r="D126" s="370" t="s">
        <v>16</v>
      </c>
      <c r="E126" s="370"/>
      <c r="F126" s="246" t="s">
        <v>128</v>
      </c>
      <c r="G126" s="371">
        <v>0.49199999999999999</v>
      </c>
      <c r="H126" s="371"/>
      <c r="I126" s="372">
        <v>22.96</v>
      </c>
      <c r="J126" s="372"/>
      <c r="K126" s="248">
        <f>TRUNC(TRUNC(G126,8)*I126,2)</f>
        <v>11.29</v>
      </c>
    </row>
    <row r="127" spans="1:11" ht="21" customHeight="1">
      <c r="A127" s="246" t="s">
        <v>208</v>
      </c>
      <c r="B127" s="369" t="s">
        <v>209</v>
      </c>
      <c r="C127" s="369"/>
      <c r="D127" s="370" t="s">
        <v>16</v>
      </c>
      <c r="E127" s="370"/>
      <c r="F127" s="246" t="s">
        <v>128</v>
      </c>
      <c r="G127" s="371">
        <v>0.73499999999999999</v>
      </c>
      <c r="H127" s="371"/>
      <c r="I127" s="372">
        <v>27.01</v>
      </c>
      <c r="J127" s="372"/>
      <c r="K127" s="248">
        <f>TRUNC(TRUNC(G127,8)*I127,2)</f>
        <v>19.850000000000001</v>
      </c>
    </row>
    <row r="128" spans="1:11" ht="18" customHeight="1">
      <c r="A128" s="11"/>
      <c r="B128" s="11"/>
      <c r="C128" s="11"/>
      <c r="D128" s="11"/>
      <c r="E128" s="11"/>
      <c r="F128" s="11"/>
      <c r="G128" s="367" t="s">
        <v>212</v>
      </c>
      <c r="H128" s="367"/>
      <c r="I128" s="367"/>
      <c r="J128" s="367"/>
      <c r="K128" s="249">
        <f>SUM(K126:K127)</f>
        <v>31.14</v>
      </c>
    </row>
    <row r="129" spans="1:11" ht="15" customHeight="1">
      <c r="A129" s="373" t="s">
        <v>213</v>
      </c>
      <c r="B129" s="373"/>
      <c r="C129" s="373"/>
      <c r="D129" s="366" t="s">
        <v>178</v>
      </c>
      <c r="E129" s="366"/>
      <c r="F129" s="243" t="s">
        <v>194</v>
      </c>
      <c r="G129" s="366" t="s">
        <v>195</v>
      </c>
      <c r="H129" s="366"/>
      <c r="I129" s="366" t="s">
        <v>196</v>
      </c>
      <c r="J129" s="366"/>
      <c r="K129" s="243" t="s">
        <v>197</v>
      </c>
    </row>
    <row r="130" spans="1:11" ht="28.95" customHeight="1">
      <c r="A130" s="246" t="s">
        <v>130</v>
      </c>
      <c r="B130" s="369" t="s">
        <v>131</v>
      </c>
      <c r="C130" s="369"/>
      <c r="D130" s="370" t="s">
        <v>16</v>
      </c>
      <c r="E130" s="370"/>
      <c r="F130" s="246" t="s">
        <v>73</v>
      </c>
      <c r="G130" s="371">
        <v>6.1000000000000004E-3</v>
      </c>
      <c r="H130" s="371"/>
      <c r="I130" s="372">
        <v>477.14</v>
      </c>
      <c r="J130" s="372"/>
      <c r="K130" s="248">
        <f>TRUNC(TRUNC(G130,8)*I130,2)</f>
        <v>2.91</v>
      </c>
    </row>
    <row r="131" spans="1:11" ht="15" customHeight="1">
      <c r="A131" s="11"/>
      <c r="B131" s="11"/>
      <c r="C131" s="11"/>
      <c r="D131" s="11"/>
      <c r="E131" s="11"/>
      <c r="F131" s="11"/>
      <c r="G131" s="367" t="s">
        <v>216</v>
      </c>
      <c r="H131" s="367"/>
      <c r="I131" s="367"/>
      <c r="J131" s="367"/>
      <c r="K131" s="249">
        <f>SUM(K130:K130)</f>
        <v>2.91</v>
      </c>
    </row>
    <row r="132" spans="1:11" ht="15" customHeight="1">
      <c r="A132" s="11"/>
      <c r="B132" s="11"/>
      <c r="C132" s="11"/>
      <c r="D132" s="11"/>
      <c r="E132" s="11"/>
      <c r="F132" s="11"/>
      <c r="G132" s="368" t="s">
        <v>217</v>
      </c>
      <c r="H132" s="368"/>
      <c r="I132" s="368"/>
      <c r="J132" s="368"/>
      <c r="K132" s="250">
        <f>ROUND(SUM(K118,K124,K128,K131),2)</f>
        <v>90.99</v>
      </c>
    </row>
    <row r="133" spans="1:11" ht="10.050000000000001" customHeight="1">
      <c r="A133" s="11"/>
      <c r="B133" s="11"/>
      <c r="C133" s="11"/>
      <c r="D133" s="11"/>
      <c r="E133" s="11"/>
      <c r="F133" s="11"/>
      <c r="G133" s="374"/>
      <c r="H133" s="374"/>
      <c r="I133" s="374"/>
      <c r="J133" s="374"/>
      <c r="K133" s="374"/>
    </row>
    <row r="134" spans="1:11" ht="19.95" customHeight="1">
      <c r="A134" s="375" t="s">
        <v>339</v>
      </c>
      <c r="B134" s="375"/>
      <c r="C134" s="375"/>
      <c r="D134" s="375"/>
      <c r="E134" s="375"/>
      <c r="F134" s="375"/>
      <c r="G134" s="375"/>
      <c r="H134" s="375"/>
      <c r="I134" s="375"/>
      <c r="J134" s="375"/>
      <c r="K134" s="375"/>
    </row>
    <row r="135" spans="1:11" ht="15" customHeight="1">
      <c r="A135" s="373" t="s">
        <v>193</v>
      </c>
      <c r="B135" s="373"/>
      <c r="C135" s="373"/>
      <c r="D135" s="366" t="s">
        <v>178</v>
      </c>
      <c r="E135" s="366"/>
      <c r="F135" s="243" t="s">
        <v>194</v>
      </c>
      <c r="G135" s="366" t="s">
        <v>195</v>
      </c>
      <c r="H135" s="366"/>
      <c r="I135" s="366" t="s">
        <v>196</v>
      </c>
      <c r="J135" s="366"/>
      <c r="K135" s="243" t="s">
        <v>197</v>
      </c>
    </row>
    <row r="136" spans="1:11" ht="21" customHeight="1">
      <c r="A136" s="246" t="s">
        <v>340</v>
      </c>
      <c r="B136" s="369" t="s">
        <v>341</v>
      </c>
      <c r="C136" s="369"/>
      <c r="D136" s="370" t="s">
        <v>16</v>
      </c>
      <c r="E136" s="370"/>
      <c r="F136" s="246" t="s">
        <v>23</v>
      </c>
      <c r="G136" s="376">
        <v>0.02</v>
      </c>
      <c r="H136" s="376"/>
      <c r="I136" s="372">
        <v>245</v>
      </c>
      <c r="J136" s="372"/>
      <c r="K136" s="248">
        <f>ROUND(ROUND(G136,4)*I136,2)</f>
        <v>4.9000000000000004</v>
      </c>
    </row>
    <row r="137" spans="1:11" ht="21" customHeight="1">
      <c r="A137" s="246" t="s">
        <v>342</v>
      </c>
      <c r="B137" s="369" t="s">
        <v>343</v>
      </c>
      <c r="C137" s="369"/>
      <c r="D137" s="370" t="s">
        <v>16</v>
      </c>
      <c r="E137" s="370"/>
      <c r="F137" s="246" t="s">
        <v>23</v>
      </c>
      <c r="G137" s="376">
        <v>0.02</v>
      </c>
      <c r="H137" s="376"/>
      <c r="I137" s="372">
        <v>236.92</v>
      </c>
      <c r="J137" s="372"/>
      <c r="K137" s="248">
        <f>ROUND(ROUND(G137,4)*I137,2)</f>
        <v>4.74</v>
      </c>
    </row>
    <row r="138" spans="1:11" ht="46.05" customHeight="1">
      <c r="A138" s="246" t="s">
        <v>344</v>
      </c>
      <c r="B138" s="369" t="s">
        <v>345</v>
      </c>
      <c r="C138" s="369"/>
      <c r="D138" s="370" t="s">
        <v>16</v>
      </c>
      <c r="E138" s="370"/>
      <c r="F138" s="246" t="s">
        <v>346</v>
      </c>
      <c r="G138" s="376">
        <v>0.06</v>
      </c>
      <c r="H138" s="376"/>
      <c r="I138" s="372">
        <v>79.650000000000006</v>
      </c>
      <c r="J138" s="372"/>
      <c r="K138" s="248">
        <f>ROUND(ROUND(G138,4)*I138,2)</f>
        <v>4.78</v>
      </c>
    </row>
    <row r="139" spans="1:11" ht="46.05" customHeight="1">
      <c r="A139" s="246" t="s">
        <v>347</v>
      </c>
      <c r="B139" s="369" t="s">
        <v>348</v>
      </c>
      <c r="C139" s="369"/>
      <c r="D139" s="370" t="s">
        <v>16</v>
      </c>
      <c r="E139" s="370"/>
      <c r="F139" s="246" t="s">
        <v>346</v>
      </c>
      <c r="G139" s="376">
        <v>0.04</v>
      </c>
      <c r="H139" s="376"/>
      <c r="I139" s="372">
        <v>89.18</v>
      </c>
      <c r="J139" s="372"/>
      <c r="K139" s="248">
        <f>ROUND(ROUND(G139,4)*I139,2)</f>
        <v>3.57</v>
      </c>
    </row>
    <row r="140" spans="1:11" ht="28.95" customHeight="1">
      <c r="A140" s="246" t="s">
        <v>349</v>
      </c>
      <c r="B140" s="369" t="s">
        <v>350</v>
      </c>
      <c r="C140" s="369"/>
      <c r="D140" s="370" t="s">
        <v>16</v>
      </c>
      <c r="E140" s="370"/>
      <c r="F140" s="246" t="s">
        <v>18</v>
      </c>
      <c r="G140" s="376">
        <v>0.87</v>
      </c>
      <c r="H140" s="376"/>
      <c r="I140" s="372">
        <v>81.72</v>
      </c>
      <c r="J140" s="372"/>
      <c r="K140" s="248">
        <f>ROUND(ROUND(G140,4)*I140,2)</f>
        <v>71.099999999999994</v>
      </c>
    </row>
    <row r="141" spans="1:11" ht="15" customHeight="1">
      <c r="A141" s="11"/>
      <c r="B141" s="11"/>
      <c r="C141" s="11"/>
      <c r="D141" s="11"/>
      <c r="E141" s="11"/>
      <c r="F141" s="11"/>
      <c r="G141" s="367" t="s">
        <v>206</v>
      </c>
      <c r="H141" s="367"/>
      <c r="I141" s="367"/>
      <c r="J141" s="367"/>
      <c r="K141" s="249">
        <f>SUM(K136:K140)</f>
        <v>89.09</v>
      </c>
    </row>
    <row r="142" spans="1:11" ht="15" customHeight="1">
      <c r="A142" s="373" t="s">
        <v>213</v>
      </c>
      <c r="B142" s="373"/>
      <c r="C142" s="373"/>
      <c r="D142" s="366" t="s">
        <v>178</v>
      </c>
      <c r="E142" s="366"/>
      <c r="F142" s="243" t="s">
        <v>194</v>
      </c>
      <c r="G142" s="366" t="s">
        <v>195</v>
      </c>
      <c r="H142" s="366"/>
      <c r="I142" s="366" t="s">
        <v>196</v>
      </c>
      <c r="J142" s="366"/>
      <c r="K142" s="243" t="s">
        <v>197</v>
      </c>
    </row>
    <row r="143" spans="1:11" ht="37.950000000000003" customHeight="1">
      <c r="A143" s="246" t="s">
        <v>351</v>
      </c>
      <c r="B143" s="369" t="s">
        <v>352</v>
      </c>
      <c r="C143" s="369"/>
      <c r="D143" s="370" t="s">
        <v>16</v>
      </c>
      <c r="E143" s="370"/>
      <c r="F143" s="246" t="s">
        <v>73</v>
      </c>
      <c r="G143" s="376">
        <v>0.04</v>
      </c>
      <c r="H143" s="376"/>
      <c r="I143" s="372">
        <v>992.27</v>
      </c>
      <c r="J143" s="372"/>
      <c r="K143" s="248">
        <f t="shared" ref="K143:K174" si="3">ROUND(ROUND(G143,4)*I143,2)</f>
        <v>39.69</v>
      </c>
    </row>
    <row r="144" spans="1:11" ht="37.950000000000003" customHeight="1">
      <c r="A144" s="246" t="s">
        <v>353</v>
      </c>
      <c r="B144" s="369" t="s">
        <v>354</v>
      </c>
      <c r="C144" s="369"/>
      <c r="D144" s="370" t="s">
        <v>16</v>
      </c>
      <c r="E144" s="370"/>
      <c r="F144" s="246" t="s">
        <v>18</v>
      </c>
      <c r="G144" s="376">
        <v>2.3199999999999998</v>
      </c>
      <c r="H144" s="376"/>
      <c r="I144" s="372">
        <v>87.31</v>
      </c>
      <c r="J144" s="372"/>
      <c r="K144" s="248">
        <f t="shared" si="3"/>
        <v>202.56</v>
      </c>
    </row>
    <row r="145" spans="1:11" ht="46.05" customHeight="1">
      <c r="A145" s="246" t="s">
        <v>355</v>
      </c>
      <c r="B145" s="369" t="s">
        <v>356</v>
      </c>
      <c r="C145" s="369"/>
      <c r="D145" s="370" t="s">
        <v>16</v>
      </c>
      <c r="E145" s="370"/>
      <c r="F145" s="246" t="s">
        <v>23</v>
      </c>
      <c r="G145" s="376">
        <v>0.02</v>
      </c>
      <c r="H145" s="376"/>
      <c r="I145" s="372">
        <v>456.87</v>
      </c>
      <c r="J145" s="372"/>
      <c r="K145" s="248">
        <f t="shared" si="3"/>
        <v>9.14</v>
      </c>
    </row>
    <row r="146" spans="1:11" ht="28.95" customHeight="1">
      <c r="A146" s="246" t="s">
        <v>357</v>
      </c>
      <c r="B146" s="369" t="s">
        <v>358</v>
      </c>
      <c r="C146" s="369"/>
      <c r="D146" s="370" t="s">
        <v>16</v>
      </c>
      <c r="E146" s="370"/>
      <c r="F146" s="246" t="s">
        <v>167</v>
      </c>
      <c r="G146" s="376">
        <v>1.36</v>
      </c>
      <c r="H146" s="376"/>
      <c r="I146" s="372">
        <v>3.08</v>
      </c>
      <c r="J146" s="372"/>
      <c r="K146" s="248">
        <f t="shared" si="3"/>
        <v>4.1900000000000004</v>
      </c>
    </row>
    <row r="147" spans="1:11" ht="28.95" customHeight="1">
      <c r="A147" s="246" t="s">
        <v>359</v>
      </c>
      <c r="B147" s="369" t="s">
        <v>360</v>
      </c>
      <c r="C147" s="369"/>
      <c r="D147" s="370" t="s">
        <v>16</v>
      </c>
      <c r="E147" s="370"/>
      <c r="F147" s="246" t="s">
        <v>167</v>
      </c>
      <c r="G147" s="376">
        <v>3.33</v>
      </c>
      <c r="H147" s="376"/>
      <c r="I147" s="372">
        <v>4.47</v>
      </c>
      <c r="J147" s="372"/>
      <c r="K147" s="248">
        <f t="shared" si="3"/>
        <v>14.89</v>
      </c>
    </row>
    <row r="148" spans="1:11" ht="28.95" customHeight="1">
      <c r="A148" s="246" t="s">
        <v>361</v>
      </c>
      <c r="B148" s="369" t="s">
        <v>362</v>
      </c>
      <c r="C148" s="369"/>
      <c r="D148" s="370" t="s">
        <v>16</v>
      </c>
      <c r="E148" s="370"/>
      <c r="F148" s="246" t="s">
        <v>167</v>
      </c>
      <c r="G148" s="376">
        <v>1.94</v>
      </c>
      <c r="H148" s="376"/>
      <c r="I148" s="372">
        <v>6.92</v>
      </c>
      <c r="J148" s="372"/>
      <c r="K148" s="248">
        <f t="shared" si="3"/>
        <v>13.42</v>
      </c>
    </row>
    <row r="149" spans="1:11" ht="37.950000000000003" customHeight="1">
      <c r="A149" s="246" t="s">
        <v>363</v>
      </c>
      <c r="B149" s="369" t="s">
        <v>364</v>
      </c>
      <c r="C149" s="369"/>
      <c r="D149" s="370" t="s">
        <v>16</v>
      </c>
      <c r="E149" s="370"/>
      <c r="F149" s="246" t="s">
        <v>167</v>
      </c>
      <c r="G149" s="376">
        <v>0.59</v>
      </c>
      <c r="H149" s="376"/>
      <c r="I149" s="372">
        <v>7.99</v>
      </c>
      <c r="J149" s="372"/>
      <c r="K149" s="248">
        <f t="shared" si="3"/>
        <v>4.71</v>
      </c>
    </row>
    <row r="150" spans="1:11" ht="21" customHeight="1">
      <c r="A150" s="246" t="s">
        <v>365</v>
      </c>
      <c r="B150" s="369" t="s">
        <v>366</v>
      </c>
      <c r="C150" s="369"/>
      <c r="D150" s="370" t="s">
        <v>16</v>
      </c>
      <c r="E150" s="370"/>
      <c r="F150" s="246" t="s">
        <v>23</v>
      </c>
      <c r="G150" s="376">
        <v>0.02</v>
      </c>
      <c r="H150" s="376"/>
      <c r="I150" s="372">
        <v>29.14</v>
      </c>
      <c r="J150" s="372"/>
      <c r="K150" s="248">
        <f t="shared" si="3"/>
        <v>0.57999999999999996</v>
      </c>
    </row>
    <row r="151" spans="1:11" ht="28.95" customHeight="1">
      <c r="A151" s="246" t="s">
        <v>367</v>
      </c>
      <c r="B151" s="369" t="s">
        <v>368</v>
      </c>
      <c r="C151" s="369"/>
      <c r="D151" s="370" t="s">
        <v>16</v>
      </c>
      <c r="E151" s="370"/>
      <c r="F151" s="246" t="s">
        <v>23</v>
      </c>
      <c r="G151" s="376">
        <v>0.04</v>
      </c>
      <c r="H151" s="376"/>
      <c r="I151" s="372">
        <v>157.13999999999999</v>
      </c>
      <c r="J151" s="372"/>
      <c r="K151" s="248">
        <f t="shared" si="3"/>
        <v>6.29</v>
      </c>
    </row>
    <row r="152" spans="1:11" ht="37.950000000000003" customHeight="1">
      <c r="A152" s="246" t="s">
        <v>369</v>
      </c>
      <c r="B152" s="369" t="s">
        <v>370</v>
      </c>
      <c r="C152" s="369"/>
      <c r="D152" s="370" t="s">
        <v>16</v>
      </c>
      <c r="E152" s="370"/>
      <c r="F152" s="246" t="s">
        <v>23</v>
      </c>
      <c r="G152" s="376">
        <v>0.02</v>
      </c>
      <c r="H152" s="376"/>
      <c r="I152" s="372">
        <v>445.35</v>
      </c>
      <c r="J152" s="372"/>
      <c r="K152" s="248">
        <f t="shared" si="3"/>
        <v>8.91</v>
      </c>
    </row>
    <row r="153" spans="1:11" ht="21" customHeight="1">
      <c r="A153" s="246" t="s">
        <v>371</v>
      </c>
      <c r="B153" s="369" t="s">
        <v>372</v>
      </c>
      <c r="C153" s="369"/>
      <c r="D153" s="370" t="s">
        <v>16</v>
      </c>
      <c r="E153" s="370"/>
      <c r="F153" s="246" t="s">
        <v>23</v>
      </c>
      <c r="G153" s="376">
        <v>0.17</v>
      </c>
      <c r="H153" s="376"/>
      <c r="I153" s="372">
        <v>17.25</v>
      </c>
      <c r="J153" s="372"/>
      <c r="K153" s="248">
        <f t="shared" si="3"/>
        <v>2.93</v>
      </c>
    </row>
    <row r="154" spans="1:11" ht="28.95" customHeight="1">
      <c r="A154" s="246" t="s">
        <v>373</v>
      </c>
      <c r="B154" s="369" t="s">
        <v>374</v>
      </c>
      <c r="C154" s="369"/>
      <c r="D154" s="370" t="s">
        <v>16</v>
      </c>
      <c r="E154" s="370"/>
      <c r="F154" s="246" t="s">
        <v>23</v>
      </c>
      <c r="G154" s="376">
        <v>0.06</v>
      </c>
      <c r="H154" s="376"/>
      <c r="I154" s="372">
        <v>32.119999999999997</v>
      </c>
      <c r="J154" s="372"/>
      <c r="K154" s="248">
        <f t="shared" si="3"/>
        <v>1.93</v>
      </c>
    </row>
    <row r="155" spans="1:11" ht="28.95" customHeight="1">
      <c r="A155" s="246" t="s">
        <v>375</v>
      </c>
      <c r="B155" s="369" t="s">
        <v>376</v>
      </c>
      <c r="C155" s="369"/>
      <c r="D155" s="370" t="s">
        <v>16</v>
      </c>
      <c r="E155" s="370"/>
      <c r="F155" s="246" t="s">
        <v>23</v>
      </c>
      <c r="G155" s="376">
        <v>0.22</v>
      </c>
      <c r="H155" s="376"/>
      <c r="I155" s="372">
        <v>12.3</v>
      </c>
      <c r="J155" s="372"/>
      <c r="K155" s="248">
        <f t="shared" si="3"/>
        <v>2.71</v>
      </c>
    </row>
    <row r="156" spans="1:11" ht="28.95" customHeight="1">
      <c r="A156" s="246" t="s">
        <v>377</v>
      </c>
      <c r="B156" s="369" t="s">
        <v>378</v>
      </c>
      <c r="C156" s="369"/>
      <c r="D156" s="370" t="s">
        <v>16</v>
      </c>
      <c r="E156" s="370"/>
      <c r="F156" s="246" t="s">
        <v>23</v>
      </c>
      <c r="G156" s="376">
        <v>7.0000000000000007E-2</v>
      </c>
      <c r="H156" s="376"/>
      <c r="I156" s="372">
        <v>18.82</v>
      </c>
      <c r="J156" s="372"/>
      <c r="K156" s="248">
        <f t="shared" si="3"/>
        <v>1.32</v>
      </c>
    </row>
    <row r="157" spans="1:11" ht="28.95" customHeight="1">
      <c r="A157" s="246" t="s">
        <v>379</v>
      </c>
      <c r="B157" s="369" t="s">
        <v>380</v>
      </c>
      <c r="C157" s="369"/>
      <c r="D157" s="370" t="s">
        <v>16</v>
      </c>
      <c r="E157" s="370"/>
      <c r="F157" s="246" t="s">
        <v>23</v>
      </c>
      <c r="G157" s="376">
        <v>0.04</v>
      </c>
      <c r="H157" s="376"/>
      <c r="I157" s="372">
        <v>37.909999999999997</v>
      </c>
      <c r="J157" s="372"/>
      <c r="K157" s="248">
        <f t="shared" si="3"/>
        <v>1.52</v>
      </c>
    </row>
    <row r="158" spans="1:11" ht="46.05" customHeight="1">
      <c r="A158" s="246" t="s">
        <v>381</v>
      </c>
      <c r="B158" s="369" t="s">
        <v>382</v>
      </c>
      <c r="C158" s="369"/>
      <c r="D158" s="370" t="s">
        <v>16</v>
      </c>
      <c r="E158" s="370"/>
      <c r="F158" s="246" t="s">
        <v>18</v>
      </c>
      <c r="G158" s="376">
        <v>1.47</v>
      </c>
      <c r="H158" s="376"/>
      <c r="I158" s="372">
        <v>14.61</v>
      </c>
      <c r="J158" s="372"/>
      <c r="K158" s="248">
        <f t="shared" si="3"/>
        <v>21.48</v>
      </c>
    </row>
    <row r="159" spans="1:11" ht="37.950000000000003" customHeight="1">
      <c r="A159" s="246" t="s">
        <v>383</v>
      </c>
      <c r="B159" s="369" t="s">
        <v>384</v>
      </c>
      <c r="C159" s="369"/>
      <c r="D159" s="370" t="s">
        <v>16</v>
      </c>
      <c r="E159" s="370"/>
      <c r="F159" s="246" t="s">
        <v>18</v>
      </c>
      <c r="G159" s="376">
        <v>1.9</v>
      </c>
      <c r="H159" s="376"/>
      <c r="I159" s="372">
        <v>12.26</v>
      </c>
      <c r="J159" s="372"/>
      <c r="K159" s="248">
        <f t="shared" si="3"/>
        <v>23.29</v>
      </c>
    </row>
    <row r="160" spans="1:11" ht="37.950000000000003" customHeight="1">
      <c r="A160" s="246" t="s">
        <v>385</v>
      </c>
      <c r="B160" s="369" t="s">
        <v>386</v>
      </c>
      <c r="C160" s="369"/>
      <c r="D160" s="370" t="s">
        <v>16</v>
      </c>
      <c r="E160" s="370"/>
      <c r="F160" s="246" t="s">
        <v>167</v>
      </c>
      <c r="G160" s="376">
        <v>1.76</v>
      </c>
      <c r="H160" s="376"/>
      <c r="I160" s="372">
        <v>15.12</v>
      </c>
      <c r="J160" s="372"/>
      <c r="K160" s="248">
        <f t="shared" si="3"/>
        <v>26.61</v>
      </c>
    </row>
    <row r="161" spans="1:11" ht="28.95" customHeight="1">
      <c r="A161" s="246" t="s">
        <v>387</v>
      </c>
      <c r="B161" s="369" t="s">
        <v>388</v>
      </c>
      <c r="C161" s="369"/>
      <c r="D161" s="370" t="s">
        <v>16</v>
      </c>
      <c r="E161" s="370"/>
      <c r="F161" s="246" t="s">
        <v>167</v>
      </c>
      <c r="G161" s="376">
        <v>0.94</v>
      </c>
      <c r="H161" s="376"/>
      <c r="I161" s="372">
        <v>67.81</v>
      </c>
      <c r="J161" s="372"/>
      <c r="K161" s="248">
        <f t="shared" si="3"/>
        <v>63.74</v>
      </c>
    </row>
    <row r="162" spans="1:11" ht="37.950000000000003" customHeight="1">
      <c r="A162" s="246" t="s">
        <v>389</v>
      </c>
      <c r="B162" s="369" t="s">
        <v>390</v>
      </c>
      <c r="C162" s="369"/>
      <c r="D162" s="370" t="s">
        <v>16</v>
      </c>
      <c r="E162" s="370"/>
      <c r="F162" s="246" t="s">
        <v>23</v>
      </c>
      <c r="G162" s="376">
        <v>0.06</v>
      </c>
      <c r="H162" s="376"/>
      <c r="I162" s="372">
        <v>40.119999999999997</v>
      </c>
      <c r="J162" s="372"/>
      <c r="K162" s="248">
        <f t="shared" si="3"/>
        <v>2.41</v>
      </c>
    </row>
    <row r="163" spans="1:11" ht="28.95" customHeight="1">
      <c r="A163" s="246" t="s">
        <v>391</v>
      </c>
      <c r="B163" s="369" t="s">
        <v>392</v>
      </c>
      <c r="C163" s="369"/>
      <c r="D163" s="370" t="s">
        <v>16</v>
      </c>
      <c r="E163" s="370"/>
      <c r="F163" s="246" t="s">
        <v>23</v>
      </c>
      <c r="G163" s="376">
        <v>0.17</v>
      </c>
      <c r="H163" s="376"/>
      <c r="I163" s="372">
        <v>30.35</v>
      </c>
      <c r="J163" s="372"/>
      <c r="K163" s="248">
        <f t="shared" si="3"/>
        <v>5.16</v>
      </c>
    </row>
    <row r="164" spans="1:11" ht="28.95" customHeight="1">
      <c r="A164" s="246" t="s">
        <v>393</v>
      </c>
      <c r="B164" s="369" t="s">
        <v>394</v>
      </c>
      <c r="C164" s="369"/>
      <c r="D164" s="370" t="s">
        <v>16</v>
      </c>
      <c r="E164" s="370"/>
      <c r="F164" s="246" t="s">
        <v>167</v>
      </c>
      <c r="G164" s="376">
        <v>0.51</v>
      </c>
      <c r="H164" s="376"/>
      <c r="I164" s="372">
        <v>18.010000000000002</v>
      </c>
      <c r="J164" s="372"/>
      <c r="K164" s="248">
        <f t="shared" si="3"/>
        <v>9.19</v>
      </c>
    </row>
    <row r="165" spans="1:11" ht="28.95" customHeight="1">
      <c r="A165" s="246" t="s">
        <v>395</v>
      </c>
      <c r="B165" s="369" t="s">
        <v>396</v>
      </c>
      <c r="C165" s="369"/>
      <c r="D165" s="370" t="s">
        <v>16</v>
      </c>
      <c r="E165" s="370"/>
      <c r="F165" s="246" t="s">
        <v>167</v>
      </c>
      <c r="G165" s="376">
        <v>1.66</v>
      </c>
      <c r="H165" s="376"/>
      <c r="I165" s="372">
        <v>9</v>
      </c>
      <c r="J165" s="372"/>
      <c r="K165" s="248">
        <f t="shared" si="3"/>
        <v>14.94</v>
      </c>
    </row>
    <row r="166" spans="1:11" ht="37.950000000000003" customHeight="1">
      <c r="A166" s="246" t="s">
        <v>397</v>
      </c>
      <c r="B166" s="369" t="s">
        <v>398</v>
      </c>
      <c r="C166" s="369"/>
      <c r="D166" s="370" t="s">
        <v>16</v>
      </c>
      <c r="E166" s="370"/>
      <c r="F166" s="246" t="s">
        <v>18</v>
      </c>
      <c r="G166" s="376">
        <v>1.47</v>
      </c>
      <c r="H166" s="376"/>
      <c r="I166" s="372">
        <v>62.23</v>
      </c>
      <c r="J166" s="372"/>
      <c r="K166" s="248">
        <f t="shared" si="3"/>
        <v>91.48</v>
      </c>
    </row>
    <row r="167" spans="1:11" ht="15" customHeight="1">
      <c r="A167" s="246" t="s">
        <v>399</v>
      </c>
      <c r="B167" s="369" t="s">
        <v>400</v>
      </c>
      <c r="C167" s="369"/>
      <c r="D167" s="370" t="s">
        <v>16</v>
      </c>
      <c r="E167" s="370"/>
      <c r="F167" s="246" t="s">
        <v>73</v>
      </c>
      <c r="G167" s="376">
        <v>0.04</v>
      </c>
      <c r="H167" s="376"/>
      <c r="I167" s="372">
        <v>88.05</v>
      </c>
      <c r="J167" s="372"/>
      <c r="K167" s="248">
        <f t="shared" si="3"/>
        <v>3.52</v>
      </c>
    </row>
    <row r="168" spans="1:11" ht="46.05" customHeight="1">
      <c r="A168" s="246" t="s">
        <v>401</v>
      </c>
      <c r="B168" s="369" t="s">
        <v>402</v>
      </c>
      <c r="C168" s="369"/>
      <c r="D168" s="370" t="s">
        <v>16</v>
      </c>
      <c r="E168" s="370"/>
      <c r="F168" s="246" t="s">
        <v>167</v>
      </c>
      <c r="G168" s="376">
        <v>0.51</v>
      </c>
      <c r="H168" s="376"/>
      <c r="I168" s="372">
        <v>11.05</v>
      </c>
      <c r="J168" s="372"/>
      <c r="K168" s="248">
        <f t="shared" si="3"/>
        <v>5.64</v>
      </c>
    </row>
    <row r="169" spans="1:11" ht="21" customHeight="1">
      <c r="A169" s="246" t="s">
        <v>403</v>
      </c>
      <c r="B169" s="369" t="s">
        <v>404</v>
      </c>
      <c r="C169" s="369"/>
      <c r="D169" s="370" t="s">
        <v>16</v>
      </c>
      <c r="E169" s="370"/>
      <c r="F169" s="246" t="s">
        <v>23</v>
      </c>
      <c r="G169" s="376">
        <v>0.04</v>
      </c>
      <c r="H169" s="376"/>
      <c r="I169" s="372">
        <v>107.84</v>
      </c>
      <c r="J169" s="372"/>
      <c r="K169" s="248">
        <f t="shared" si="3"/>
        <v>4.3099999999999996</v>
      </c>
    </row>
    <row r="170" spans="1:11" ht="28.95" customHeight="1">
      <c r="A170" s="246" t="s">
        <v>405</v>
      </c>
      <c r="B170" s="369" t="s">
        <v>406</v>
      </c>
      <c r="C170" s="369"/>
      <c r="D170" s="370" t="s">
        <v>16</v>
      </c>
      <c r="E170" s="370"/>
      <c r="F170" s="246" t="s">
        <v>23</v>
      </c>
      <c r="G170" s="376">
        <v>0.13</v>
      </c>
      <c r="H170" s="376"/>
      <c r="I170" s="372">
        <v>48.02</v>
      </c>
      <c r="J170" s="372"/>
      <c r="K170" s="248">
        <f t="shared" si="3"/>
        <v>6.24</v>
      </c>
    </row>
    <row r="171" spans="1:11" ht="55.05" customHeight="1">
      <c r="A171" s="246" t="s">
        <v>407</v>
      </c>
      <c r="B171" s="369" t="s">
        <v>408</v>
      </c>
      <c r="C171" s="369"/>
      <c r="D171" s="370" t="s">
        <v>16</v>
      </c>
      <c r="E171" s="370"/>
      <c r="F171" s="246" t="s">
        <v>18</v>
      </c>
      <c r="G171" s="376">
        <v>0.03</v>
      </c>
      <c r="H171" s="376"/>
      <c r="I171" s="372">
        <v>724.02</v>
      </c>
      <c r="J171" s="372"/>
      <c r="K171" s="248">
        <f t="shared" si="3"/>
        <v>21.72</v>
      </c>
    </row>
    <row r="172" spans="1:11" ht="72" customHeight="1">
      <c r="A172" s="246" t="s">
        <v>409</v>
      </c>
      <c r="B172" s="369" t="s">
        <v>410</v>
      </c>
      <c r="C172" s="369"/>
      <c r="D172" s="370" t="s">
        <v>16</v>
      </c>
      <c r="E172" s="370"/>
      <c r="F172" s="246" t="s">
        <v>18</v>
      </c>
      <c r="G172" s="376">
        <v>0.09</v>
      </c>
      <c r="H172" s="376"/>
      <c r="I172" s="372">
        <v>730.92</v>
      </c>
      <c r="J172" s="372"/>
      <c r="K172" s="248">
        <f t="shared" si="3"/>
        <v>65.78</v>
      </c>
    </row>
    <row r="173" spans="1:11" ht="37.950000000000003" customHeight="1">
      <c r="A173" s="246" t="s">
        <v>411</v>
      </c>
      <c r="B173" s="369" t="s">
        <v>412</v>
      </c>
      <c r="C173" s="369"/>
      <c r="D173" s="370" t="s">
        <v>16</v>
      </c>
      <c r="E173" s="370"/>
      <c r="F173" s="246" t="s">
        <v>23</v>
      </c>
      <c r="G173" s="376">
        <v>0.06</v>
      </c>
      <c r="H173" s="376"/>
      <c r="I173" s="372">
        <v>9.9700000000000006</v>
      </c>
      <c r="J173" s="372"/>
      <c r="K173" s="248">
        <f t="shared" si="3"/>
        <v>0.6</v>
      </c>
    </row>
    <row r="174" spans="1:11" ht="37.950000000000003" customHeight="1">
      <c r="A174" s="246" t="s">
        <v>413</v>
      </c>
      <c r="B174" s="369" t="s">
        <v>414</v>
      </c>
      <c r="C174" s="369"/>
      <c r="D174" s="370" t="s">
        <v>16</v>
      </c>
      <c r="E174" s="370"/>
      <c r="F174" s="246" t="s">
        <v>23</v>
      </c>
      <c r="G174" s="376">
        <v>7.0000000000000007E-2</v>
      </c>
      <c r="H174" s="376"/>
      <c r="I174" s="372">
        <v>9.7799999999999994</v>
      </c>
      <c r="J174" s="372"/>
      <c r="K174" s="248">
        <f t="shared" si="3"/>
        <v>0.68</v>
      </c>
    </row>
    <row r="175" spans="1:11" ht="37.950000000000003" customHeight="1">
      <c r="A175" s="246" t="s">
        <v>415</v>
      </c>
      <c r="B175" s="369" t="s">
        <v>416</v>
      </c>
      <c r="C175" s="369"/>
      <c r="D175" s="370" t="s">
        <v>16</v>
      </c>
      <c r="E175" s="370"/>
      <c r="F175" s="246" t="s">
        <v>23</v>
      </c>
      <c r="G175" s="376">
        <v>0.02</v>
      </c>
      <c r="H175" s="376"/>
      <c r="I175" s="372">
        <v>15.21</v>
      </c>
      <c r="J175" s="372"/>
      <c r="K175" s="248">
        <f t="shared" ref="K175:K201" si="4">ROUND(ROUND(G175,4)*I175,2)</f>
        <v>0.3</v>
      </c>
    </row>
    <row r="176" spans="1:11" ht="21" customHeight="1">
      <c r="A176" s="246" t="s">
        <v>417</v>
      </c>
      <c r="B176" s="369" t="s">
        <v>418</v>
      </c>
      <c r="C176" s="369"/>
      <c r="D176" s="370" t="s">
        <v>16</v>
      </c>
      <c r="E176" s="370"/>
      <c r="F176" s="246" t="s">
        <v>23</v>
      </c>
      <c r="G176" s="376">
        <v>0.19</v>
      </c>
      <c r="H176" s="376"/>
      <c r="I176" s="372">
        <v>34.96</v>
      </c>
      <c r="J176" s="372"/>
      <c r="K176" s="248">
        <f t="shared" si="4"/>
        <v>6.64</v>
      </c>
    </row>
    <row r="177" spans="1:11" ht="28.95" customHeight="1">
      <c r="A177" s="246" t="s">
        <v>419</v>
      </c>
      <c r="B177" s="369" t="s">
        <v>420</v>
      </c>
      <c r="C177" s="369"/>
      <c r="D177" s="370" t="s">
        <v>16</v>
      </c>
      <c r="E177" s="370"/>
      <c r="F177" s="246" t="s">
        <v>18</v>
      </c>
      <c r="G177" s="376">
        <v>0.01</v>
      </c>
      <c r="H177" s="376"/>
      <c r="I177" s="372">
        <v>19.28</v>
      </c>
      <c r="J177" s="372"/>
      <c r="K177" s="248">
        <f t="shared" si="4"/>
        <v>0.19</v>
      </c>
    </row>
    <row r="178" spans="1:11" ht="28.95" customHeight="1">
      <c r="A178" s="246" t="s">
        <v>421</v>
      </c>
      <c r="B178" s="369" t="s">
        <v>422</v>
      </c>
      <c r="C178" s="369"/>
      <c r="D178" s="370" t="s">
        <v>16</v>
      </c>
      <c r="E178" s="370"/>
      <c r="F178" s="246" t="s">
        <v>18</v>
      </c>
      <c r="G178" s="376">
        <v>1.23</v>
      </c>
      <c r="H178" s="376"/>
      <c r="I178" s="372">
        <v>37.159999999999997</v>
      </c>
      <c r="J178" s="372"/>
      <c r="K178" s="248">
        <f t="shared" si="4"/>
        <v>45.71</v>
      </c>
    </row>
    <row r="179" spans="1:11" ht="46.05" customHeight="1">
      <c r="A179" s="246" t="s">
        <v>423</v>
      </c>
      <c r="B179" s="369" t="s">
        <v>424</v>
      </c>
      <c r="C179" s="369"/>
      <c r="D179" s="370" t="s">
        <v>16</v>
      </c>
      <c r="E179" s="370"/>
      <c r="F179" s="246" t="s">
        <v>23</v>
      </c>
      <c r="G179" s="376">
        <v>0.04</v>
      </c>
      <c r="H179" s="376"/>
      <c r="I179" s="372">
        <v>279.61</v>
      </c>
      <c r="J179" s="372"/>
      <c r="K179" s="248">
        <f t="shared" si="4"/>
        <v>11.18</v>
      </c>
    </row>
    <row r="180" spans="1:11" ht="37.950000000000003" customHeight="1">
      <c r="A180" s="246" t="s">
        <v>425</v>
      </c>
      <c r="B180" s="369" t="s">
        <v>426</v>
      </c>
      <c r="C180" s="369"/>
      <c r="D180" s="370" t="s">
        <v>16</v>
      </c>
      <c r="E180" s="370"/>
      <c r="F180" s="246" t="s">
        <v>18</v>
      </c>
      <c r="G180" s="376">
        <v>0.06</v>
      </c>
      <c r="H180" s="376"/>
      <c r="I180" s="372">
        <v>30.97</v>
      </c>
      <c r="J180" s="372"/>
      <c r="K180" s="248">
        <f t="shared" si="4"/>
        <v>1.86</v>
      </c>
    </row>
    <row r="181" spans="1:11" ht="21" customHeight="1">
      <c r="A181" s="246" t="s">
        <v>427</v>
      </c>
      <c r="B181" s="369" t="s">
        <v>428</v>
      </c>
      <c r="C181" s="369"/>
      <c r="D181" s="370" t="s">
        <v>16</v>
      </c>
      <c r="E181" s="370"/>
      <c r="F181" s="246" t="s">
        <v>18</v>
      </c>
      <c r="G181" s="376">
        <v>3.32</v>
      </c>
      <c r="H181" s="376"/>
      <c r="I181" s="372">
        <v>14.49</v>
      </c>
      <c r="J181" s="372"/>
      <c r="K181" s="248">
        <f t="shared" si="4"/>
        <v>48.11</v>
      </c>
    </row>
    <row r="182" spans="1:11" ht="37.950000000000003" customHeight="1">
      <c r="A182" s="246" t="s">
        <v>429</v>
      </c>
      <c r="B182" s="369" t="s">
        <v>430</v>
      </c>
      <c r="C182" s="369"/>
      <c r="D182" s="370" t="s">
        <v>16</v>
      </c>
      <c r="E182" s="370"/>
      <c r="F182" s="246" t="s">
        <v>23</v>
      </c>
      <c r="G182" s="376">
        <v>0.04</v>
      </c>
      <c r="H182" s="376"/>
      <c r="I182" s="372">
        <v>378.03</v>
      </c>
      <c r="J182" s="372"/>
      <c r="K182" s="248">
        <f t="shared" si="4"/>
        <v>15.12</v>
      </c>
    </row>
    <row r="183" spans="1:11" ht="37.950000000000003" customHeight="1">
      <c r="A183" s="246" t="s">
        <v>431</v>
      </c>
      <c r="B183" s="369" t="s">
        <v>432</v>
      </c>
      <c r="C183" s="369"/>
      <c r="D183" s="370" t="s">
        <v>16</v>
      </c>
      <c r="E183" s="370"/>
      <c r="F183" s="246" t="s">
        <v>23</v>
      </c>
      <c r="G183" s="376">
        <v>0.06</v>
      </c>
      <c r="H183" s="376"/>
      <c r="I183" s="372">
        <v>408.54</v>
      </c>
      <c r="J183" s="372"/>
      <c r="K183" s="248">
        <f t="shared" si="4"/>
        <v>24.51</v>
      </c>
    </row>
    <row r="184" spans="1:11" ht="28.95" customHeight="1">
      <c r="A184" s="246" t="s">
        <v>433</v>
      </c>
      <c r="B184" s="369" t="s">
        <v>434</v>
      </c>
      <c r="C184" s="369"/>
      <c r="D184" s="370" t="s">
        <v>16</v>
      </c>
      <c r="E184" s="370"/>
      <c r="F184" s="246" t="s">
        <v>18</v>
      </c>
      <c r="G184" s="376">
        <v>0.03</v>
      </c>
      <c r="H184" s="376"/>
      <c r="I184" s="372">
        <v>608.77</v>
      </c>
      <c r="J184" s="372"/>
      <c r="K184" s="248">
        <f t="shared" si="4"/>
        <v>18.260000000000002</v>
      </c>
    </row>
    <row r="185" spans="1:11" ht="37.950000000000003" customHeight="1">
      <c r="A185" s="246" t="s">
        <v>435</v>
      </c>
      <c r="B185" s="369" t="s">
        <v>436</v>
      </c>
      <c r="C185" s="369"/>
      <c r="D185" s="370" t="s">
        <v>16</v>
      </c>
      <c r="E185" s="370"/>
      <c r="F185" s="246" t="s">
        <v>23</v>
      </c>
      <c r="G185" s="376">
        <v>0.02</v>
      </c>
      <c r="H185" s="376"/>
      <c r="I185" s="372">
        <v>387.8</v>
      </c>
      <c r="J185" s="372"/>
      <c r="K185" s="248">
        <f t="shared" si="4"/>
        <v>7.76</v>
      </c>
    </row>
    <row r="186" spans="1:11" ht="21" customHeight="1">
      <c r="A186" s="246" t="s">
        <v>437</v>
      </c>
      <c r="B186" s="369" t="s">
        <v>438</v>
      </c>
      <c r="C186" s="369"/>
      <c r="D186" s="370" t="s">
        <v>16</v>
      </c>
      <c r="E186" s="370"/>
      <c r="F186" s="246" t="s">
        <v>23</v>
      </c>
      <c r="G186" s="376">
        <v>0.37</v>
      </c>
      <c r="H186" s="376"/>
      <c r="I186" s="372">
        <v>5.35</v>
      </c>
      <c r="J186" s="372"/>
      <c r="K186" s="248">
        <f t="shared" si="4"/>
        <v>1.98</v>
      </c>
    </row>
    <row r="187" spans="1:11" ht="21" customHeight="1">
      <c r="A187" s="246" t="s">
        <v>439</v>
      </c>
      <c r="B187" s="369" t="s">
        <v>440</v>
      </c>
      <c r="C187" s="369"/>
      <c r="D187" s="370" t="s">
        <v>16</v>
      </c>
      <c r="E187" s="370"/>
      <c r="F187" s="246" t="s">
        <v>23</v>
      </c>
      <c r="G187" s="376">
        <v>0.02</v>
      </c>
      <c r="H187" s="376"/>
      <c r="I187" s="372">
        <v>12.2</v>
      </c>
      <c r="J187" s="372"/>
      <c r="K187" s="248">
        <f t="shared" si="4"/>
        <v>0.24</v>
      </c>
    </row>
    <row r="188" spans="1:11" ht="28.95" customHeight="1">
      <c r="A188" s="246" t="s">
        <v>441</v>
      </c>
      <c r="B188" s="369" t="s">
        <v>442</v>
      </c>
      <c r="C188" s="369"/>
      <c r="D188" s="370" t="s">
        <v>16</v>
      </c>
      <c r="E188" s="370"/>
      <c r="F188" s="246" t="s">
        <v>167</v>
      </c>
      <c r="G188" s="376">
        <v>1.66</v>
      </c>
      <c r="H188" s="376"/>
      <c r="I188" s="372">
        <v>8.07</v>
      </c>
      <c r="J188" s="372"/>
      <c r="K188" s="248">
        <f t="shared" si="4"/>
        <v>13.4</v>
      </c>
    </row>
    <row r="189" spans="1:11" ht="28.95" customHeight="1">
      <c r="A189" s="246" t="s">
        <v>443</v>
      </c>
      <c r="B189" s="369" t="s">
        <v>444</v>
      </c>
      <c r="C189" s="369"/>
      <c r="D189" s="370" t="s">
        <v>16</v>
      </c>
      <c r="E189" s="370"/>
      <c r="F189" s="246" t="s">
        <v>167</v>
      </c>
      <c r="G189" s="376">
        <v>0.1</v>
      </c>
      <c r="H189" s="376"/>
      <c r="I189" s="372">
        <v>7.76</v>
      </c>
      <c r="J189" s="372"/>
      <c r="K189" s="248">
        <f t="shared" si="4"/>
        <v>0.78</v>
      </c>
    </row>
    <row r="190" spans="1:11" ht="21" customHeight="1">
      <c r="A190" s="246" t="s">
        <v>445</v>
      </c>
      <c r="B190" s="369" t="s">
        <v>446</v>
      </c>
      <c r="C190" s="369"/>
      <c r="D190" s="370" t="s">
        <v>16</v>
      </c>
      <c r="E190" s="370"/>
      <c r="F190" s="246" t="s">
        <v>73</v>
      </c>
      <c r="G190" s="376">
        <v>0.01</v>
      </c>
      <c r="H190" s="376"/>
      <c r="I190" s="372">
        <v>25.55</v>
      </c>
      <c r="J190" s="372"/>
      <c r="K190" s="248">
        <f t="shared" si="4"/>
        <v>0.26</v>
      </c>
    </row>
    <row r="191" spans="1:11" ht="28.95" customHeight="1">
      <c r="A191" s="246" t="s">
        <v>447</v>
      </c>
      <c r="B191" s="369" t="s">
        <v>448</v>
      </c>
      <c r="C191" s="369"/>
      <c r="D191" s="370" t="s">
        <v>16</v>
      </c>
      <c r="E191" s="370"/>
      <c r="F191" s="246" t="s">
        <v>23</v>
      </c>
      <c r="G191" s="376">
        <v>0.06</v>
      </c>
      <c r="H191" s="376"/>
      <c r="I191" s="372">
        <v>13.41</v>
      </c>
      <c r="J191" s="372"/>
      <c r="K191" s="248">
        <f t="shared" si="4"/>
        <v>0.8</v>
      </c>
    </row>
    <row r="192" spans="1:11" ht="37.950000000000003" customHeight="1">
      <c r="A192" s="246" t="s">
        <v>449</v>
      </c>
      <c r="B192" s="369" t="s">
        <v>450</v>
      </c>
      <c r="C192" s="369"/>
      <c r="D192" s="370" t="s">
        <v>16</v>
      </c>
      <c r="E192" s="370"/>
      <c r="F192" s="246" t="s">
        <v>23</v>
      </c>
      <c r="G192" s="376">
        <v>0.04</v>
      </c>
      <c r="H192" s="376"/>
      <c r="I192" s="372">
        <v>42.69</v>
      </c>
      <c r="J192" s="372"/>
      <c r="K192" s="248">
        <f t="shared" si="4"/>
        <v>1.71</v>
      </c>
    </row>
    <row r="193" spans="1:11" ht="37.950000000000003" customHeight="1">
      <c r="A193" s="246" t="s">
        <v>451</v>
      </c>
      <c r="B193" s="369" t="s">
        <v>452</v>
      </c>
      <c r="C193" s="369"/>
      <c r="D193" s="370" t="s">
        <v>16</v>
      </c>
      <c r="E193" s="370"/>
      <c r="F193" s="246" t="s">
        <v>23</v>
      </c>
      <c r="G193" s="376">
        <v>0.06</v>
      </c>
      <c r="H193" s="376"/>
      <c r="I193" s="372">
        <v>24.15</v>
      </c>
      <c r="J193" s="372"/>
      <c r="K193" s="248">
        <f t="shared" si="4"/>
        <v>1.45</v>
      </c>
    </row>
    <row r="194" spans="1:11" ht="37.950000000000003" customHeight="1">
      <c r="A194" s="246" t="s">
        <v>453</v>
      </c>
      <c r="B194" s="369" t="s">
        <v>454</v>
      </c>
      <c r="C194" s="369"/>
      <c r="D194" s="370" t="s">
        <v>16</v>
      </c>
      <c r="E194" s="370"/>
      <c r="F194" s="246" t="s">
        <v>18</v>
      </c>
      <c r="G194" s="376">
        <v>1.35</v>
      </c>
      <c r="H194" s="376"/>
      <c r="I194" s="372">
        <v>57.24</v>
      </c>
      <c r="J194" s="372"/>
      <c r="K194" s="248">
        <f t="shared" si="4"/>
        <v>77.27</v>
      </c>
    </row>
    <row r="195" spans="1:11" ht="28.95" customHeight="1">
      <c r="A195" s="246" t="s">
        <v>455</v>
      </c>
      <c r="B195" s="369" t="s">
        <v>456</v>
      </c>
      <c r="C195" s="369"/>
      <c r="D195" s="370" t="s">
        <v>16</v>
      </c>
      <c r="E195" s="370"/>
      <c r="F195" s="246" t="s">
        <v>23</v>
      </c>
      <c r="G195" s="376">
        <v>7.0000000000000007E-2</v>
      </c>
      <c r="H195" s="376"/>
      <c r="I195" s="372">
        <v>29.56</v>
      </c>
      <c r="J195" s="372"/>
      <c r="K195" s="248">
        <f t="shared" si="4"/>
        <v>2.0699999999999998</v>
      </c>
    </row>
    <row r="196" spans="1:11" ht="28.95" customHeight="1">
      <c r="A196" s="246" t="s">
        <v>457</v>
      </c>
      <c r="B196" s="369" t="s">
        <v>458</v>
      </c>
      <c r="C196" s="369"/>
      <c r="D196" s="370" t="s">
        <v>16</v>
      </c>
      <c r="E196" s="370"/>
      <c r="F196" s="246" t="s">
        <v>23</v>
      </c>
      <c r="G196" s="376">
        <v>0.15</v>
      </c>
      <c r="H196" s="376"/>
      <c r="I196" s="372">
        <v>45.51</v>
      </c>
      <c r="J196" s="372"/>
      <c r="K196" s="248">
        <f t="shared" si="4"/>
        <v>6.83</v>
      </c>
    </row>
    <row r="197" spans="1:11" ht="37.950000000000003" customHeight="1">
      <c r="A197" s="246" t="s">
        <v>459</v>
      </c>
      <c r="B197" s="369" t="s">
        <v>460</v>
      </c>
      <c r="C197" s="369"/>
      <c r="D197" s="370" t="s">
        <v>16</v>
      </c>
      <c r="E197" s="370"/>
      <c r="F197" s="246" t="s">
        <v>18</v>
      </c>
      <c r="G197" s="376">
        <v>1.35</v>
      </c>
      <c r="H197" s="376"/>
      <c r="I197" s="372">
        <v>24.93</v>
      </c>
      <c r="J197" s="372"/>
      <c r="K197" s="248">
        <f t="shared" si="4"/>
        <v>33.659999999999997</v>
      </c>
    </row>
    <row r="198" spans="1:11" ht="28.95" customHeight="1">
      <c r="A198" s="246" t="s">
        <v>461</v>
      </c>
      <c r="B198" s="369" t="s">
        <v>462</v>
      </c>
      <c r="C198" s="369"/>
      <c r="D198" s="370" t="s">
        <v>16</v>
      </c>
      <c r="E198" s="370"/>
      <c r="F198" s="246" t="s">
        <v>167</v>
      </c>
      <c r="G198" s="376">
        <v>0.14000000000000001</v>
      </c>
      <c r="H198" s="376"/>
      <c r="I198" s="372">
        <v>35.1</v>
      </c>
      <c r="J198" s="372"/>
      <c r="K198" s="248">
        <f t="shared" si="4"/>
        <v>4.91</v>
      </c>
    </row>
    <row r="199" spans="1:11" ht="28.95" customHeight="1">
      <c r="A199" s="246" t="s">
        <v>463</v>
      </c>
      <c r="B199" s="369" t="s">
        <v>464</v>
      </c>
      <c r="C199" s="369"/>
      <c r="D199" s="370" t="s">
        <v>16</v>
      </c>
      <c r="E199" s="370"/>
      <c r="F199" s="246" t="s">
        <v>167</v>
      </c>
      <c r="G199" s="376">
        <v>0.13</v>
      </c>
      <c r="H199" s="376"/>
      <c r="I199" s="372">
        <v>20.2</v>
      </c>
      <c r="J199" s="372"/>
      <c r="K199" s="248">
        <f t="shared" si="4"/>
        <v>2.63</v>
      </c>
    </row>
    <row r="200" spans="1:11" ht="28.95" customHeight="1">
      <c r="A200" s="246" t="s">
        <v>465</v>
      </c>
      <c r="B200" s="369" t="s">
        <v>466</v>
      </c>
      <c r="C200" s="369"/>
      <c r="D200" s="370" t="s">
        <v>16</v>
      </c>
      <c r="E200" s="370"/>
      <c r="F200" s="246" t="s">
        <v>167</v>
      </c>
      <c r="G200" s="376">
        <v>0.12</v>
      </c>
      <c r="H200" s="376"/>
      <c r="I200" s="372">
        <v>25.2</v>
      </c>
      <c r="J200" s="372"/>
      <c r="K200" s="248">
        <f t="shared" si="4"/>
        <v>3.02</v>
      </c>
    </row>
    <row r="201" spans="1:11" ht="21" customHeight="1">
      <c r="A201" s="246" t="s">
        <v>467</v>
      </c>
      <c r="B201" s="369" t="s">
        <v>468</v>
      </c>
      <c r="C201" s="369"/>
      <c r="D201" s="370" t="s">
        <v>16</v>
      </c>
      <c r="E201" s="370"/>
      <c r="F201" s="246" t="s">
        <v>23</v>
      </c>
      <c r="G201" s="376">
        <v>0.04</v>
      </c>
      <c r="H201" s="376"/>
      <c r="I201" s="372">
        <v>506.55</v>
      </c>
      <c r="J201" s="372"/>
      <c r="K201" s="248">
        <f t="shared" si="4"/>
        <v>20.260000000000002</v>
      </c>
    </row>
    <row r="202" spans="1:11" ht="15" customHeight="1">
      <c r="A202" s="11"/>
      <c r="B202" s="11"/>
      <c r="C202" s="11"/>
      <c r="D202" s="11"/>
      <c r="E202" s="11"/>
      <c r="F202" s="11"/>
      <c r="G202" s="367" t="s">
        <v>216</v>
      </c>
      <c r="H202" s="367"/>
      <c r="I202" s="367"/>
      <c r="J202" s="367"/>
      <c r="K202" s="249">
        <f>SUM(K143:K201)</f>
        <v>1032.49</v>
      </c>
    </row>
    <row r="203" spans="1:11" ht="15" customHeight="1">
      <c r="A203" s="11"/>
      <c r="B203" s="11"/>
      <c r="C203" s="11"/>
      <c r="D203" s="11"/>
      <c r="E203" s="11"/>
      <c r="F203" s="11"/>
      <c r="G203" s="368" t="s">
        <v>217</v>
      </c>
      <c r="H203" s="368"/>
      <c r="I203" s="368"/>
      <c r="J203" s="368"/>
      <c r="K203" s="250">
        <f>ROUND(SUM(K141,K202),2)</f>
        <v>1121.58</v>
      </c>
    </row>
    <row r="204" spans="1:11" ht="10.050000000000001" customHeight="1">
      <c r="A204" s="11"/>
      <c r="B204" s="11"/>
      <c r="C204" s="11"/>
      <c r="D204" s="11"/>
      <c r="E204" s="11"/>
      <c r="F204" s="11"/>
      <c r="G204" s="374"/>
      <c r="H204" s="374"/>
      <c r="I204" s="374"/>
      <c r="J204" s="374"/>
      <c r="K204" s="374"/>
    </row>
    <row r="205" spans="1:11" ht="19.95" customHeight="1">
      <c r="A205" s="375" t="s">
        <v>469</v>
      </c>
      <c r="B205" s="375"/>
      <c r="C205" s="375"/>
      <c r="D205" s="375"/>
      <c r="E205" s="375"/>
      <c r="F205" s="375"/>
      <c r="G205" s="375"/>
      <c r="H205" s="375"/>
      <c r="I205" s="375"/>
      <c r="J205" s="375"/>
      <c r="K205" s="375"/>
    </row>
    <row r="206" spans="1:11" ht="15" customHeight="1">
      <c r="A206" s="373" t="s">
        <v>193</v>
      </c>
      <c r="B206" s="373"/>
      <c r="C206" s="373"/>
      <c r="D206" s="366" t="s">
        <v>178</v>
      </c>
      <c r="E206" s="366"/>
      <c r="F206" s="243" t="s">
        <v>194</v>
      </c>
      <c r="G206" s="366" t="s">
        <v>195</v>
      </c>
      <c r="H206" s="366"/>
      <c r="I206" s="366" t="s">
        <v>196</v>
      </c>
      <c r="J206" s="366"/>
      <c r="K206" s="243" t="s">
        <v>197</v>
      </c>
    </row>
    <row r="207" spans="1:11" ht="21" customHeight="1">
      <c r="A207" s="246" t="s">
        <v>470</v>
      </c>
      <c r="B207" s="369" t="s">
        <v>471</v>
      </c>
      <c r="C207" s="369"/>
      <c r="D207" s="370" t="s">
        <v>16</v>
      </c>
      <c r="E207" s="370"/>
      <c r="F207" s="246" t="s">
        <v>167</v>
      </c>
      <c r="G207" s="376">
        <v>3.32</v>
      </c>
      <c r="H207" s="376"/>
      <c r="I207" s="372">
        <v>7.5</v>
      </c>
      <c r="J207" s="372"/>
      <c r="K207" s="248">
        <f t="shared" ref="K207:K213" si="5">ROUND(ROUND(G207,4)*I207,2)</f>
        <v>24.9</v>
      </c>
    </row>
    <row r="208" spans="1:11" ht="21" customHeight="1">
      <c r="A208" s="246" t="s">
        <v>340</v>
      </c>
      <c r="B208" s="369" t="s">
        <v>341</v>
      </c>
      <c r="C208" s="369"/>
      <c r="D208" s="370" t="s">
        <v>16</v>
      </c>
      <c r="E208" s="370"/>
      <c r="F208" s="246" t="s">
        <v>23</v>
      </c>
      <c r="G208" s="376">
        <v>0.02</v>
      </c>
      <c r="H208" s="376"/>
      <c r="I208" s="372">
        <v>245</v>
      </c>
      <c r="J208" s="372"/>
      <c r="K208" s="248">
        <f t="shared" si="5"/>
        <v>4.9000000000000004</v>
      </c>
    </row>
    <row r="209" spans="1:11" ht="21" customHeight="1">
      <c r="A209" s="246" t="s">
        <v>342</v>
      </c>
      <c r="B209" s="369" t="s">
        <v>343</v>
      </c>
      <c r="C209" s="369"/>
      <c r="D209" s="370" t="s">
        <v>16</v>
      </c>
      <c r="E209" s="370"/>
      <c r="F209" s="246" t="s">
        <v>23</v>
      </c>
      <c r="G209" s="376">
        <v>0.02</v>
      </c>
      <c r="H209" s="376"/>
      <c r="I209" s="372">
        <v>236.92</v>
      </c>
      <c r="J209" s="372"/>
      <c r="K209" s="248">
        <f t="shared" si="5"/>
        <v>4.74</v>
      </c>
    </row>
    <row r="210" spans="1:11" ht="37.950000000000003" customHeight="1">
      <c r="A210" s="246" t="s">
        <v>472</v>
      </c>
      <c r="B210" s="369" t="s">
        <v>473</v>
      </c>
      <c r="C210" s="369"/>
      <c r="D210" s="370" t="s">
        <v>16</v>
      </c>
      <c r="E210" s="370"/>
      <c r="F210" s="246" t="s">
        <v>23</v>
      </c>
      <c r="G210" s="376">
        <v>0.02</v>
      </c>
      <c r="H210" s="376"/>
      <c r="I210" s="372">
        <v>19.18</v>
      </c>
      <c r="J210" s="372"/>
      <c r="K210" s="248">
        <f t="shared" si="5"/>
        <v>0.38</v>
      </c>
    </row>
    <row r="211" spans="1:11" ht="28.95" customHeight="1">
      <c r="A211" s="246" t="s">
        <v>349</v>
      </c>
      <c r="B211" s="369" t="s">
        <v>350</v>
      </c>
      <c r="C211" s="369"/>
      <c r="D211" s="370" t="s">
        <v>16</v>
      </c>
      <c r="E211" s="370"/>
      <c r="F211" s="246" t="s">
        <v>18</v>
      </c>
      <c r="G211" s="376">
        <v>0.9</v>
      </c>
      <c r="H211" s="376"/>
      <c r="I211" s="372">
        <v>81.72</v>
      </c>
      <c r="J211" s="372"/>
      <c r="K211" s="248">
        <f t="shared" si="5"/>
        <v>73.55</v>
      </c>
    </row>
    <row r="212" spans="1:11" ht="21" customHeight="1">
      <c r="A212" s="246" t="s">
        <v>474</v>
      </c>
      <c r="B212" s="369" t="s">
        <v>475</v>
      </c>
      <c r="C212" s="369"/>
      <c r="D212" s="370" t="s">
        <v>16</v>
      </c>
      <c r="E212" s="370"/>
      <c r="F212" s="246" t="s">
        <v>23</v>
      </c>
      <c r="G212" s="376">
        <v>0.1</v>
      </c>
      <c r="H212" s="376"/>
      <c r="I212" s="372">
        <v>40.479999999999997</v>
      </c>
      <c r="J212" s="372"/>
      <c r="K212" s="248">
        <f t="shared" si="5"/>
        <v>4.05</v>
      </c>
    </row>
    <row r="213" spans="1:11" ht="28.95" customHeight="1">
      <c r="A213" s="246" t="s">
        <v>476</v>
      </c>
      <c r="B213" s="369" t="s">
        <v>477</v>
      </c>
      <c r="C213" s="369"/>
      <c r="D213" s="370" t="s">
        <v>16</v>
      </c>
      <c r="E213" s="370"/>
      <c r="F213" s="246" t="s">
        <v>167</v>
      </c>
      <c r="G213" s="376">
        <v>3.73</v>
      </c>
      <c r="H213" s="376"/>
      <c r="I213" s="372">
        <v>20.56</v>
      </c>
      <c r="J213" s="372"/>
      <c r="K213" s="248">
        <f t="shared" si="5"/>
        <v>76.69</v>
      </c>
    </row>
    <row r="214" spans="1:11" ht="15" customHeight="1">
      <c r="A214" s="11"/>
      <c r="B214" s="11"/>
      <c r="C214" s="11"/>
      <c r="D214" s="11"/>
      <c r="E214" s="11"/>
      <c r="F214" s="11"/>
      <c r="G214" s="367" t="s">
        <v>206</v>
      </c>
      <c r="H214" s="367"/>
      <c r="I214" s="367"/>
      <c r="J214" s="367"/>
      <c r="K214" s="249">
        <f>SUM(K207:K213)</f>
        <v>189.20999999999998</v>
      </c>
    </row>
    <row r="215" spans="1:11" ht="15" customHeight="1">
      <c r="A215" s="373" t="s">
        <v>207</v>
      </c>
      <c r="B215" s="373"/>
      <c r="C215" s="373"/>
      <c r="D215" s="366" t="s">
        <v>178</v>
      </c>
      <c r="E215" s="366"/>
      <c r="F215" s="243" t="s">
        <v>194</v>
      </c>
      <c r="G215" s="366" t="s">
        <v>195</v>
      </c>
      <c r="H215" s="366"/>
      <c r="I215" s="366" t="s">
        <v>196</v>
      </c>
      <c r="J215" s="366"/>
      <c r="K215" s="243" t="s">
        <v>197</v>
      </c>
    </row>
    <row r="216" spans="1:11" ht="21" customHeight="1">
      <c r="A216" s="246" t="s">
        <v>208</v>
      </c>
      <c r="B216" s="369" t="s">
        <v>209</v>
      </c>
      <c r="C216" s="369"/>
      <c r="D216" s="370" t="s">
        <v>16</v>
      </c>
      <c r="E216" s="370"/>
      <c r="F216" s="246" t="s">
        <v>128</v>
      </c>
      <c r="G216" s="376">
        <v>0.93</v>
      </c>
      <c r="H216" s="376"/>
      <c r="I216" s="372">
        <v>27.01</v>
      </c>
      <c r="J216" s="372"/>
      <c r="K216" s="248">
        <f>ROUND(ROUND(G216,4)*I216,2)</f>
        <v>25.12</v>
      </c>
    </row>
    <row r="217" spans="1:11" ht="18" customHeight="1">
      <c r="A217" s="11"/>
      <c r="B217" s="11"/>
      <c r="C217" s="11"/>
      <c r="D217" s="11"/>
      <c r="E217" s="11"/>
      <c r="F217" s="11"/>
      <c r="G217" s="367" t="s">
        <v>212</v>
      </c>
      <c r="H217" s="367"/>
      <c r="I217" s="367"/>
      <c r="J217" s="367"/>
      <c r="K217" s="249">
        <f>SUM(K216:K216)</f>
        <v>25.12</v>
      </c>
    </row>
    <row r="218" spans="1:11" ht="15" customHeight="1">
      <c r="A218" s="373" t="s">
        <v>213</v>
      </c>
      <c r="B218" s="373"/>
      <c r="C218" s="373"/>
      <c r="D218" s="366" t="s">
        <v>178</v>
      </c>
      <c r="E218" s="366"/>
      <c r="F218" s="243" t="s">
        <v>194</v>
      </c>
      <c r="G218" s="366" t="s">
        <v>195</v>
      </c>
      <c r="H218" s="366"/>
      <c r="I218" s="366" t="s">
        <v>196</v>
      </c>
      <c r="J218" s="366"/>
      <c r="K218" s="243" t="s">
        <v>197</v>
      </c>
    </row>
    <row r="219" spans="1:11" ht="37.950000000000003" customHeight="1">
      <c r="A219" s="246" t="s">
        <v>351</v>
      </c>
      <c r="B219" s="369" t="s">
        <v>352</v>
      </c>
      <c r="C219" s="369"/>
      <c r="D219" s="370" t="s">
        <v>16</v>
      </c>
      <c r="E219" s="370"/>
      <c r="F219" s="246" t="s">
        <v>73</v>
      </c>
      <c r="G219" s="376">
        <v>0.03</v>
      </c>
      <c r="H219" s="376"/>
      <c r="I219" s="372">
        <v>992.27</v>
      </c>
      <c r="J219" s="372"/>
      <c r="K219" s="248">
        <f t="shared" ref="K219:K253" si="6">ROUND(ROUND(G219,4)*I219,2)</f>
        <v>29.77</v>
      </c>
    </row>
    <row r="220" spans="1:11" ht="37.950000000000003" customHeight="1">
      <c r="A220" s="246" t="s">
        <v>353</v>
      </c>
      <c r="B220" s="369" t="s">
        <v>354</v>
      </c>
      <c r="C220" s="369"/>
      <c r="D220" s="370" t="s">
        <v>16</v>
      </c>
      <c r="E220" s="370"/>
      <c r="F220" s="246" t="s">
        <v>18</v>
      </c>
      <c r="G220" s="376">
        <v>1.77</v>
      </c>
      <c r="H220" s="376"/>
      <c r="I220" s="372">
        <v>87.31</v>
      </c>
      <c r="J220" s="372"/>
      <c r="K220" s="248">
        <f t="shared" si="6"/>
        <v>154.54</v>
      </c>
    </row>
    <row r="221" spans="1:11" ht="28.95" customHeight="1">
      <c r="A221" s="246" t="s">
        <v>357</v>
      </c>
      <c r="B221" s="369" t="s">
        <v>358</v>
      </c>
      <c r="C221" s="369"/>
      <c r="D221" s="370" t="s">
        <v>16</v>
      </c>
      <c r="E221" s="370"/>
      <c r="F221" s="246" t="s">
        <v>167</v>
      </c>
      <c r="G221" s="376">
        <v>0.59</v>
      </c>
      <c r="H221" s="376"/>
      <c r="I221" s="372">
        <v>3.08</v>
      </c>
      <c r="J221" s="372"/>
      <c r="K221" s="248">
        <f t="shared" si="6"/>
        <v>1.82</v>
      </c>
    </row>
    <row r="222" spans="1:11" ht="28.95" customHeight="1">
      <c r="A222" s="246" t="s">
        <v>359</v>
      </c>
      <c r="B222" s="369" t="s">
        <v>360</v>
      </c>
      <c r="C222" s="369"/>
      <c r="D222" s="370" t="s">
        <v>16</v>
      </c>
      <c r="E222" s="370"/>
      <c r="F222" s="246" t="s">
        <v>167</v>
      </c>
      <c r="G222" s="376">
        <v>0.65</v>
      </c>
      <c r="H222" s="376"/>
      <c r="I222" s="372">
        <v>4.47</v>
      </c>
      <c r="J222" s="372"/>
      <c r="K222" s="248">
        <f t="shared" si="6"/>
        <v>2.91</v>
      </c>
    </row>
    <row r="223" spans="1:11" ht="28.95" customHeight="1">
      <c r="A223" s="246" t="s">
        <v>375</v>
      </c>
      <c r="B223" s="369" t="s">
        <v>376</v>
      </c>
      <c r="C223" s="369"/>
      <c r="D223" s="370" t="s">
        <v>16</v>
      </c>
      <c r="E223" s="370"/>
      <c r="F223" s="246" t="s">
        <v>23</v>
      </c>
      <c r="G223" s="376">
        <v>0.05</v>
      </c>
      <c r="H223" s="376"/>
      <c r="I223" s="372">
        <v>12.3</v>
      </c>
      <c r="J223" s="372"/>
      <c r="K223" s="248">
        <f t="shared" si="6"/>
        <v>0.62</v>
      </c>
    </row>
    <row r="224" spans="1:11" ht="28.95" customHeight="1">
      <c r="A224" s="246" t="s">
        <v>377</v>
      </c>
      <c r="B224" s="369" t="s">
        <v>378</v>
      </c>
      <c r="C224" s="369"/>
      <c r="D224" s="370" t="s">
        <v>16</v>
      </c>
      <c r="E224" s="370"/>
      <c r="F224" s="246" t="s">
        <v>23</v>
      </c>
      <c r="G224" s="376">
        <v>0.02</v>
      </c>
      <c r="H224" s="376"/>
      <c r="I224" s="372">
        <v>18.82</v>
      </c>
      <c r="J224" s="372"/>
      <c r="K224" s="248">
        <f t="shared" si="6"/>
        <v>0.38</v>
      </c>
    </row>
    <row r="225" spans="1:11" ht="46.05" customHeight="1">
      <c r="A225" s="246" t="s">
        <v>381</v>
      </c>
      <c r="B225" s="369" t="s">
        <v>382</v>
      </c>
      <c r="C225" s="369"/>
      <c r="D225" s="370" t="s">
        <v>16</v>
      </c>
      <c r="E225" s="370"/>
      <c r="F225" s="246" t="s">
        <v>18</v>
      </c>
      <c r="G225" s="376">
        <v>1.35</v>
      </c>
      <c r="H225" s="376"/>
      <c r="I225" s="372">
        <v>14.61</v>
      </c>
      <c r="J225" s="372"/>
      <c r="K225" s="248">
        <f t="shared" si="6"/>
        <v>19.72</v>
      </c>
    </row>
    <row r="226" spans="1:11" ht="46.05" customHeight="1">
      <c r="A226" s="246" t="s">
        <v>478</v>
      </c>
      <c r="B226" s="369" t="s">
        <v>479</v>
      </c>
      <c r="C226" s="369"/>
      <c r="D226" s="370" t="s">
        <v>16</v>
      </c>
      <c r="E226" s="370"/>
      <c r="F226" s="246" t="s">
        <v>18</v>
      </c>
      <c r="G226" s="376">
        <v>0.28999999999999998</v>
      </c>
      <c r="H226" s="376"/>
      <c r="I226" s="372">
        <v>13.9</v>
      </c>
      <c r="J226" s="372"/>
      <c r="K226" s="248">
        <f t="shared" si="6"/>
        <v>4.03</v>
      </c>
    </row>
    <row r="227" spans="1:11" ht="37.950000000000003" customHeight="1">
      <c r="A227" s="246" t="s">
        <v>383</v>
      </c>
      <c r="B227" s="369" t="s">
        <v>384</v>
      </c>
      <c r="C227" s="369"/>
      <c r="D227" s="370" t="s">
        <v>16</v>
      </c>
      <c r="E227" s="370"/>
      <c r="F227" s="246" t="s">
        <v>18</v>
      </c>
      <c r="G227" s="376">
        <v>1.9</v>
      </c>
      <c r="H227" s="376"/>
      <c r="I227" s="372">
        <v>12.26</v>
      </c>
      <c r="J227" s="372"/>
      <c r="K227" s="248">
        <f t="shared" si="6"/>
        <v>23.29</v>
      </c>
    </row>
    <row r="228" spans="1:11" ht="37.950000000000003" customHeight="1">
      <c r="A228" s="246" t="s">
        <v>385</v>
      </c>
      <c r="B228" s="369" t="s">
        <v>386</v>
      </c>
      <c r="C228" s="369"/>
      <c r="D228" s="370" t="s">
        <v>16</v>
      </c>
      <c r="E228" s="370"/>
      <c r="F228" s="246" t="s">
        <v>167</v>
      </c>
      <c r="G228" s="376">
        <v>0.22</v>
      </c>
      <c r="H228" s="376"/>
      <c r="I228" s="372">
        <v>15.12</v>
      </c>
      <c r="J228" s="372"/>
      <c r="K228" s="248">
        <f t="shared" si="6"/>
        <v>3.33</v>
      </c>
    </row>
    <row r="229" spans="1:11" ht="28.95" customHeight="1">
      <c r="A229" s="246" t="s">
        <v>387</v>
      </c>
      <c r="B229" s="369" t="s">
        <v>388</v>
      </c>
      <c r="C229" s="369"/>
      <c r="D229" s="370" t="s">
        <v>16</v>
      </c>
      <c r="E229" s="370"/>
      <c r="F229" s="246" t="s">
        <v>167</v>
      </c>
      <c r="G229" s="376">
        <v>0.71</v>
      </c>
      <c r="H229" s="376"/>
      <c r="I229" s="372">
        <v>67.81</v>
      </c>
      <c r="J229" s="372"/>
      <c r="K229" s="248">
        <f t="shared" si="6"/>
        <v>48.15</v>
      </c>
    </row>
    <row r="230" spans="1:11" ht="28.95" customHeight="1">
      <c r="A230" s="246" t="s">
        <v>391</v>
      </c>
      <c r="B230" s="369" t="s">
        <v>392</v>
      </c>
      <c r="C230" s="369"/>
      <c r="D230" s="370" t="s">
        <v>16</v>
      </c>
      <c r="E230" s="370"/>
      <c r="F230" s="246" t="s">
        <v>23</v>
      </c>
      <c r="G230" s="376">
        <v>0.05</v>
      </c>
      <c r="H230" s="376"/>
      <c r="I230" s="372">
        <v>30.35</v>
      </c>
      <c r="J230" s="372"/>
      <c r="K230" s="248">
        <f t="shared" si="6"/>
        <v>1.52</v>
      </c>
    </row>
    <row r="231" spans="1:11" ht="28.95" customHeight="1">
      <c r="A231" s="246" t="s">
        <v>393</v>
      </c>
      <c r="B231" s="369" t="s">
        <v>394</v>
      </c>
      <c r="C231" s="369"/>
      <c r="D231" s="370" t="s">
        <v>16</v>
      </c>
      <c r="E231" s="370"/>
      <c r="F231" s="246" t="s">
        <v>167</v>
      </c>
      <c r="G231" s="376">
        <v>0.24</v>
      </c>
      <c r="H231" s="376"/>
      <c r="I231" s="372">
        <v>18.010000000000002</v>
      </c>
      <c r="J231" s="372"/>
      <c r="K231" s="248">
        <f t="shared" si="6"/>
        <v>4.32</v>
      </c>
    </row>
    <row r="232" spans="1:11" ht="28.95" customHeight="1">
      <c r="A232" s="246" t="s">
        <v>395</v>
      </c>
      <c r="B232" s="369" t="s">
        <v>396</v>
      </c>
      <c r="C232" s="369"/>
      <c r="D232" s="370" t="s">
        <v>16</v>
      </c>
      <c r="E232" s="370"/>
      <c r="F232" s="246" t="s">
        <v>167</v>
      </c>
      <c r="G232" s="376">
        <v>0.22</v>
      </c>
      <c r="H232" s="376"/>
      <c r="I232" s="372">
        <v>9</v>
      </c>
      <c r="J232" s="372"/>
      <c r="K232" s="248">
        <f t="shared" si="6"/>
        <v>1.98</v>
      </c>
    </row>
    <row r="233" spans="1:11" ht="37.950000000000003" customHeight="1">
      <c r="A233" s="246" t="s">
        <v>480</v>
      </c>
      <c r="B233" s="369" t="s">
        <v>481</v>
      </c>
      <c r="C233" s="369"/>
      <c r="D233" s="370" t="s">
        <v>16</v>
      </c>
      <c r="E233" s="370"/>
      <c r="F233" s="246" t="s">
        <v>18</v>
      </c>
      <c r="G233" s="376">
        <v>0.28999999999999998</v>
      </c>
      <c r="H233" s="376"/>
      <c r="I233" s="372">
        <v>47.33</v>
      </c>
      <c r="J233" s="372"/>
      <c r="K233" s="248">
        <f t="shared" si="6"/>
        <v>13.73</v>
      </c>
    </row>
    <row r="234" spans="1:11" ht="37.950000000000003" customHeight="1">
      <c r="A234" s="246" t="s">
        <v>397</v>
      </c>
      <c r="B234" s="369" t="s">
        <v>398</v>
      </c>
      <c r="C234" s="369"/>
      <c r="D234" s="370" t="s">
        <v>16</v>
      </c>
      <c r="E234" s="370"/>
      <c r="F234" s="246" t="s">
        <v>18</v>
      </c>
      <c r="G234" s="376">
        <v>1.35</v>
      </c>
      <c r="H234" s="376"/>
      <c r="I234" s="372">
        <v>62.23</v>
      </c>
      <c r="J234" s="372"/>
      <c r="K234" s="248">
        <f t="shared" si="6"/>
        <v>84.01</v>
      </c>
    </row>
    <row r="235" spans="1:11" ht="15" customHeight="1">
      <c r="A235" s="246" t="s">
        <v>399</v>
      </c>
      <c r="B235" s="369" t="s">
        <v>400</v>
      </c>
      <c r="C235" s="369"/>
      <c r="D235" s="370" t="s">
        <v>16</v>
      </c>
      <c r="E235" s="370"/>
      <c r="F235" s="246" t="s">
        <v>73</v>
      </c>
      <c r="G235" s="376">
        <v>0.03</v>
      </c>
      <c r="H235" s="376"/>
      <c r="I235" s="372">
        <v>88.05</v>
      </c>
      <c r="J235" s="372"/>
      <c r="K235" s="248">
        <f t="shared" si="6"/>
        <v>2.64</v>
      </c>
    </row>
    <row r="236" spans="1:11" ht="46.05" customHeight="1">
      <c r="A236" s="246" t="s">
        <v>401</v>
      </c>
      <c r="B236" s="369" t="s">
        <v>402</v>
      </c>
      <c r="C236" s="369"/>
      <c r="D236" s="370" t="s">
        <v>16</v>
      </c>
      <c r="E236" s="370"/>
      <c r="F236" s="246" t="s">
        <v>167</v>
      </c>
      <c r="G236" s="376">
        <v>0.24</v>
      </c>
      <c r="H236" s="376"/>
      <c r="I236" s="372">
        <v>11.05</v>
      </c>
      <c r="J236" s="372"/>
      <c r="K236" s="248">
        <f t="shared" si="6"/>
        <v>2.65</v>
      </c>
    </row>
    <row r="237" spans="1:11" ht="28.95" customHeight="1">
      <c r="A237" s="246" t="s">
        <v>482</v>
      </c>
      <c r="B237" s="369" t="s">
        <v>483</v>
      </c>
      <c r="C237" s="369"/>
      <c r="D237" s="370" t="s">
        <v>16</v>
      </c>
      <c r="E237" s="370"/>
      <c r="F237" s="246" t="s">
        <v>23</v>
      </c>
      <c r="G237" s="376">
        <v>0.02</v>
      </c>
      <c r="H237" s="376"/>
      <c r="I237" s="372">
        <v>67.87</v>
      </c>
      <c r="J237" s="372"/>
      <c r="K237" s="248">
        <f t="shared" si="6"/>
        <v>1.36</v>
      </c>
    </row>
    <row r="238" spans="1:11" ht="55.05" customHeight="1">
      <c r="A238" s="246" t="s">
        <v>407</v>
      </c>
      <c r="B238" s="369" t="s">
        <v>408</v>
      </c>
      <c r="C238" s="369"/>
      <c r="D238" s="370" t="s">
        <v>16</v>
      </c>
      <c r="E238" s="370"/>
      <c r="F238" s="246" t="s">
        <v>18</v>
      </c>
      <c r="G238" s="376">
        <v>7.0000000000000007E-2</v>
      </c>
      <c r="H238" s="376"/>
      <c r="I238" s="372">
        <v>724.02</v>
      </c>
      <c r="J238" s="372"/>
      <c r="K238" s="248">
        <f t="shared" si="6"/>
        <v>50.68</v>
      </c>
    </row>
    <row r="239" spans="1:11" ht="37.950000000000003" customHeight="1">
      <c r="A239" s="246" t="s">
        <v>484</v>
      </c>
      <c r="B239" s="369" t="s">
        <v>485</v>
      </c>
      <c r="C239" s="369"/>
      <c r="D239" s="370" t="s">
        <v>257</v>
      </c>
      <c r="E239" s="370"/>
      <c r="F239" s="246" t="s">
        <v>18</v>
      </c>
      <c r="G239" s="376">
        <v>1</v>
      </c>
      <c r="H239" s="376"/>
      <c r="I239" s="372">
        <v>230.73</v>
      </c>
      <c r="J239" s="372"/>
      <c r="K239" s="248">
        <f t="shared" si="6"/>
        <v>230.73</v>
      </c>
    </row>
    <row r="240" spans="1:11" ht="21" customHeight="1">
      <c r="A240" s="246" t="s">
        <v>417</v>
      </c>
      <c r="B240" s="369" t="s">
        <v>418</v>
      </c>
      <c r="C240" s="369"/>
      <c r="D240" s="370" t="s">
        <v>16</v>
      </c>
      <c r="E240" s="370"/>
      <c r="F240" s="246" t="s">
        <v>23</v>
      </c>
      <c r="G240" s="376">
        <v>0.19</v>
      </c>
      <c r="H240" s="376"/>
      <c r="I240" s="372">
        <v>34.96</v>
      </c>
      <c r="J240" s="372"/>
      <c r="K240" s="248">
        <f t="shared" si="6"/>
        <v>6.64</v>
      </c>
    </row>
    <row r="241" spans="1:11" ht="28.95" customHeight="1">
      <c r="A241" s="246" t="s">
        <v>419</v>
      </c>
      <c r="B241" s="369" t="s">
        <v>420</v>
      </c>
      <c r="C241" s="369"/>
      <c r="D241" s="370" t="s">
        <v>16</v>
      </c>
      <c r="E241" s="370"/>
      <c r="F241" s="246" t="s">
        <v>18</v>
      </c>
      <c r="G241" s="376">
        <v>0.01</v>
      </c>
      <c r="H241" s="376"/>
      <c r="I241" s="372">
        <v>19.28</v>
      </c>
      <c r="J241" s="372"/>
      <c r="K241" s="248">
        <f t="shared" si="6"/>
        <v>0.19</v>
      </c>
    </row>
    <row r="242" spans="1:11" ht="28.95" customHeight="1">
      <c r="A242" s="246" t="s">
        <v>421</v>
      </c>
      <c r="B242" s="369" t="s">
        <v>422</v>
      </c>
      <c r="C242" s="369"/>
      <c r="D242" s="370" t="s">
        <v>16</v>
      </c>
      <c r="E242" s="370"/>
      <c r="F242" s="246" t="s">
        <v>18</v>
      </c>
      <c r="G242" s="376">
        <v>1.32</v>
      </c>
      <c r="H242" s="376"/>
      <c r="I242" s="372">
        <v>37.159999999999997</v>
      </c>
      <c r="J242" s="372"/>
      <c r="K242" s="248">
        <f t="shared" si="6"/>
        <v>49.05</v>
      </c>
    </row>
    <row r="243" spans="1:11" ht="37.950000000000003" customHeight="1">
      <c r="A243" s="246" t="s">
        <v>425</v>
      </c>
      <c r="B243" s="369" t="s">
        <v>426</v>
      </c>
      <c r="C243" s="369"/>
      <c r="D243" s="370" t="s">
        <v>16</v>
      </c>
      <c r="E243" s="370"/>
      <c r="F243" s="246" t="s">
        <v>18</v>
      </c>
      <c r="G243" s="376">
        <v>1.9</v>
      </c>
      <c r="H243" s="376"/>
      <c r="I243" s="372">
        <v>30.97</v>
      </c>
      <c r="J243" s="372"/>
      <c r="K243" s="248">
        <f t="shared" si="6"/>
        <v>58.84</v>
      </c>
    </row>
    <row r="244" spans="1:11" ht="21" customHeight="1">
      <c r="A244" s="246" t="s">
        <v>427</v>
      </c>
      <c r="B244" s="369" t="s">
        <v>428</v>
      </c>
      <c r="C244" s="369"/>
      <c r="D244" s="370" t="s">
        <v>16</v>
      </c>
      <c r="E244" s="370"/>
      <c r="F244" s="246" t="s">
        <v>18</v>
      </c>
      <c r="G244" s="376">
        <v>3.54</v>
      </c>
      <c r="H244" s="376"/>
      <c r="I244" s="372">
        <v>14.49</v>
      </c>
      <c r="J244" s="372"/>
      <c r="K244" s="248">
        <f t="shared" si="6"/>
        <v>51.29</v>
      </c>
    </row>
    <row r="245" spans="1:11" ht="28.95" customHeight="1">
      <c r="A245" s="246" t="s">
        <v>433</v>
      </c>
      <c r="B245" s="369" t="s">
        <v>434</v>
      </c>
      <c r="C245" s="369"/>
      <c r="D245" s="370" t="s">
        <v>16</v>
      </c>
      <c r="E245" s="370"/>
      <c r="F245" s="246" t="s">
        <v>18</v>
      </c>
      <c r="G245" s="376">
        <v>0.06</v>
      </c>
      <c r="H245" s="376"/>
      <c r="I245" s="372">
        <v>608.77</v>
      </c>
      <c r="J245" s="372"/>
      <c r="K245" s="248">
        <f t="shared" si="6"/>
        <v>36.53</v>
      </c>
    </row>
    <row r="246" spans="1:11" ht="28.95" customHeight="1">
      <c r="A246" s="246" t="s">
        <v>486</v>
      </c>
      <c r="B246" s="369" t="s">
        <v>487</v>
      </c>
      <c r="C246" s="369"/>
      <c r="D246" s="370" t="s">
        <v>16</v>
      </c>
      <c r="E246" s="370"/>
      <c r="F246" s="246" t="s">
        <v>23</v>
      </c>
      <c r="G246" s="376">
        <v>0.02</v>
      </c>
      <c r="H246" s="376"/>
      <c r="I246" s="372">
        <v>132.82</v>
      </c>
      <c r="J246" s="372"/>
      <c r="K246" s="248">
        <f t="shared" si="6"/>
        <v>2.66</v>
      </c>
    </row>
    <row r="247" spans="1:11" ht="21" customHeight="1">
      <c r="A247" s="246" t="s">
        <v>437</v>
      </c>
      <c r="B247" s="369" t="s">
        <v>438</v>
      </c>
      <c r="C247" s="369"/>
      <c r="D247" s="370" t="s">
        <v>16</v>
      </c>
      <c r="E247" s="370"/>
      <c r="F247" s="246" t="s">
        <v>23</v>
      </c>
      <c r="G247" s="376">
        <v>7.0000000000000007E-2</v>
      </c>
      <c r="H247" s="376"/>
      <c r="I247" s="372">
        <v>5.35</v>
      </c>
      <c r="J247" s="372"/>
      <c r="K247" s="248">
        <f t="shared" si="6"/>
        <v>0.37</v>
      </c>
    </row>
    <row r="248" spans="1:11" ht="21" customHeight="1">
      <c r="A248" s="246" t="s">
        <v>439</v>
      </c>
      <c r="B248" s="369" t="s">
        <v>440</v>
      </c>
      <c r="C248" s="369"/>
      <c r="D248" s="370" t="s">
        <v>16</v>
      </c>
      <c r="E248" s="370"/>
      <c r="F248" s="246" t="s">
        <v>23</v>
      </c>
      <c r="G248" s="376">
        <v>0.02</v>
      </c>
      <c r="H248" s="376"/>
      <c r="I248" s="372">
        <v>12.2</v>
      </c>
      <c r="J248" s="372"/>
      <c r="K248" s="248">
        <f t="shared" si="6"/>
        <v>0.24</v>
      </c>
    </row>
    <row r="249" spans="1:11" ht="28.95" customHeight="1">
      <c r="A249" s="246" t="s">
        <v>441</v>
      </c>
      <c r="B249" s="369" t="s">
        <v>442</v>
      </c>
      <c r="C249" s="369"/>
      <c r="D249" s="370" t="s">
        <v>16</v>
      </c>
      <c r="E249" s="370"/>
      <c r="F249" s="246" t="s">
        <v>167</v>
      </c>
      <c r="G249" s="376">
        <v>0.22</v>
      </c>
      <c r="H249" s="376"/>
      <c r="I249" s="372">
        <v>8.07</v>
      </c>
      <c r="J249" s="372"/>
      <c r="K249" s="248">
        <f t="shared" si="6"/>
        <v>1.78</v>
      </c>
    </row>
    <row r="250" spans="1:11" ht="21" customHeight="1">
      <c r="A250" s="246" t="s">
        <v>445</v>
      </c>
      <c r="B250" s="369" t="s">
        <v>446</v>
      </c>
      <c r="C250" s="369"/>
      <c r="D250" s="370" t="s">
        <v>16</v>
      </c>
      <c r="E250" s="370"/>
      <c r="F250" s="246" t="s">
        <v>73</v>
      </c>
      <c r="G250" s="376">
        <v>0.01</v>
      </c>
      <c r="H250" s="376"/>
      <c r="I250" s="372">
        <v>25.55</v>
      </c>
      <c r="J250" s="372"/>
      <c r="K250" s="248">
        <f t="shared" si="6"/>
        <v>0.26</v>
      </c>
    </row>
    <row r="251" spans="1:11" ht="37.950000000000003" customHeight="1">
      <c r="A251" s="246" t="s">
        <v>453</v>
      </c>
      <c r="B251" s="369" t="s">
        <v>454</v>
      </c>
      <c r="C251" s="369"/>
      <c r="D251" s="370" t="s">
        <v>16</v>
      </c>
      <c r="E251" s="370"/>
      <c r="F251" s="246" t="s">
        <v>18</v>
      </c>
      <c r="G251" s="376">
        <v>1.43</v>
      </c>
      <c r="H251" s="376"/>
      <c r="I251" s="372">
        <v>57.24</v>
      </c>
      <c r="J251" s="372"/>
      <c r="K251" s="248">
        <f t="shared" si="6"/>
        <v>81.849999999999994</v>
      </c>
    </row>
    <row r="252" spans="1:11" ht="28.95" customHeight="1">
      <c r="A252" s="246" t="s">
        <v>455</v>
      </c>
      <c r="B252" s="369" t="s">
        <v>456</v>
      </c>
      <c r="C252" s="369"/>
      <c r="D252" s="370" t="s">
        <v>16</v>
      </c>
      <c r="E252" s="370"/>
      <c r="F252" s="246" t="s">
        <v>23</v>
      </c>
      <c r="G252" s="376">
        <v>0.05</v>
      </c>
      <c r="H252" s="376"/>
      <c r="I252" s="372">
        <v>29.56</v>
      </c>
      <c r="J252" s="372"/>
      <c r="K252" s="248">
        <f t="shared" si="6"/>
        <v>1.48</v>
      </c>
    </row>
    <row r="253" spans="1:11" ht="37.950000000000003" customHeight="1">
      <c r="A253" s="246" t="s">
        <v>459</v>
      </c>
      <c r="B253" s="369" t="s">
        <v>460</v>
      </c>
      <c r="C253" s="369"/>
      <c r="D253" s="370" t="s">
        <v>16</v>
      </c>
      <c r="E253" s="370"/>
      <c r="F253" s="246" t="s">
        <v>18</v>
      </c>
      <c r="G253" s="376">
        <v>1.43</v>
      </c>
      <c r="H253" s="376"/>
      <c r="I253" s="372">
        <v>24.93</v>
      </c>
      <c r="J253" s="372"/>
      <c r="K253" s="248">
        <f t="shared" si="6"/>
        <v>35.65</v>
      </c>
    </row>
    <row r="254" spans="1:11" ht="15" customHeight="1">
      <c r="A254" s="11"/>
      <c r="B254" s="11"/>
      <c r="C254" s="11"/>
      <c r="D254" s="11"/>
      <c r="E254" s="11"/>
      <c r="F254" s="11"/>
      <c r="G254" s="367" t="s">
        <v>216</v>
      </c>
      <c r="H254" s="367"/>
      <c r="I254" s="367"/>
      <c r="J254" s="367"/>
      <c r="K254" s="249">
        <f>SUM(K219:K253)</f>
        <v>1009.0099999999999</v>
      </c>
    </row>
    <row r="255" spans="1:11" ht="15" customHeight="1">
      <c r="A255" s="11"/>
      <c r="B255" s="11"/>
      <c r="C255" s="11"/>
      <c r="D255" s="11"/>
      <c r="E255" s="11"/>
      <c r="F255" s="11"/>
      <c r="G255" s="368" t="s">
        <v>217</v>
      </c>
      <c r="H255" s="368"/>
      <c r="I255" s="368"/>
      <c r="J255" s="368"/>
      <c r="K255" s="250">
        <f>ROUND(SUM(K214,K217,K254),2)</f>
        <v>1223.3399999999999</v>
      </c>
    </row>
    <row r="256" spans="1:11" ht="10.050000000000001" customHeight="1">
      <c r="A256" s="11"/>
      <c r="B256" s="11"/>
      <c r="C256" s="11"/>
      <c r="D256" s="11"/>
      <c r="E256" s="11"/>
      <c r="F256" s="11"/>
      <c r="G256" s="374"/>
      <c r="H256" s="374"/>
      <c r="I256" s="374"/>
      <c r="J256" s="374"/>
      <c r="K256" s="374"/>
    </row>
    <row r="257" spans="1:11" ht="19.95" customHeight="1">
      <c r="A257" s="375" t="s">
        <v>488</v>
      </c>
      <c r="B257" s="375"/>
      <c r="C257" s="375"/>
      <c r="D257" s="375"/>
      <c r="E257" s="375"/>
      <c r="F257" s="375"/>
      <c r="G257" s="375"/>
      <c r="H257" s="375"/>
      <c r="I257" s="375"/>
      <c r="J257" s="375"/>
      <c r="K257" s="375"/>
    </row>
    <row r="258" spans="1:11" ht="15" customHeight="1">
      <c r="A258" s="373" t="s">
        <v>193</v>
      </c>
      <c r="B258" s="373"/>
      <c r="C258" s="373"/>
      <c r="D258" s="366" t="s">
        <v>178</v>
      </c>
      <c r="E258" s="366"/>
      <c r="F258" s="243" t="s">
        <v>194</v>
      </c>
      <c r="G258" s="366" t="s">
        <v>195</v>
      </c>
      <c r="H258" s="366"/>
      <c r="I258" s="366" t="s">
        <v>196</v>
      </c>
      <c r="J258" s="366"/>
      <c r="K258" s="243" t="s">
        <v>197</v>
      </c>
    </row>
    <row r="259" spans="1:11" ht="28.95" customHeight="1">
      <c r="A259" s="246" t="s">
        <v>489</v>
      </c>
      <c r="B259" s="369" t="s">
        <v>490</v>
      </c>
      <c r="C259" s="369"/>
      <c r="D259" s="370" t="s">
        <v>16</v>
      </c>
      <c r="E259" s="370"/>
      <c r="F259" s="246" t="s">
        <v>167</v>
      </c>
      <c r="G259" s="376">
        <v>2.0699999999999998</v>
      </c>
      <c r="H259" s="376"/>
      <c r="I259" s="372">
        <v>14.55</v>
      </c>
      <c r="J259" s="372"/>
      <c r="K259" s="248">
        <f t="shared" ref="K259:K264" si="7">ROUND(ROUND(G259,4)*I259,2)</f>
        <v>30.12</v>
      </c>
    </row>
    <row r="260" spans="1:11" ht="21" customHeight="1">
      <c r="A260" s="246" t="s">
        <v>340</v>
      </c>
      <c r="B260" s="369" t="s">
        <v>341</v>
      </c>
      <c r="C260" s="369"/>
      <c r="D260" s="370" t="s">
        <v>16</v>
      </c>
      <c r="E260" s="370"/>
      <c r="F260" s="246" t="s">
        <v>23</v>
      </c>
      <c r="G260" s="376">
        <v>0.03</v>
      </c>
      <c r="H260" s="376"/>
      <c r="I260" s="372">
        <v>245</v>
      </c>
      <c r="J260" s="372"/>
      <c r="K260" s="248">
        <f t="shared" si="7"/>
        <v>7.35</v>
      </c>
    </row>
    <row r="261" spans="1:11" ht="21" customHeight="1">
      <c r="A261" s="246" t="s">
        <v>342</v>
      </c>
      <c r="B261" s="369" t="s">
        <v>343</v>
      </c>
      <c r="C261" s="369"/>
      <c r="D261" s="370" t="s">
        <v>16</v>
      </c>
      <c r="E261" s="370"/>
      <c r="F261" s="246" t="s">
        <v>23</v>
      </c>
      <c r="G261" s="376">
        <v>0.03</v>
      </c>
      <c r="H261" s="376"/>
      <c r="I261" s="372">
        <v>236.92</v>
      </c>
      <c r="J261" s="372"/>
      <c r="K261" s="248">
        <f t="shared" si="7"/>
        <v>7.11</v>
      </c>
    </row>
    <row r="262" spans="1:11" ht="46.05" customHeight="1">
      <c r="A262" s="246" t="s">
        <v>344</v>
      </c>
      <c r="B262" s="369" t="s">
        <v>345</v>
      </c>
      <c r="C262" s="369"/>
      <c r="D262" s="370" t="s">
        <v>16</v>
      </c>
      <c r="E262" s="370"/>
      <c r="F262" s="246" t="s">
        <v>346</v>
      </c>
      <c r="G262" s="376">
        <v>0.03</v>
      </c>
      <c r="H262" s="376"/>
      <c r="I262" s="372">
        <v>79.650000000000006</v>
      </c>
      <c r="J262" s="372"/>
      <c r="K262" s="248">
        <f t="shared" si="7"/>
        <v>2.39</v>
      </c>
    </row>
    <row r="263" spans="1:11" ht="28.95" customHeight="1">
      <c r="A263" s="246" t="s">
        <v>349</v>
      </c>
      <c r="B263" s="369" t="s">
        <v>350</v>
      </c>
      <c r="C263" s="369"/>
      <c r="D263" s="370" t="s">
        <v>16</v>
      </c>
      <c r="E263" s="370"/>
      <c r="F263" s="246" t="s">
        <v>18</v>
      </c>
      <c r="G263" s="376">
        <v>0.9</v>
      </c>
      <c r="H263" s="376"/>
      <c r="I263" s="372">
        <v>81.72</v>
      </c>
      <c r="J263" s="372"/>
      <c r="K263" s="248">
        <f t="shared" si="7"/>
        <v>73.55</v>
      </c>
    </row>
    <row r="264" spans="1:11" ht="28.95" customHeight="1">
      <c r="A264" s="246" t="s">
        <v>491</v>
      </c>
      <c r="B264" s="369" t="s">
        <v>492</v>
      </c>
      <c r="C264" s="369"/>
      <c r="D264" s="370" t="s">
        <v>16</v>
      </c>
      <c r="E264" s="370"/>
      <c r="F264" s="246" t="s">
        <v>167</v>
      </c>
      <c r="G264" s="376">
        <v>1.21</v>
      </c>
      <c r="H264" s="376"/>
      <c r="I264" s="372">
        <v>3.83</v>
      </c>
      <c r="J264" s="372"/>
      <c r="K264" s="248">
        <f t="shared" si="7"/>
        <v>4.63</v>
      </c>
    </row>
    <row r="265" spans="1:11" ht="15" customHeight="1">
      <c r="A265" s="11"/>
      <c r="B265" s="11"/>
      <c r="C265" s="11"/>
      <c r="D265" s="11"/>
      <c r="E265" s="11"/>
      <c r="F265" s="11"/>
      <c r="G265" s="367" t="s">
        <v>206</v>
      </c>
      <c r="H265" s="367"/>
      <c r="I265" s="367"/>
      <c r="J265" s="367"/>
      <c r="K265" s="249">
        <f>SUM(K259:K264)</f>
        <v>125.14999999999999</v>
      </c>
    </row>
    <row r="266" spans="1:11" ht="15" customHeight="1">
      <c r="A266" s="373" t="s">
        <v>207</v>
      </c>
      <c r="B266" s="373"/>
      <c r="C266" s="373"/>
      <c r="D266" s="366" t="s">
        <v>178</v>
      </c>
      <c r="E266" s="366"/>
      <c r="F266" s="243" t="s">
        <v>194</v>
      </c>
      <c r="G266" s="366" t="s">
        <v>195</v>
      </c>
      <c r="H266" s="366"/>
      <c r="I266" s="366" t="s">
        <v>196</v>
      </c>
      <c r="J266" s="366"/>
      <c r="K266" s="243" t="s">
        <v>197</v>
      </c>
    </row>
    <row r="267" spans="1:11" ht="21" customHeight="1">
      <c r="A267" s="246" t="s">
        <v>208</v>
      </c>
      <c r="B267" s="369" t="s">
        <v>209</v>
      </c>
      <c r="C267" s="369"/>
      <c r="D267" s="370" t="s">
        <v>16</v>
      </c>
      <c r="E267" s="370"/>
      <c r="F267" s="246" t="s">
        <v>128</v>
      </c>
      <c r="G267" s="376">
        <v>1.06</v>
      </c>
      <c r="H267" s="376"/>
      <c r="I267" s="372">
        <v>27.01</v>
      </c>
      <c r="J267" s="372"/>
      <c r="K267" s="248">
        <f>ROUND(ROUND(G267,4)*I267,2)</f>
        <v>28.63</v>
      </c>
    </row>
    <row r="268" spans="1:11" ht="18" customHeight="1">
      <c r="A268" s="11"/>
      <c r="B268" s="11"/>
      <c r="C268" s="11"/>
      <c r="D268" s="11"/>
      <c r="E268" s="11"/>
      <c r="F268" s="11"/>
      <c r="G268" s="367" t="s">
        <v>212</v>
      </c>
      <c r="H268" s="367"/>
      <c r="I268" s="367"/>
      <c r="J268" s="367"/>
      <c r="K268" s="249">
        <f>SUM(K267:K267)</f>
        <v>28.63</v>
      </c>
    </row>
    <row r="269" spans="1:11" ht="15" customHeight="1">
      <c r="A269" s="373" t="s">
        <v>213</v>
      </c>
      <c r="B269" s="373"/>
      <c r="C269" s="373"/>
      <c r="D269" s="366" t="s">
        <v>178</v>
      </c>
      <c r="E269" s="366"/>
      <c r="F269" s="243" t="s">
        <v>194</v>
      </c>
      <c r="G269" s="366" t="s">
        <v>195</v>
      </c>
      <c r="H269" s="366"/>
      <c r="I269" s="366" t="s">
        <v>196</v>
      </c>
      <c r="J269" s="366"/>
      <c r="K269" s="243" t="s">
        <v>197</v>
      </c>
    </row>
    <row r="270" spans="1:11" ht="37.950000000000003" customHeight="1">
      <c r="A270" s="246" t="s">
        <v>351</v>
      </c>
      <c r="B270" s="369" t="s">
        <v>352</v>
      </c>
      <c r="C270" s="369"/>
      <c r="D270" s="370" t="s">
        <v>16</v>
      </c>
      <c r="E270" s="370"/>
      <c r="F270" s="246" t="s">
        <v>73</v>
      </c>
      <c r="G270" s="376">
        <v>0.03</v>
      </c>
      <c r="H270" s="376"/>
      <c r="I270" s="372">
        <v>992.27</v>
      </c>
      <c r="J270" s="372"/>
      <c r="K270" s="248">
        <f t="shared" ref="K270:K306" si="8">ROUND(ROUND(G270,4)*I270,2)</f>
        <v>29.77</v>
      </c>
    </row>
    <row r="271" spans="1:11" ht="37.950000000000003" customHeight="1">
      <c r="A271" s="246" t="s">
        <v>353</v>
      </c>
      <c r="B271" s="369" t="s">
        <v>354</v>
      </c>
      <c r="C271" s="369"/>
      <c r="D271" s="370" t="s">
        <v>16</v>
      </c>
      <c r="E271" s="370"/>
      <c r="F271" s="246" t="s">
        <v>18</v>
      </c>
      <c r="G271" s="376">
        <v>0.68</v>
      </c>
      <c r="H271" s="376"/>
      <c r="I271" s="372">
        <v>87.31</v>
      </c>
      <c r="J271" s="372"/>
      <c r="K271" s="248">
        <f t="shared" si="8"/>
        <v>59.37</v>
      </c>
    </row>
    <row r="272" spans="1:11" ht="46.05" customHeight="1">
      <c r="A272" s="246" t="s">
        <v>355</v>
      </c>
      <c r="B272" s="369" t="s">
        <v>356</v>
      </c>
      <c r="C272" s="369"/>
      <c r="D272" s="370" t="s">
        <v>16</v>
      </c>
      <c r="E272" s="370"/>
      <c r="F272" s="246" t="s">
        <v>23</v>
      </c>
      <c r="G272" s="376">
        <v>0.03</v>
      </c>
      <c r="H272" s="376"/>
      <c r="I272" s="372">
        <v>456.87</v>
      </c>
      <c r="J272" s="372"/>
      <c r="K272" s="248">
        <f t="shared" si="8"/>
        <v>13.71</v>
      </c>
    </row>
    <row r="273" spans="1:11" ht="28.95" customHeight="1">
      <c r="A273" s="246" t="s">
        <v>357</v>
      </c>
      <c r="B273" s="369" t="s">
        <v>358</v>
      </c>
      <c r="C273" s="369"/>
      <c r="D273" s="370" t="s">
        <v>16</v>
      </c>
      <c r="E273" s="370"/>
      <c r="F273" s="246" t="s">
        <v>167</v>
      </c>
      <c r="G273" s="376">
        <v>0.82</v>
      </c>
      <c r="H273" s="376"/>
      <c r="I273" s="372">
        <v>3.08</v>
      </c>
      <c r="J273" s="372"/>
      <c r="K273" s="248">
        <f t="shared" si="8"/>
        <v>2.5299999999999998</v>
      </c>
    </row>
    <row r="274" spans="1:11" ht="28.95" customHeight="1">
      <c r="A274" s="246" t="s">
        <v>359</v>
      </c>
      <c r="B274" s="369" t="s">
        <v>360</v>
      </c>
      <c r="C274" s="369"/>
      <c r="D274" s="370" t="s">
        <v>16</v>
      </c>
      <c r="E274" s="370"/>
      <c r="F274" s="246" t="s">
        <v>167</v>
      </c>
      <c r="G274" s="376">
        <v>2.42</v>
      </c>
      <c r="H274" s="376"/>
      <c r="I274" s="372">
        <v>4.47</v>
      </c>
      <c r="J274" s="372"/>
      <c r="K274" s="248">
        <f t="shared" si="8"/>
        <v>10.82</v>
      </c>
    </row>
    <row r="275" spans="1:11" ht="28.95" customHeight="1">
      <c r="A275" s="246" t="s">
        <v>493</v>
      </c>
      <c r="B275" s="369" t="s">
        <v>494</v>
      </c>
      <c r="C275" s="369"/>
      <c r="D275" s="370" t="s">
        <v>16</v>
      </c>
      <c r="E275" s="370"/>
      <c r="F275" s="246" t="s">
        <v>23</v>
      </c>
      <c r="G275" s="376">
        <v>0.03</v>
      </c>
      <c r="H275" s="376"/>
      <c r="I275" s="372">
        <v>145.57</v>
      </c>
      <c r="J275" s="372"/>
      <c r="K275" s="248">
        <f t="shared" si="8"/>
        <v>4.37</v>
      </c>
    </row>
    <row r="276" spans="1:11" ht="37.950000000000003" customHeight="1">
      <c r="A276" s="246" t="s">
        <v>369</v>
      </c>
      <c r="B276" s="369" t="s">
        <v>370</v>
      </c>
      <c r="C276" s="369"/>
      <c r="D276" s="370" t="s">
        <v>16</v>
      </c>
      <c r="E276" s="370"/>
      <c r="F276" s="246" t="s">
        <v>23</v>
      </c>
      <c r="G276" s="376">
        <v>0.03</v>
      </c>
      <c r="H276" s="376"/>
      <c r="I276" s="372">
        <v>445.35</v>
      </c>
      <c r="J276" s="372"/>
      <c r="K276" s="248">
        <f t="shared" si="8"/>
        <v>13.36</v>
      </c>
    </row>
    <row r="277" spans="1:11" ht="28.95" customHeight="1">
      <c r="A277" s="246" t="s">
        <v>375</v>
      </c>
      <c r="B277" s="369" t="s">
        <v>376</v>
      </c>
      <c r="C277" s="369"/>
      <c r="D277" s="370" t="s">
        <v>16</v>
      </c>
      <c r="E277" s="370"/>
      <c r="F277" s="246" t="s">
        <v>23</v>
      </c>
      <c r="G277" s="376">
        <v>0.15</v>
      </c>
      <c r="H277" s="376"/>
      <c r="I277" s="372">
        <v>12.3</v>
      </c>
      <c r="J277" s="372"/>
      <c r="K277" s="248">
        <f t="shared" si="8"/>
        <v>1.85</v>
      </c>
    </row>
    <row r="278" spans="1:11" ht="28.95" customHeight="1">
      <c r="A278" s="246" t="s">
        <v>377</v>
      </c>
      <c r="B278" s="369" t="s">
        <v>378</v>
      </c>
      <c r="C278" s="369"/>
      <c r="D278" s="370" t="s">
        <v>16</v>
      </c>
      <c r="E278" s="370"/>
      <c r="F278" s="246" t="s">
        <v>23</v>
      </c>
      <c r="G278" s="376">
        <v>0.03</v>
      </c>
      <c r="H278" s="376"/>
      <c r="I278" s="372">
        <v>18.82</v>
      </c>
      <c r="J278" s="372"/>
      <c r="K278" s="248">
        <f t="shared" si="8"/>
        <v>0.56000000000000005</v>
      </c>
    </row>
    <row r="279" spans="1:11" ht="46.05" customHeight="1">
      <c r="A279" s="246" t="s">
        <v>478</v>
      </c>
      <c r="B279" s="369" t="s">
        <v>479</v>
      </c>
      <c r="C279" s="369"/>
      <c r="D279" s="370" t="s">
        <v>16</v>
      </c>
      <c r="E279" s="370"/>
      <c r="F279" s="246" t="s">
        <v>18</v>
      </c>
      <c r="G279" s="376">
        <v>0.68</v>
      </c>
      <c r="H279" s="376"/>
      <c r="I279" s="372">
        <v>13.9</v>
      </c>
      <c r="J279" s="372"/>
      <c r="K279" s="248">
        <f t="shared" si="8"/>
        <v>9.4499999999999993</v>
      </c>
    </row>
    <row r="280" spans="1:11" ht="37.950000000000003" customHeight="1">
      <c r="A280" s="246" t="s">
        <v>383</v>
      </c>
      <c r="B280" s="369" t="s">
        <v>384</v>
      </c>
      <c r="C280" s="369"/>
      <c r="D280" s="370" t="s">
        <v>16</v>
      </c>
      <c r="E280" s="370"/>
      <c r="F280" s="246" t="s">
        <v>18</v>
      </c>
      <c r="G280" s="376">
        <v>0.68</v>
      </c>
      <c r="H280" s="376"/>
      <c r="I280" s="372">
        <v>12.26</v>
      </c>
      <c r="J280" s="372"/>
      <c r="K280" s="248">
        <f t="shared" si="8"/>
        <v>8.34</v>
      </c>
    </row>
    <row r="281" spans="1:11" ht="37.950000000000003" customHeight="1">
      <c r="A281" s="246" t="s">
        <v>385</v>
      </c>
      <c r="B281" s="369" t="s">
        <v>386</v>
      </c>
      <c r="C281" s="369"/>
      <c r="D281" s="370" t="s">
        <v>16</v>
      </c>
      <c r="E281" s="370"/>
      <c r="F281" s="246" t="s">
        <v>167</v>
      </c>
      <c r="G281" s="376">
        <v>0.51</v>
      </c>
      <c r="H281" s="376"/>
      <c r="I281" s="372">
        <v>15.12</v>
      </c>
      <c r="J281" s="372"/>
      <c r="K281" s="248">
        <f t="shared" si="8"/>
        <v>7.71</v>
      </c>
    </row>
    <row r="282" spans="1:11" ht="28.95" customHeight="1">
      <c r="A282" s="246" t="s">
        <v>391</v>
      </c>
      <c r="B282" s="369" t="s">
        <v>392</v>
      </c>
      <c r="C282" s="369"/>
      <c r="D282" s="370" t="s">
        <v>16</v>
      </c>
      <c r="E282" s="370"/>
      <c r="F282" s="246" t="s">
        <v>23</v>
      </c>
      <c r="G282" s="376">
        <v>0.1</v>
      </c>
      <c r="H282" s="376"/>
      <c r="I282" s="372">
        <v>30.35</v>
      </c>
      <c r="J282" s="372"/>
      <c r="K282" s="248">
        <f t="shared" si="8"/>
        <v>3.04</v>
      </c>
    </row>
    <row r="283" spans="1:11" ht="28.95" customHeight="1">
      <c r="A283" s="246" t="s">
        <v>393</v>
      </c>
      <c r="B283" s="369" t="s">
        <v>394</v>
      </c>
      <c r="C283" s="369"/>
      <c r="D283" s="370" t="s">
        <v>16</v>
      </c>
      <c r="E283" s="370"/>
      <c r="F283" s="246" t="s">
        <v>167</v>
      </c>
      <c r="G283" s="376">
        <v>0.31</v>
      </c>
      <c r="H283" s="376"/>
      <c r="I283" s="372">
        <v>18.010000000000002</v>
      </c>
      <c r="J283" s="372"/>
      <c r="K283" s="248">
        <f t="shared" si="8"/>
        <v>5.58</v>
      </c>
    </row>
    <row r="284" spans="1:11" ht="28.95" customHeight="1">
      <c r="A284" s="246" t="s">
        <v>395</v>
      </c>
      <c r="B284" s="369" t="s">
        <v>396</v>
      </c>
      <c r="C284" s="369"/>
      <c r="D284" s="370" t="s">
        <v>16</v>
      </c>
      <c r="E284" s="370"/>
      <c r="F284" s="246" t="s">
        <v>167</v>
      </c>
      <c r="G284" s="376">
        <v>0.51</v>
      </c>
      <c r="H284" s="376"/>
      <c r="I284" s="372">
        <v>9</v>
      </c>
      <c r="J284" s="372"/>
      <c r="K284" s="248">
        <f t="shared" si="8"/>
        <v>4.59</v>
      </c>
    </row>
    <row r="285" spans="1:11" ht="37.950000000000003" customHeight="1">
      <c r="A285" s="246" t="s">
        <v>480</v>
      </c>
      <c r="B285" s="369" t="s">
        <v>481</v>
      </c>
      <c r="C285" s="369"/>
      <c r="D285" s="370" t="s">
        <v>16</v>
      </c>
      <c r="E285" s="370"/>
      <c r="F285" s="246" t="s">
        <v>18</v>
      </c>
      <c r="G285" s="376">
        <v>0.68</v>
      </c>
      <c r="H285" s="376"/>
      <c r="I285" s="372">
        <v>47.33</v>
      </c>
      <c r="J285" s="372"/>
      <c r="K285" s="248">
        <f t="shared" si="8"/>
        <v>32.18</v>
      </c>
    </row>
    <row r="286" spans="1:11" ht="37.950000000000003" customHeight="1">
      <c r="A286" s="246" t="s">
        <v>495</v>
      </c>
      <c r="B286" s="369" t="s">
        <v>496</v>
      </c>
      <c r="C286" s="369"/>
      <c r="D286" s="370" t="s">
        <v>16</v>
      </c>
      <c r="E286" s="370"/>
      <c r="F286" s="246" t="s">
        <v>18</v>
      </c>
      <c r="G286" s="376">
        <v>0.68</v>
      </c>
      <c r="H286" s="376"/>
      <c r="I286" s="372">
        <v>43.24</v>
      </c>
      <c r="J286" s="372"/>
      <c r="K286" s="248">
        <f t="shared" si="8"/>
        <v>29.4</v>
      </c>
    </row>
    <row r="287" spans="1:11" ht="15" customHeight="1">
      <c r="A287" s="246" t="s">
        <v>399</v>
      </c>
      <c r="B287" s="369" t="s">
        <v>400</v>
      </c>
      <c r="C287" s="369"/>
      <c r="D287" s="370" t="s">
        <v>16</v>
      </c>
      <c r="E287" s="370"/>
      <c r="F287" s="246" t="s">
        <v>73</v>
      </c>
      <c r="G287" s="376">
        <v>0.03</v>
      </c>
      <c r="H287" s="376"/>
      <c r="I287" s="372">
        <v>88.05</v>
      </c>
      <c r="J287" s="372"/>
      <c r="K287" s="248">
        <f t="shared" si="8"/>
        <v>2.64</v>
      </c>
    </row>
    <row r="288" spans="1:11" ht="46.05" customHeight="1">
      <c r="A288" s="246" t="s">
        <v>401</v>
      </c>
      <c r="B288" s="369" t="s">
        <v>402</v>
      </c>
      <c r="C288" s="369"/>
      <c r="D288" s="370" t="s">
        <v>16</v>
      </c>
      <c r="E288" s="370"/>
      <c r="F288" s="246" t="s">
        <v>167</v>
      </c>
      <c r="G288" s="376">
        <v>0.31</v>
      </c>
      <c r="H288" s="376"/>
      <c r="I288" s="372">
        <v>11.05</v>
      </c>
      <c r="J288" s="372"/>
      <c r="K288" s="248">
        <f t="shared" si="8"/>
        <v>3.43</v>
      </c>
    </row>
    <row r="289" spans="1:11" ht="28.95" customHeight="1">
      <c r="A289" s="246" t="s">
        <v>405</v>
      </c>
      <c r="B289" s="369" t="s">
        <v>406</v>
      </c>
      <c r="C289" s="369"/>
      <c r="D289" s="370" t="s">
        <v>16</v>
      </c>
      <c r="E289" s="370"/>
      <c r="F289" s="246" t="s">
        <v>23</v>
      </c>
      <c r="G289" s="376">
        <v>0.03</v>
      </c>
      <c r="H289" s="376"/>
      <c r="I289" s="372">
        <v>48.02</v>
      </c>
      <c r="J289" s="372"/>
      <c r="K289" s="248">
        <f t="shared" si="8"/>
        <v>1.44</v>
      </c>
    </row>
    <row r="290" spans="1:11" ht="37.950000000000003" customHeight="1">
      <c r="A290" s="246" t="s">
        <v>413</v>
      </c>
      <c r="B290" s="369" t="s">
        <v>414</v>
      </c>
      <c r="C290" s="369"/>
      <c r="D290" s="370" t="s">
        <v>16</v>
      </c>
      <c r="E290" s="370"/>
      <c r="F290" s="246" t="s">
        <v>23</v>
      </c>
      <c r="G290" s="376">
        <v>0.05</v>
      </c>
      <c r="H290" s="376"/>
      <c r="I290" s="372">
        <v>9.7799999999999994</v>
      </c>
      <c r="J290" s="372"/>
      <c r="K290" s="248">
        <f t="shared" si="8"/>
        <v>0.49</v>
      </c>
    </row>
    <row r="291" spans="1:11" ht="28.95" customHeight="1">
      <c r="A291" s="246" t="s">
        <v>419</v>
      </c>
      <c r="B291" s="369" t="s">
        <v>420</v>
      </c>
      <c r="C291" s="369"/>
      <c r="D291" s="370" t="s">
        <v>16</v>
      </c>
      <c r="E291" s="370"/>
      <c r="F291" s="246" t="s">
        <v>18</v>
      </c>
      <c r="G291" s="376">
        <v>0.01</v>
      </c>
      <c r="H291" s="376"/>
      <c r="I291" s="372">
        <v>19.28</v>
      </c>
      <c r="J291" s="372"/>
      <c r="K291" s="248">
        <f t="shared" si="8"/>
        <v>0.19</v>
      </c>
    </row>
    <row r="292" spans="1:11" ht="28.95" customHeight="1">
      <c r="A292" s="246" t="s">
        <v>421</v>
      </c>
      <c r="B292" s="369" t="s">
        <v>422</v>
      </c>
      <c r="C292" s="369"/>
      <c r="D292" s="370" t="s">
        <v>16</v>
      </c>
      <c r="E292" s="370"/>
      <c r="F292" s="246" t="s">
        <v>18</v>
      </c>
      <c r="G292" s="376">
        <v>1.34</v>
      </c>
      <c r="H292" s="376"/>
      <c r="I292" s="372">
        <v>37.159999999999997</v>
      </c>
      <c r="J292" s="372"/>
      <c r="K292" s="248">
        <f t="shared" si="8"/>
        <v>49.79</v>
      </c>
    </row>
    <row r="293" spans="1:11" ht="46.05" customHeight="1">
      <c r="A293" s="246" t="s">
        <v>423</v>
      </c>
      <c r="B293" s="369" t="s">
        <v>424</v>
      </c>
      <c r="C293" s="369"/>
      <c r="D293" s="370" t="s">
        <v>16</v>
      </c>
      <c r="E293" s="370"/>
      <c r="F293" s="246" t="s">
        <v>23</v>
      </c>
      <c r="G293" s="376">
        <v>0.03</v>
      </c>
      <c r="H293" s="376"/>
      <c r="I293" s="372">
        <v>279.61</v>
      </c>
      <c r="J293" s="372"/>
      <c r="K293" s="248">
        <f t="shared" si="8"/>
        <v>8.39</v>
      </c>
    </row>
    <row r="294" spans="1:11" ht="21" customHeight="1">
      <c r="A294" s="246" t="s">
        <v>427</v>
      </c>
      <c r="B294" s="369" t="s">
        <v>428</v>
      </c>
      <c r="C294" s="369"/>
      <c r="D294" s="370" t="s">
        <v>16</v>
      </c>
      <c r="E294" s="370"/>
      <c r="F294" s="246" t="s">
        <v>18</v>
      </c>
      <c r="G294" s="376">
        <v>1.36</v>
      </c>
      <c r="H294" s="376"/>
      <c r="I294" s="372">
        <v>14.49</v>
      </c>
      <c r="J294" s="372"/>
      <c r="K294" s="248">
        <f t="shared" si="8"/>
        <v>19.71</v>
      </c>
    </row>
    <row r="295" spans="1:11" ht="37.950000000000003" customHeight="1">
      <c r="A295" s="246" t="s">
        <v>431</v>
      </c>
      <c r="B295" s="369" t="s">
        <v>432</v>
      </c>
      <c r="C295" s="369"/>
      <c r="D295" s="370" t="s">
        <v>16</v>
      </c>
      <c r="E295" s="370"/>
      <c r="F295" s="246" t="s">
        <v>23</v>
      </c>
      <c r="G295" s="376">
        <v>0.03</v>
      </c>
      <c r="H295" s="376"/>
      <c r="I295" s="372">
        <v>408.54</v>
      </c>
      <c r="J295" s="372"/>
      <c r="K295" s="248">
        <f t="shared" si="8"/>
        <v>12.26</v>
      </c>
    </row>
    <row r="296" spans="1:11" ht="28.95" customHeight="1">
      <c r="A296" s="246" t="s">
        <v>486</v>
      </c>
      <c r="B296" s="369" t="s">
        <v>487</v>
      </c>
      <c r="C296" s="369"/>
      <c r="D296" s="370" t="s">
        <v>16</v>
      </c>
      <c r="E296" s="370"/>
      <c r="F296" s="246" t="s">
        <v>23</v>
      </c>
      <c r="G296" s="376">
        <v>0.03</v>
      </c>
      <c r="H296" s="376"/>
      <c r="I296" s="372">
        <v>132.82</v>
      </c>
      <c r="J296" s="372"/>
      <c r="K296" s="248">
        <f t="shared" si="8"/>
        <v>3.98</v>
      </c>
    </row>
    <row r="297" spans="1:11" ht="21" customHeight="1">
      <c r="A297" s="246" t="s">
        <v>437</v>
      </c>
      <c r="B297" s="369" t="s">
        <v>438</v>
      </c>
      <c r="C297" s="369"/>
      <c r="D297" s="370" t="s">
        <v>16</v>
      </c>
      <c r="E297" s="370"/>
      <c r="F297" s="246" t="s">
        <v>23</v>
      </c>
      <c r="G297" s="376">
        <v>0.18</v>
      </c>
      <c r="H297" s="376"/>
      <c r="I297" s="372">
        <v>5.35</v>
      </c>
      <c r="J297" s="372"/>
      <c r="K297" s="248">
        <f t="shared" si="8"/>
        <v>0.96</v>
      </c>
    </row>
    <row r="298" spans="1:11" ht="21" customHeight="1">
      <c r="A298" s="246" t="s">
        <v>439</v>
      </c>
      <c r="B298" s="369" t="s">
        <v>440</v>
      </c>
      <c r="C298" s="369"/>
      <c r="D298" s="370" t="s">
        <v>16</v>
      </c>
      <c r="E298" s="370"/>
      <c r="F298" s="246" t="s">
        <v>23</v>
      </c>
      <c r="G298" s="376">
        <v>0.03</v>
      </c>
      <c r="H298" s="376"/>
      <c r="I298" s="372">
        <v>12.2</v>
      </c>
      <c r="J298" s="372"/>
      <c r="K298" s="248">
        <f t="shared" si="8"/>
        <v>0.37</v>
      </c>
    </row>
    <row r="299" spans="1:11" ht="28.95" customHeight="1">
      <c r="A299" s="246" t="s">
        <v>441</v>
      </c>
      <c r="B299" s="369" t="s">
        <v>442</v>
      </c>
      <c r="C299" s="369"/>
      <c r="D299" s="370" t="s">
        <v>16</v>
      </c>
      <c r="E299" s="370"/>
      <c r="F299" s="246" t="s">
        <v>167</v>
      </c>
      <c r="G299" s="376">
        <v>0.51</v>
      </c>
      <c r="H299" s="376"/>
      <c r="I299" s="372">
        <v>8.07</v>
      </c>
      <c r="J299" s="372"/>
      <c r="K299" s="248">
        <f t="shared" si="8"/>
        <v>4.12</v>
      </c>
    </row>
    <row r="300" spans="1:11" ht="21" customHeight="1">
      <c r="A300" s="246" t="s">
        <v>445</v>
      </c>
      <c r="B300" s="369" t="s">
        <v>446</v>
      </c>
      <c r="C300" s="369"/>
      <c r="D300" s="370" t="s">
        <v>16</v>
      </c>
      <c r="E300" s="370"/>
      <c r="F300" s="246" t="s">
        <v>73</v>
      </c>
      <c r="G300" s="376">
        <v>0.01</v>
      </c>
      <c r="H300" s="376"/>
      <c r="I300" s="372">
        <v>25.55</v>
      </c>
      <c r="J300" s="372"/>
      <c r="K300" s="248">
        <f t="shared" si="8"/>
        <v>0.26</v>
      </c>
    </row>
    <row r="301" spans="1:11" ht="37.950000000000003" customHeight="1">
      <c r="A301" s="246" t="s">
        <v>453</v>
      </c>
      <c r="B301" s="369" t="s">
        <v>454</v>
      </c>
      <c r="C301" s="369"/>
      <c r="D301" s="370" t="s">
        <v>16</v>
      </c>
      <c r="E301" s="370"/>
      <c r="F301" s="246" t="s">
        <v>18</v>
      </c>
      <c r="G301" s="376">
        <v>1.44</v>
      </c>
      <c r="H301" s="376"/>
      <c r="I301" s="372">
        <v>57.24</v>
      </c>
      <c r="J301" s="372"/>
      <c r="K301" s="248">
        <f t="shared" si="8"/>
        <v>82.43</v>
      </c>
    </row>
    <row r="302" spans="1:11" ht="28.95" customHeight="1">
      <c r="A302" s="246" t="s">
        <v>455</v>
      </c>
      <c r="B302" s="369" t="s">
        <v>456</v>
      </c>
      <c r="C302" s="369"/>
      <c r="D302" s="370" t="s">
        <v>16</v>
      </c>
      <c r="E302" s="370"/>
      <c r="F302" s="246" t="s">
        <v>23</v>
      </c>
      <c r="G302" s="376">
        <v>0.03</v>
      </c>
      <c r="H302" s="376"/>
      <c r="I302" s="372">
        <v>29.56</v>
      </c>
      <c r="J302" s="372"/>
      <c r="K302" s="248">
        <f t="shared" si="8"/>
        <v>0.89</v>
      </c>
    </row>
    <row r="303" spans="1:11" ht="28.95" customHeight="1">
      <c r="A303" s="246" t="s">
        <v>457</v>
      </c>
      <c r="B303" s="369" t="s">
        <v>458</v>
      </c>
      <c r="C303" s="369"/>
      <c r="D303" s="370" t="s">
        <v>16</v>
      </c>
      <c r="E303" s="370"/>
      <c r="F303" s="246" t="s">
        <v>23</v>
      </c>
      <c r="G303" s="376">
        <v>0.13</v>
      </c>
      <c r="H303" s="376"/>
      <c r="I303" s="372">
        <v>45.51</v>
      </c>
      <c r="J303" s="372"/>
      <c r="K303" s="248">
        <f t="shared" si="8"/>
        <v>5.92</v>
      </c>
    </row>
    <row r="304" spans="1:11" ht="37.950000000000003" customHeight="1">
      <c r="A304" s="246" t="s">
        <v>459</v>
      </c>
      <c r="B304" s="369" t="s">
        <v>460</v>
      </c>
      <c r="C304" s="369"/>
      <c r="D304" s="370" t="s">
        <v>16</v>
      </c>
      <c r="E304" s="370"/>
      <c r="F304" s="246" t="s">
        <v>18</v>
      </c>
      <c r="G304" s="376">
        <v>1.44</v>
      </c>
      <c r="H304" s="376"/>
      <c r="I304" s="372">
        <v>24.93</v>
      </c>
      <c r="J304" s="372"/>
      <c r="K304" s="248">
        <f t="shared" si="8"/>
        <v>35.9</v>
      </c>
    </row>
    <row r="305" spans="1:11" ht="28.95" customHeight="1">
      <c r="A305" s="246" t="s">
        <v>461</v>
      </c>
      <c r="B305" s="369" t="s">
        <v>462</v>
      </c>
      <c r="C305" s="369"/>
      <c r="D305" s="370" t="s">
        <v>16</v>
      </c>
      <c r="E305" s="370"/>
      <c r="F305" s="246" t="s">
        <v>167</v>
      </c>
      <c r="G305" s="376">
        <v>0.14000000000000001</v>
      </c>
      <c r="H305" s="376"/>
      <c r="I305" s="372">
        <v>35.1</v>
      </c>
      <c r="J305" s="372"/>
      <c r="K305" s="248">
        <f t="shared" si="8"/>
        <v>4.91</v>
      </c>
    </row>
    <row r="306" spans="1:11" ht="28.95" customHeight="1">
      <c r="A306" s="246" t="s">
        <v>463</v>
      </c>
      <c r="B306" s="369" t="s">
        <v>464</v>
      </c>
      <c r="C306" s="369"/>
      <c r="D306" s="370" t="s">
        <v>16</v>
      </c>
      <c r="E306" s="370"/>
      <c r="F306" s="246" t="s">
        <v>167</v>
      </c>
      <c r="G306" s="376">
        <v>0.08</v>
      </c>
      <c r="H306" s="376"/>
      <c r="I306" s="372">
        <v>20.2</v>
      </c>
      <c r="J306" s="372"/>
      <c r="K306" s="248">
        <f t="shared" si="8"/>
        <v>1.62</v>
      </c>
    </row>
    <row r="307" spans="1:11" ht="15" customHeight="1">
      <c r="A307" s="11"/>
      <c r="B307" s="11"/>
      <c r="C307" s="11"/>
      <c r="D307" s="11"/>
      <c r="E307" s="11"/>
      <c r="F307" s="11"/>
      <c r="G307" s="367" t="s">
        <v>216</v>
      </c>
      <c r="H307" s="367"/>
      <c r="I307" s="367"/>
      <c r="J307" s="367"/>
      <c r="K307" s="249">
        <f>SUM(K270:K306)</f>
        <v>476.33</v>
      </c>
    </row>
    <row r="308" spans="1:11" ht="15" customHeight="1">
      <c r="A308" s="11"/>
      <c r="B308" s="11"/>
      <c r="C308" s="11"/>
      <c r="D308" s="11"/>
      <c r="E308" s="11"/>
      <c r="F308" s="11"/>
      <c r="G308" s="368" t="s">
        <v>217</v>
      </c>
      <c r="H308" s="368"/>
      <c r="I308" s="368"/>
      <c r="J308" s="368"/>
      <c r="K308" s="250">
        <f>ROUND(SUM(K265,K268,K307),2)</f>
        <v>630.11</v>
      </c>
    </row>
    <row r="309" spans="1:11" ht="10.050000000000001" customHeight="1">
      <c r="A309" s="11"/>
      <c r="B309" s="11"/>
      <c r="C309" s="11"/>
      <c r="D309" s="11"/>
      <c r="E309" s="11"/>
      <c r="F309" s="11"/>
      <c r="G309" s="374"/>
      <c r="H309" s="374"/>
      <c r="I309" s="374"/>
      <c r="J309" s="374"/>
      <c r="K309" s="374"/>
    </row>
    <row r="310" spans="1:11" ht="19.95" customHeight="1">
      <c r="A310" s="375" t="s">
        <v>497</v>
      </c>
      <c r="B310" s="375"/>
      <c r="C310" s="375"/>
      <c r="D310" s="375"/>
      <c r="E310" s="375"/>
      <c r="F310" s="375"/>
      <c r="G310" s="375"/>
      <c r="H310" s="375"/>
      <c r="I310" s="375"/>
      <c r="J310" s="375"/>
      <c r="K310" s="375"/>
    </row>
    <row r="311" spans="1:11" ht="15" customHeight="1">
      <c r="A311" s="373" t="s">
        <v>193</v>
      </c>
      <c r="B311" s="373"/>
      <c r="C311" s="373"/>
      <c r="D311" s="366" t="s">
        <v>178</v>
      </c>
      <c r="E311" s="366"/>
      <c r="F311" s="243" t="s">
        <v>194</v>
      </c>
      <c r="G311" s="366" t="s">
        <v>195</v>
      </c>
      <c r="H311" s="366"/>
      <c r="I311" s="366" t="s">
        <v>196</v>
      </c>
      <c r="J311" s="366"/>
      <c r="K311" s="243" t="s">
        <v>197</v>
      </c>
    </row>
    <row r="312" spans="1:11" ht="21" customHeight="1">
      <c r="A312" s="246" t="s">
        <v>498</v>
      </c>
      <c r="B312" s="369" t="s">
        <v>499</v>
      </c>
      <c r="C312" s="369"/>
      <c r="D312" s="370" t="s">
        <v>16</v>
      </c>
      <c r="E312" s="370"/>
      <c r="F312" s="246" t="s">
        <v>23</v>
      </c>
      <c r="G312" s="376">
        <v>0.03</v>
      </c>
      <c r="H312" s="376"/>
      <c r="I312" s="372">
        <v>41.25</v>
      </c>
      <c r="J312" s="372"/>
      <c r="K312" s="248">
        <f t="shared" ref="K312:K320" si="9">ROUND(ROUND(G312,4)*I312,2)</f>
        <v>1.24</v>
      </c>
    </row>
    <row r="313" spans="1:11" ht="21" customHeight="1">
      <c r="A313" s="246" t="s">
        <v>500</v>
      </c>
      <c r="B313" s="369" t="s">
        <v>501</v>
      </c>
      <c r="C313" s="369"/>
      <c r="D313" s="370" t="s">
        <v>16</v>
      </c>
      <c r="E313" s="370"/>
      <c r="F313" s="246" t="s">
        <v>18</v>
      </c>
      <c r="G313" s="376">
        <v>0.3</v>
      </c>
      <c r="H313" s="376"/>
      <c r="I313" s="372">
        <v>226.69</v>
      </c>
      <c r="J313" s="372"/>
      <c r="K313" s="248">
        <f t="shared" si="9"/>
        <v>68.010000000000005</v>
      </c>
    </row>
    <row r="314" spans="1:11" ht="46.05" customHeight="1">
      <c r="A314" s="246" t="s">
        <v>344</v>
      </c>
      <c r="B314" s="369" t="s">
        <v>345</v>
      </c>
      <c r="C314" s="369"/>
      <c r="D314" s="370" t="s">
        <v>16</v>
      </c>
      <c r="E314" s="370"/>
      <c r="F314" s="246" t="s">
        <v>346</v>
      </c>
      <c r="G314" s="376">
        <v>0.03</v>
      </c>
      <c r="H314" s="376"/>
      <c r="I314" s="372">
        <v>79.650000000000006</v>
      </c>
      <c r="J314" s="372"/>
      <c r="K314" s="248">
        <f t="shared" si="9"/>
        <v>2.39</v>
      </c>
    </row>
    <row r="315" spans="1:11" ht="28.95" customHeight="1">
      <c r="A315" s="246" t="s">
        <v>349</v>
      </c>
      <c r="B315" s="369" t="s">
        <v>350</v>
      </c>
      <c r="C315" s="369"/>
      <c r="D315" s="370" t="s">
        <v>16</v>
      </c>
      <c r="E315" s="370"/>
      <c r="F315" s="246" t="s">
        <v>18</v>
      </c>
      <c r="G315" s="376">
        <v>0.9</v>
      </c>
      <c r="H315" s="376"/>
      <c r="I315" s="372">
        <v>81.72</v>
      </c>
      <c r="J315" s="372"/>
      <c r="K315" s="248">
        <f t="shared" si="9"/>
        <v>73.55</v>
      </c>
    </row>
    <row r="316" spans="1:11" ht="21" customHeight="1">
      <c r="A316" s="246" t="s">
        <v>502</v>
      </c>
      <c r="B316" s="369" t="s">
        <v>503</v>
      </c>
      <c r="C316" s="369"/>
      <c r="D316" s="370" t="s">
        <v>16</v>
      </c>
      <c r="E316" s="370"/>
      <c r="F316" s="246" t="s">
        <v>23</v>
      </c>
      <c r="G316" s="376">
        <v>0.02</v>
      </c>
      <c r="H316" s="376"/>
      <c r="I316" s="372">
        <v>15.68</v>
      </c>
      <c r="J316" s="372"/>
      <c r="K316" s="248">
        <f t="shared" si="9"/>
        <v>0.31</v>
      </c>
    </row>
    <row r="317" spans="1:11" ht="21" customHeight="1">
      <c r="A317" s="246" t="s">
        <v>504</v>
      </c>
      <c r="B317" s="369" t="s">
        <v>505</v>
      </c>
      <c r="C317" s="369"/>
      <c r="D317" s="370" t="s">
        <v>16</v>
      </c>
      <c r="E317" s="370"/>
      <c r="F317" s="246" t="s">
        <v>23</v>
      </c>
      <c r="G317" s="376">
        <v>0.03</v>
      </c>
      <c r="H317" s="376"/>
      <c r="I317" s="372">
        <v>20.13</v>
      </c>
      <c r="J317" s="372"/>
      <c r="K317" s="248">
        <f t="shared" si="9"/>
        <v>0.6</v>
      </c>
    </row>
    <row r="318" spans="1:11" ht="21" customHeight="1">
      <c r="A318" s="246" t="s">
        <v>506</v>
      </c>
      <c r="B318" s="369" t="s">
        <v>507</v>
      </c>
      <c r="C318" s="369"/>
      <c r="D318" s="370" t="s">
        <v>16</v>
      </c>
      <c r="E318" s="370"/>
      <c r="F318" s="246" t="s">
        <v>23</v>
      </c>
      <c r="G318" s="376">
        <v>0.02</v>
      </c>
      <c r="H318" s="376"/>
      <c r="I318" s="372">
        <v>841.36</v>
      </c>
      <c r="J318" s="372"/>
      <c r="K318" s="248">
        <f t="shared" si="9"/>
        <v>16.829999999999998</v>
      </c>
    </row>
    <row r="319" spans="1:11" ht="28.95" customHeight="1">
      <c r="A319" s="246" t="s">
        <v>508</v>
      </c>
      <c r="B319" s="369" t="s">
        <v>509</v>
      </c>
      <c r="C319" s="369"/>
      <c r="D319" s="370" t="s">
        <v>16</v>
      </c>
      <c r="E319" s="370"/>
      <c r="F319" s="246" t="s">
        <v>23</v>
      </c>
      <c r="G319" s="376">
        <v>0.04</v>
      </c>
      <c r="H319" s="376"/>
      <c r="I319" s="372">
        <v>244.9</v>
      </c>
      <c r="J319" s="372"/>
      <c r="K319" s="248">
        <f t="shared" si="9"/>
        <v>9.8000000000000007</v>
      </c>
    </row>
    <row r="320" spans="1:11" ht="28.95" customHeight="1">
      <c r="A320" s="246" t="s">
        <v>510</v>
      </c>
      <c r="B320" s="369" t="s">
        <v>511</v>
      </c>
      <c r="C320" s="369"/>
      <c r="D320" s="370" t="s">
        <v>16</v>
      </c>
      <c r="E320" s="370"/>
      <c r="F320" s="246" t="s">
        <v>23</v>
      </c>
      <c r="G320" s="376">
        <v>0.02</v>
      </c>
      <c r="H320" s="376"/>
      <c r="I320" s="372">
        <v>318.49</v>
      </c>
      <c r="J320" s="372"/>
      <c r="K320" s="248">
        <f t="shared" si="9"/>
        <v>6.37</v>
      </c>
    </row>
    <row r="321" spans="1:11" ht="15" customHeight="1">
      <c r="A321" s="11"/>
      <c r="B321" s="11"/>
      <c r="C321" s="11"/>
      <c r="D321" s="11"/>
      <c r="E321" s="11"/>
      <c r="F321" s="11"/>
      <c r="G321" s="367" t="s">
        <v>206</v>
      </c>
      <c r="H321" s="367"/>
      <c r="I321" s="367"/>
      <c r="J321" s="367"/>
      <c r="K321" s="249">
        <f>SUM(K312:K320)</f>
        <v>179.10000000000002</v>
      </c>
    </row>
    <row r="322" spans="1:11" ht="15" customHeight="1">
      <c r="A322" s="373" t="s">
        <v>213</v>
      </c>
      <c r="B322" s="373"/>
      <c r="C322" s="373"/>
      <c r="D322" s="366" t="s">
        <v>178</v>
      </c>
      <c r="E322" s="366"/>
      <c r="F322" s="243" t="s">
        <v>194</v>
      </c>
      <c r="G322" s="366" t="s">
        <v>195</v>
      </c>
      <c r="H322" s="366"/>
      <c r="I322" s="366" t="s">
        <v>196</v>
      </c>
      <c r="J322" s="366"/>
      <c r="K322" s="243" t="s">
        <v>197</v>
      </c>
    </row>
    <row r="323" spans="1:11" ht="37.950000000000003" customHeight="1">
      <c r="A323" s="246" t="s">
        <v>351</v>
      </c>
      <c r="B323" s="369" t="s">
        <v>352</v>
      </c>
      <c r="C323" s="369"/>
      <c r="D323" s="370" t="s">
        <v>16</v>
      </c>
      <c r="E323" s="370"/>
      <c r="F323" s="246" t="s">
        <v>73</v>
      </c>
      <c r="G323" s="376">
        <v>0.03</v>
      </c>
      <c r="H323" s="376"/>
      <c r="I323" s="372">
        <v>992.27</v>
      </c>
      <c r="J323" s="372"/>
      <c r="K323" s="248">
        <f t="shared" ref="K323:K354" si="10">ROUND(ROUND(G323,4)*I323,2)</f>
        <v>29.77</v>
      </c>
    </row>
    <row r="324" spans="1:11" ht="37.950000000000003" customHeight="1">
      <c r="A324" s="246" t="s">
        <v>353</v>
      </c>
      <c r="B324" s="369" t="s">
        <v>354</v>
      </c>
      <c r="C324" s="369"/>
      <c r="D324" s="370" t="s">
        <v>16</v>
      </c>
      <c r="E324" s="370"/>
      <c r="F324" s="246" t="s">
        <v>18</v>
      </c>
      <c r="G324" s="376">
        <v>1.78</v>
      </c>
      <c r="H324" s="376"/>
      <c r="I324" s="372">
        <v>87.31</v>
      </c>
      <c r="J324" s="372"/>
      <c r="K324" s="248">
        <f t="shared" si="10"/>
        <v>155.41</v>
      </c>
    </row>
    <row r="325" spans="1:11" ht="28.95" customHeight="1">
      <c r="A325" s="246" t="s">
        <v>357</v>
      </c>
      <c r="B325" s="369" t="s">
        <v>358</v>
      </c>
      <c r="C325" s="369"/>
      <c r="D325" s="370" t="s">
        <v>16</v>
      </c>
      <c r="E325" s="370"/>
      <c r="F325" s="246" t="s">
        <v>167</v>
      </c>
      <c r="G325" s="376">
        <v>1.2</v>
      </c>
      <c r="H325" s="376"/>
      <c r="I325" s="372">
        <v>3.08</v>
      </c>
      <c r="J325" s="372"/>
      <c r="K325" s="248">
        <f t="shared" si="10"/>
        <v>3.7</v>
      </c>
    </row>
    <row r="326" spans="1:11" ht="28.95" customHeight="1">
      <c r="A326" s="246" t="s">
        <v>359</v>
      </c>
      <c r="B326" s="369" t="s">
        <v>360</v>
      </c>
      <c r="C326" s="369"/>
      <c r="D326" s="370" t="s">
        <v>16</v>
      </c>
      <c r="E326" s="370"/>
      <c r="F326" s="246" t="s">
        <v>167</v>
      </c>
      <c r="G326" s="376">
        <v>0.45</v>
      </c>
      <c r="H326" s="376"/>
      <c r="I326" s="372">
        <v>4.47</v>
      </c>
      <c r="J326" s="372"/>
      <c r="K326" s="248">
        <f t="shared" si="10"/>
        <v>2.0099999999999998</v>
      </c>
    </row>
    <row r="327" spans="1:11" ht="28.95" customHeight="1">
      <c r="A327" s="246" t="s">
        <v>361</v>
      </c>
      <c r="B327" s="369" t="s">
        <v>362</v>
      </c>
      <c r="C327" s="369"/>
      <c r="D327" s="370" t="s">
        <v>16</v>
      </c>
      <c r="E327" s="370"/>
      <c r="F327" s="246" t="s">
        <v>167</v>
      </c>
      <c r="G327" s="376">
        <v>1</v>
      </c>
      <c r="H327" s="376"/>
      <c r="I327" s="372">
        <v>6.92</v>
      </c>
      <c r="J327" s="372"/>
      <c r="K327" s="248">
        <f t="shared" si="10"/>
        <v>6.92</v>
      </c>
    </row>
    <row r="328" spans="1:11" ht="28.95" customHeight="1">
      <c r="A328" s="246" t="s">
        <v>367</v>
      </c>
      <c r="B328" s="369" t="s">
        <v>368</v>
      </c>
      <c r="C328" s="369"/>
      <c r="D328" s="370" t="s">
        <v>16</v>
      </c>
      <c r="E328" s="370"/>
      <c r="F328" s="246" t="s">
        <v>23</v>
      </c>
      <c r="G328" s="376">
        <v>0.05</v>
      </c>
      <c r="H328" s="376"/>
      <c r="I328" s="372">
        <v>157.13999999999999</v>
      </c>
      <c r="J328" s="372"/>
      <c r="K328" s="248">
        <f t="shared" si="10"/>
        <v>7.86</v>
      </c>
    </row>
    <row r="329" spans="1:11" ht="37.950000000000003" customHeight="1">
      <c r="A329" s="246" t="s">
        <v>369</v>
      </c>
      <c r="B329" s="369" t="s">
        <v>370</v>
      </c>
      <c r="C329" s="369"/>
      <c r="D329" s="370" t="s">
        <v>16</v>
      </c>
      <c r="E329" s="370"/>
      <c r="F329" s="246" t="s">
        <v>23</v>
      </c>
      <c r="G329" s="376">
        <v>0.03</v>
      </c>
      <c r="H329" s="376"/>
      <c r="I329" s="372">
        <v>445.35</v>
      </c>
      <c r="J329" s="372"/>
      <c r="K329" s="248">
        <f t="shared" si="10"/>
        <v>13.36</v>
      </c>
    </row>
    <row r="330" spans="1:11" ht="28.95" customHeight="1">
      <c r="A330" s="246" t="s">
        <v>377</v>
      </c>
      <c r="B330" s="369" t="s">
        <v>378</v>
      </c>
      <c r="C330" s="369"/>
      <c r="D330" s="370" t="s">
        <v>16</v>
      </c>
      <c r="E330" s="370"/>
      <c r="F330" s="246" t="s">
        <v>23</v>
      </c>
      <c r="G330" s="376">
        <v>7.0000000000000007E-2</v>
      </c>
      <c r="H330" s="376"/>
      <c r="I330" s="372">
        <v>18.82</v>
      </c>
      <c r="J330" s="372"/>
      <c r="K330" s="248">
        <f t="shared" si="10"/>
        <v>1.32</v>
      </c>
    </row>
    <row r="331" spans="1:11" ht="46.05" customHeight="1">
      <c r="A331" s="246" t="s">
        <v>381</v>
      </c>
      <c r="B331" s="369" t="s">
        <v>382</v>
      </c>
      <c r="C331" s="369"/>
      <c r="D331" s="370" t="s">
        <v>16</v>
      </c>
      <c r="E331" s="370"/>
      <c r="F331" s="246" t="s">
        <v>18</v>
      </c>
      <c r="G331" s="376">
        <v>1.37</v>
      </c>
      <c r="H331" s="376"/>
      <c r="I331" s="372">
        <v>14.61</v>
      </c>
      <c r="J331" s="372"/>
      <c r="K331" s="248">
        <f t="shared" si="10"/>
        <v>20.02</v>
      </c>
    </row>
    <row r="332" spans="1:11" ht="37.950000000000003" customHeight="1">
      <c r="A332" s="246" t="s">
        <v>383</v>
      </c>
      <c r="B332" s="369" t="s">
        <v>384</v>
      </c>
      <c r="C332" s="369"/>
      <c r="D332" s="370" t="s">
        <v>16</v>
      </c>
      <c r="E332" s="370"/>
      <c r="F332" s="246" t="s">
        <v>18</v>
      </c>
      <c r="G332" s="376">
        <v>1.89</v>
      </c>
      <c r="H332" s="376"/>
      <c r="I332" s="372">
        <v>12.26</v>
      </c>
      <c r="J332" s="372"/>
      <c r="K332" s="248">
        <f t="shared" si="10"/>
        <v>23.17</v>
      </c>
    </row>
    <row r="333" spans="1:11" ht="37.950000000000003" customHeight="1">
      <c r="A333" s="246" t="s">
        <v>385</v>
      </c>
      <c r="B333" s="369" t="s">
        <v>386</v>
      </c>
      <c r="C333" s="369"/>
      <c r="D333" s="370" t="s">
        <v>16</v>
      </c>
      <c r="E333" s="370"/>
      <c r="F333" s="246" t="s">
        <v>167</v>
      </c>
      <c r="G333" s="376">
        <v>0.24</v>
      </c>
      <c r="H333" s="376"/>
      <c r="I333" s="372">
        <v>15.12</v>
      </c>
      <c r="J333" s="372"/>
      <c r="K333" s="248">
        <f t="shared" si="10"/>
        <v>3.63</v>
      </c>
    </row>
    <row r="334" spans="1:11" ht="21" customHeight="1">
      <c r="A334" s="246" t="s">
        <v>512</v>
      </c>
      <c r="B334" s="369" t="s">
        <v>513</v>
      </c>
      <c r="C334" s="369"/>
      <c r="D334" s="370" t="s">
        <v>16</v>
      </c>
      <c r="E334" s="370"/>
      <c r="F334" s="246" t="s">
        <v>23</v>
      </c>
      <c r="G334" s="376">
        <v>7.0000000000000007E-2</v>
      </c>
      <c r="H334" s="376"/>
      <c r="I334" s="372">
        <v>131.33000000000001</v>
      </c>
      <c r="J334" s="372"/>
      <c r="K334" s="248">
        <f t="shared" si="10"/>
        <v>9.19</v>
      </c>
    </row>
    <row r="335" spans="1:11" ht="28.95" customHeight="1">
      <c r="A335" s="246" t="s">
        <v>387</v>
      </c>
      <c r="B335" s="369" t="s">
        <v>388</v>
      </c>
      <c r="C335" s="369"/>
      <c r="D335" s="370" t="s">
        <v>16</v>
      </c>
      <c r="E335" s="370"/>
      <c r="F335" s="246" t="s">
        <v>167</v>
      </c>
      <c r="G335" s="376">
        <v>0.71</v>
      </c>
      <c r="H335" s="376"/>
      <c r="I335" s="372">
        <v>67.81</v>
      </c>
      <c r="J335" s="372"/>
      <c r="K335" s="248">
        <f t="shared" si="10"/>
        <v>48.15</v>
      </c>
    </row>
    <row r="336" spans="1:11" ht="37.950000000000003" customHeight="1">
      <c r="A336" s="246" t="s">
        <v>389</v>
      </c>
      <c r="B336" s="369" t="s">
        <v>390</v>
      </c>
      <c r="C336" s="369"/>
      <c r="D336" s="370" t="s">
        <v>16</v>
      </c>
      <c r="E336" s="370"/>
      <c r="F336" s="246" t="s">
        <v>23</v>
      </c>
      <c r="G336" s="376">
        <v>0.05</v>
      </c>
      <c r="H336" s="376"/>
      <c r="I336" s="372">
        <v>40.119999999999997</v>
      </c>
      <c r="J336" s="372"/>
      <c r="K336" s="248">
        <f t="shared" si="10"/>
        <v>2.0099999999999998</v>
      </c>
    </row>
    <row r="337" spans="1:11" ht="28.95" customHeight="1">
      <c r="A337" s="246" t="s">
        <v>391</v>
      </c>
      <c r="B337" s="369" t="s">
        <v>392</v>
      </c>
      <c r="C337" s="369"/>
      <c r="D337" s="370" t="s">
        <v>16</v>
      </c>
      <c r="E337" s="370"/>
      <c r="F337" s="246" t="s">
        <v>23</v>
      </c>
      <c r="G337" s="376">
        <v>0.1</v>
      </c>
      <c r="H337" s="376"/>
      <c r="I337" s="372">
        <v>30.35</v>
      </c>
      <c r="J337" s="372"/>
      <c r="K337" s="248">
        <f t="shared" si="10"/>
        <v>3.04</v>
      </c>
    </row>
    <row r="338" spans="1:11" ht="28.95" customHeight="1">
      <c r="A338" s="246" t="s">
        <v>393</v>
      </c>
      <c r="B338" s="369" t="s">
        <v>394</v>
      </c>
      <c r="C338" s="369"/>
      <c r="D338" s="370" t="s">
        <v>16</v>
      </c>
      <c r="E338" s="370"/>
      <c r="F338" s="246" t="s">
        <v>167</v>
      </c>
      <c r="G338" s="376">
        <v>0.32</v>
      </c>
      <c r="H338" s="376"/>
      <c r="I338" s="372">
        <v>18.010000000000002</v>
      </c>
      <c r="J338" s="372"/>
      <c r="K338" s="248">
        <f t="shared" si="10"/>
        <v>5.76</v>
      </c>
    </row>
    <row r="339" spans="1:11" ht="28.95" customHeight="1">
      <c r="A339" s="246" t="s">
        <v>395</v>
      </c>
      <c r="B339" s="369" t="s">
        <v>396</v>
      </c>
      <c r="C339" s="369"/>
      <c r="D339" s="370" t="s">
        <v>16</v>
      </c>
      <c r="E339" s="370"/>
      <c r="F339" s="246" t="s">
        <v>167</v>
      </c>
      <c r="G339" s="376">
        <v>0.15</v>
      </c>
      <c r="H339" s="376"/>
      <c r="I339" s="372">
        <v>9</v>
      </c>
      <c r="J339" s="372"/>
      <c r="K339" s="248">
        <f t="shared" si="10"/>
        <v>1.35</v>
      </c>
    </row>
    <row r="340" spans="1:11" ht="28.95" customHeight="1">
      <c r="A340" s="246" t="s">
        <v>514</v>
      </c>
      <c r="B340" s="369" t="s">
        <v>515</v>
      </c>
      <c r="C340" s="369"/>
      <c r="D340" s="370" t="s">
        <v>16</v>
      </c>
      <c r="E340" s="370"/>
      <c r="F340" s="246" t="s">
        <v>167</v>
      </c>
      <c r="G340" s="376">
        <v>0.13</v>
      </c>
      <c r="H340" s="376"/>
      <c r="I340" s="372">
        <v>18.8</v>
      </c>
      <c r="J340" s="372"/>
      <c r="K340" s="248">
        <f t="shared" si="10"/>
        <v>2.44</v>
      </c>
    </row>
    <row r="341" spans="1:11" ht="28.95" customHeight="1">
      <c r="A341" s="246" t="s">
        <v>516</v>
      </c>
      <c r="B341" s="369" t="s">
        <v>517</v>
      </c>
      <c r="C341" s="369"/>
      <c r="D341" s="370" t="s">
        <v>16</v>
      </c>
      <c r="E341" s="370"/>
      <c r="F341" s="246" t="s">
        <v>167</v>
      </c>
      <c r="G341" s="376">
        <v>0.03</v>
      </c>
      <c r="H341" s="376"/>
      <c r="I341" s="372">
        <v>9.7200000000000006</v>
      </c>
      <c r="J341" s="372"/>
      <c r="K341" s="248">
        <f t="shared" si="10"/>
        <v>0.28999999999999998</v>
      </c>
    </row>
    <row r="342" spans="1:11" ht="37.950000000000003" customHeight="1">
      <c r="A342" s="246" t="s">
        <v>397</v>
      </c>
      <c r="B342" s="369" t="s">
        <v>398</v>
      </c>
      <c r="C342" s="369"/>
      <c r="D342" s="370" t="s">
        <v>16</v>
      </c>
      <c r="E342" s="370"/>
      <c r="F342" s="246" t="s">
        <v>18</v>
      </c>
      <c r="G342" s="376">
        <v>1.37</v>
      </c>
      <c r="H342" s="376"/>
      <c r="I342" s="372">
        <v>62.23</v>
      </c>
      <c r="J342" s="372"/>
      <c r="K342" s="248">
        <f t="shared" si="10"/>
        <v>85.26</v>
      </c>
    </row>
    <row r="343" spans="1:11" ht="37.950000000000003" customHeight="1">
      <c r="A343" s="246" t="s">
        <v>495</v>
      </c>
      <c r="B343" s="369" t="s">
        <v>496</v>
      </c>
      <c r="C343" s="369"/>
      <c r="D343" s="370" t="s">
        <v>16</v>
      </c>
      <c r="E343" s="370"/>
      <c r="F343" s="246" t="s">
        <v>18</v>
      </c>
      <c r="G343" s="376">
        <v>1.89</v>
      </c>
      <c r="H343" s="376"/>
      <c r="I343" s="372">
        <v>43.24</v>
      </c>
      <c r="J343" s="372"/>
      <c r="K343" s="248">
        <f t="shared" si="10"/>
        <v>81.72</v>
      </c>
    </row>
    <row r="344" spans="1:11" ht="15" customHeight="1">
      <c r="A344" s="246" t="s">
        <v>399</v>
      </c>
      <c r="B344" s="369" t="s">
        <v>400</v>
      </c>
      <c r="C344" s="369"/>
      <c r="D344" s="370" t="s">
        <v>16</v>
      </c>
      <c r="E344" s="370"/>
      <c r="F344" s="246" t="s">
        <v>73</v>
      </c>
      <c r="G344" s="376">
        <v>0.03</v>
      </c>
      <c r="H344" s="376"/>
      <c r="I344" s="372">
        <v>88.05</v>
      </c>
      <c r="J344" s="372"/>
      <c r="K344" s="248">
        <f t="shared" si="10"/>
        <v>2.64</v>
      </c>
    </row>
    <row r="345" spans="1:11" ht="37.950000000000003" customHeight="1">
      <c r="A345" s="246" t="s">
        <v>518</v>
      </c>
      <c r="B345" s="369" t="s">
        <v>519</v>
      </c>
      <c r="C345" s="369"/>
      <c r="D345" s="370" t="s">
        <v>16</v>
      </c>
      <c r="E345" s="370"/>
      <c r="F345" s="246" t="s">
        <v>23</v>
      </c>
      <c r="G345" s="376">
        <v>0.05</v>
      </c>
      <c r="H345" s="376"/>
      <c r="I345" s="372">
        <v>117.74</v>
      </c>
      <c r="J345" s="372"/>
      <c r="K345" s="248">
        <f t="shared" si="10"/>
        <v>5.89</v>
      </c>
    </row>
    <row r="346" spans="1:11" ht="46.05" customHeight="1">
      <c r="A346" s="246" t="s">
        <v>401</v>
      </c>
      <c r="B346" s="369" t="s">
        <v>402</v>
      </c>
      <c r="C346" s="369"/>
      <c r="D346" s="370" t="s">
        <v>16</v>
      </c>
      <c r="E346" s="370"/>
      <c r="F346" s="246" t="s">
        <v>167</v>
      </c>
      <c r="G346" s="376">
        <v>0.44</v>
      </c>
      <c r="H346" s="376"/>
      <c r="I346" s="372">
        <v>11.05</v>
      </c>
      <c r="J346" s="372"/>
      <c r="K346" s="248">
        <f t="shared" si="10"/>
        <v>4.8600000000000003</v>
      </c>
    </row>
    <row r="347" spans="1:11" ht="21" customHeight="1">
      <c r="A347" s="246" t="s">
        <v>403</v>
      </c>
      <c r="B347" s="369" t="s">
        <v>404</v>
      </c>
      <c r="C347" s="369"/>
      <c r="D347" s="370" t="s">
        <v>16</v>
      </c>
      <c r="E347" s="370"/>
      <c r="F347" s="246" t="s">
        <v>23</v>
      </c>
      <c r="G347" s="376">
        <v>0.05</v>
      </c>
      <c r="H347" s="376"/>
      <c r="I347" s="372">
        <v>107.84</v>
      </c>
      <c r="J347" s="372"/>
      <c r="K347" s="248">
        <f t="shared" si="10"/>
        <v>5.39</v>
      </c>
    </row>
    <row r="348" spans="1:11" ht="28.95" customHeight="1">
      <c r="A348" s="246" t="s">
        <v>520</v>
      </c>
      <c r="B348" s="369" t="s">
        <v>521</v>
      </c>
      <c r="C348" s="369"/>
      <c r="D348" s="370" t="s">
        <v>16</v>
      </c>
      <c r="E348" s="370"/>
      <c r="F348" s="246" t="s">
        <v>23</v>
      </c>
      <c r="G348" s="376">
        <v>0.02</v>
      </c>
      <c r="H348" s="376"/>
      <c r="I348" s="372">
        <v>42.89</v>
      </c>
      <c r="J348" s="372"/>
      <c r="K348" s="248">
        <f t="shared" si="10"/>
        <v>0.86</v>
      </c>
    </row>
    <row r="349" spans="1:11" ht="28.95" customHeight="1">
      <c r="A349" s="246" t="s">
        <v>522</v>
      </c>
      <c r="B349" s="369" t="s">
        <v>523</v>
      </c>
      <c r="C349" s="369"/>
      <c r="D349" s="370" t="s">
        <v>16</v>
      </c>
      <c r="E349" s="370"/>
      <c r="F349" s="246" t="s">
        <v>23</v>
      </c>
      <c r="G349" s="376">
        <v>0.02</v>
      </c>
      <c r="H349" s="376"/>
      <c r="I349" s="372">
        <v>57.56</v>
      </c>
      <c r="J349" s="372"/>
      <c r="K349" s="248">
        <f t="shared" si="10"/>
        <v>1.1499999999999999</v>
      </c>
    </row>
    <row r="350" spans="1:11" ht="55.05" customHeight="1">
      <c r="A350" s="246" t="s">
        <v>407</v>
      </c>
      <c r="B350" s="369" t="s">
        <v>408</v>
      </c>
      <c r="C350" s="369"/>
      <c r="D350" s="370" t="s">
        <v>16</v>
      </c>
      <c r="E350" s="370"/>
      <c r="F350" s="246" t="s">
        <v>18</v>
      </c>
      <c r="G350" s="376">
        <v>0.09</v>
      </c>
      <c r="H350" s="376"/>
      <c r="I350" s="372">
        <v>724.02</v>
      </c>
      <c r="J350" s="372"/>
      <c r="K350" s="248">
        <f t="shared" si="10"/>
        <v>65.16</v>
      </c>
    </row>
    <row r="351" spans="1:11" ht="37.950000000000003" customHeight="1">
      <c r="A351" s="246" t="s">
        <v>413</v>
      </c>
      <c r="B351" s="369" t="s">
        <v>414</v>
      </c>
      <c r="C351" s="369"/>
      <c r="D351" s="370" t="s">
        <v>16</v>
      </c>
      <c r="E351" s="370"/>
      <c r="F351" s="246" t="s">
        <v>23</v>
      </c>
      <c r="G351" s="376">
        <v>0.17</v>
      </c>
      <c r="H351" s="376"/>
      <c r="I351" s="372">
        <v>9.7799999999999994</v>
      </c>
      <c r="J351" s="372"/>
      <c r="K351" s="248">
        <f t="shared" si="10"/>
        <v>1.66</v>
      </c>
    </row>
    <row r="352" spans="1:11" ht="37.950000000000003" customHeight="1">
      <c r="A352" s="246" t="s">
        <v>415</v>
      </c>
      <c r="B352" s="369" t="s">
        <v>416</v>
      </c>
      <c r="C352" s="369"/>
      <c r="D352" s="370" t="s">
        <v>16</v>
      </c>
      <c r="E352" s="370"/>
      <c r="F352" s="246" t="s">
        <v>23</v>
      </c>
      <c r="G352" s="376">
        <v>0.02</v>
      </c>
      <c r="H352" s="376"/>
      <c r="I352" s="372">
        <v>15.21</v>
      </c>
      <c r="J352" s="372"/>
      <c r="K352" s="248">
        <f t="shared" si="10"/>
        <v>0.3</v>
      </c>
    </row>
    <row r="353" spans="1:11" ht="21" customHeight="1">
      <c r="A353" s="246" t="s">
        <v>417</v>
      </c>
      <c r="B353" s="369" t="s">
        <v>418</v>
      </c>
      <c r="C353" s="369"/>
      <c r="D353" s="370" t="s">
        <v>16</v>
      </c>
      <c r="E353" s="370"/>
      <c r="F353" s="246" t="s">
        <v>23</v>
      </c>
      <c r="G353" s="376">
        <v>0.13</v>
      </c>
      <c r="H353" s="376"/>
      <c r="I353" s="372">
        <v>34.96</v>
      </c>
      <c r="J353" s="372"/>
      <c r="K353" s="248">
        <f t="shared" si="10"/>
        <v>4.54</v>
      </c>
    </row>
    <row r="354" spans="1:11" ht="28.95" customHeight="1">
      <c r="A354" s="246" t="s">
        <v>419</v>
      </c>
      <c r="B354" s="369" t="s">
        <v>420</v>
      </c>
      <c r="C354" s="369"/>
      <c r="D354" s="370" t="s">
        <v>16</v>
      </c>
      <c r="E354" s="370"/>
      <c r="F354" s="246" t="s">
        <v>18</v>
      </c>
      <c r="G354" s="376">
        <v>0.01</v>
      </c>
      <c r="H354" s="376"/>
      <c r="I354" s="372">
        <v>19.28</v>
      </c>
      <c r="J354" s="372"/>
      <c r="K354" s="248">
        <f t="shared" si="10"/>
        <v>0.19</v>
      </c>
    </row>
    <row r="355" spans="1:11" ht="28.95" customHeight="1">
      <c r="A355" s="246" t="s">
        <v>421</v>
      </c>
      <c r="B355" s="369" t="s">
        <v>422</v>
      </c>
      <c r="C355" s="369"/>
      <c r="D355" s="370" t="s">
        <v>16</v>
      </c>
      <c r="E355" s="370"/>
      <c r="F355" s="246" t="s">
        <v>18</v>
      </c>
      <c r="G355" s="376">
        <v>0.9</v>
      </c>
      <c r="H355" s="376"/>
      <c r="I355" s="372">
        <v>37.159999999999997</v>
      </c>
      <c r="J355" s="372"/>
      <c r="K355" s="248">
        <f t="shared" ref="K355:K376" si="11">ROUND(ROUND(G355,4)*I355,2)</f>
        <v>33.44</v>
      </c>
    </row>
    <row r="356" spans="1:11" ht="46.05" customHeight="1">
      <c r="A356" s="246" t="s">
        <v>423</v>
      </c>
      <c r="B356" s="369" t="s">
        <v>424</v>
      </c>
      <c r="C356" s="369"/>
      <c r="D356" s="370" t="s">
        <v>16</v>
      </c>
      <c r="E356" s="370"/>
      <c r="F356" s="246" t="s">
        <v>23</v>
      </c>
      <c r="G356" s="376">
        <v>0.05</v>
      </c>
      <c r="H356" s="376"/>
      <c r="I356" s="372">
        <v>279.61</v>
      </c>
      <c r="J356" s="372"/>
      <c r="K356" s="248">
        <f t="shared" si="11"/>
        <v>13.98</v>
      </c>
    </row>
    <row r="357" spans="1:11" ht="37.950000000000003" customHeight="1">
      <c r="A357" s="246" t="s">
        <v>425</v>
      </c>
      <c r="B357" s="369" t="s">
        <v>426</v>
      </c>
      <c r="C357" s="369"/>
      <c r="D357" s="370" t="s">
        <v>16</v>
      </c>
      <c r="E357" s="370"/>
      <c r="F357" s="246" t="s">
        <v>18</v>
      </c>
      <c r="G357" s="376">
        <v>0.26</v>
      </c>
      <c r="H357" s="376"/>
      <c r="I357" s="372">
        <v>30.97</v>
      </c>
      <c r="J357" s="372"/>
      <c r="K357" s="248">
        <f t="shared" si="11"/>
        <v>8.0500000000000007</v>
      </c>
    </row>
    <row r="358" spans="1:11" ht="21" customHeight="1">
      <c r="A358" s="246" t="s">
        <v>427</v>
      </c>
      <c r="B358" s="369" t="s">
        <v>428</v>
      </c>
      <c r="C358" s="369"/>
      <c r="D358" s="370" t="s">
        <v>16</v>
      </c>
      <c r="E358" s="370"/>
      <c r="F358" s="246" t="s">
        <v>18</v>
      </c>
      <c r="G358" s="376">
        <v>1.53</v>
      </c>
      <c r="H358" s="376"/>
      <c r="I358" s="372">
        <v>14.49</v>
      </c>
      <c r="J358" s="372"/>
      <c r="K358" s="248">
        <f t="shared" si="11"/>
        <v>22.17</v>
      </c>
    </row>
    <row r="359" spans="1:11" ht="28.95" customHeight="1">
      <c r="A359" s="246" t="s">
        <v>524</v>
      </c>
      <c r="B359" s="369" t="s">
        <v>525</v>
      </c>
      <c r="C359" s="369"/>
      <c r="D359" s="370" t="s">
        <v>16</v>
      </c>
      <c r="E359" s="370"/>
      <c r="F359" s="246" t="s">
        <v>18</v>
      </c>
      <c r="G359" s="376">
        <v>0.46</v>
      </c>
      <c r="H359" s="376"/>
      <c r="I359" s="372">
        <v>37.549999999999997</v>
      </c>
      <c r="J359" s="372"/>
      <c r="K359" s="248">
        <f t="shared" si="11"/>
        <v>17.27</v>
      </c>
    </row>
    <row r="360" spans="1:11" ht="37.950000000000003" customHeight="1">
      <c r="A360" s="246" t="s">
        <v>431</v>
      </c>
      <c r="B360" s="369" t="s">
        <v>432</v>
      </c>
      <c r="C360" s="369"/>
      <c r="D360" s="370" t="s">
        <v>16</v>
      </c>
      <c r="E360" s="370"/>
      <c r="F360" s="246" t="s">
        <v>23</v>
      </c>
      <c r="G360" s="376">
        <v>0.03</v>
      </c>
      <c r="H360" s="376"/>
      <c r="I360" s="372">
        <v>408.54</v>
      </c>
      <c r="J360" s="372"/>
      <c r="K360" s="248">
        <f t="shared" si="11"/>
        <v>12.26</v>
      </c>
    </row>
    <row r="361" spans="1:11" ht="28.95" customHeight="1">
      <c r="A361" s="246" t="s">
        <v>486</v>
      </c>
      <c r="B361" s="369" t="s">
        <v>487</v>
      </c>
      <c r="C361" s="369"/>
      <c r="D361" s="370" t="s">
        <v>16</v>
      </c>
      <c r="E361" s="370"/>
      <c r="F361" s="246" t="s">
        <v>23</v>
      </c>
      <c r="G361" s="376">
        <v>0.02</v>
      </c>
      <c r="H361" s="376"/>
      <c r="I361" s="372">
        <v>132.82</v>
      </c>
      <c r="J361" s="372"/>
      <c r="K361" s="248">
        <f t="shared" si="11"/>
        <v>2.66</v>
      </c>
    </row>
    <row r="362" spans="1:11" ht="21" customHeight="1">
      <c r="A362" s="246" t="s">
        <v>437</v>
      </c>
      <c r="B362" s="369" t="s">
        <v>438</v>
      </c>
      <c r="C362" s="369"/>
      <c r="D362" s="370" t="s">
        <v>16</v>
      </c>
      <c r="E362" s="370"/>
      <c r="F362" s="246" t="s">
        <v>23</v>
      </c>
      <c r="G362" s="376">
        <v>0.03</v>
      </c>
      <c r="H362" s="376"/>
      <c r="I362" s="372">
        <v>5.35</v>
      </c>
      <c r="J362" s="372"/>
      <c r="K362" s="248">
        <f t="shared" si="11"/>
        <v>0.16</v>
      </c>
    </row>
    <row r="363" spans="1:11" ht="21" customHeight="1">
      <c r="A363" s="246" t="s">
        <v>439</v>
      </c>
      <c r="B363" s="369" t="s">
        <v>440</v>
      </c>
      <c r="C363" s="369"/>
      <c r="D363" s="370" t="s">
        <v>16</v>
      </c>
      <c r="E363" s="370"/>
      <c r="F363" s="246" t="s">
        <v>23</v>
      </c>
      <c r="G363" s="376">
        <v>0.02</v>
      </c>
      <c r="H363" s="376"/>
      <c r="I363" s="372">
        <v>12.2</v>
      </c>
      <c r="J363" s="372"/>
      <c r="K363" s="248">
        <f t="shared" si="11"/>
        <v>0.24</v>
      </c>
    </row>
    <row r="364" spans="1:11" ht="28.95" customHeight="1">
      <c r="A364" s="246" t="s">
        <v>526</v>
      </c>
      <c r="B364" s="369" t="s">
        <v>527</v>
      </c>
      <c r="C364" s="369"/>
      <c r="D364" s="370" t="s">
        <v>16</v>
      </c>
      <c r="E364" s="370"/>
      <c r="F364" s="246" t="s">
        <v>23</v>
      </c>
      <c r="G364" s="376">
        <v>7.0000000000000007E-2</v>
      </c>
      <c r="H364" s="376"/>
      <c r="I364" s="372">
        <v>20.13</v>
      </c>
      <c r="J364" s="372"/>
      <c r="K364" s="248">
        <f t="shared" si="11"/>
        <v>1.41</v>
      </c>
    </row>
    <row r="365" spans="1:11" ht="28.95" customHeight="1">
      <c r="A365" s="246" t="s">
        <v>441</v>
      </c>
      <c r="B365" s="369" t="s">
        <v>442</v>
      </c>
      <c r="C365" s="369"/>
      <c r="D365" s="370" t="s">
        <v>16</v>
      </c>
      <c r="E365" s="370"/>
      <c r="F365" s="246" t="s">
        <v>167</v>
      </c>
      <c r="G365" s="376">
        <v>0.18</v>
      </c>
      <c r="H365" s="376"/>
      <c r="I365" s="372">
        <v>8.07</v>
      </c>
      <c r="J365" s="372"/>
      <c r="K365" s="248">
        <f t="shared" si="11"/>
        <v>1.45</v>
      </c>
    </row>
    <row r="366" spans="1:11" ht="28.95" customHeight="1">
      <c r="A366" s="246" t="s">
        <v>443</v>
      </c>
      <c r="B366" s="369" t="s">
        <v>444</v>
      </c>
      <c r="C366" s="369"/>
      <c r="D366" s="370" t="s">
        <v>16</v>
      </c>
      <c r="E366" s="370"/>
      <c r="F366" s="246" t="s">
        <v>167</v>
      </c>
      <c r="G366" s="376">
        <v>7.0000000000000007E-2</v>
      </c>
      <c r="H366" s="376"/>
      <c r="I366" s="372">
        <v>7.76</v>
      </c>
      <c r="J366" s="372"/>
      <c r="K366" s="248">
        <f t="shared" si="11"/>
        <v>0.54</v>
      </c>
    </row>
    <row r="367" spans="1:11" ht="21" customHeight="1">
      <c r="A367" s="246" t="s">
        <v>445</v>
      </c>
      <c r="B367" s="369" t="s">
        <v>446</v>
      </c>
      <c r="C367" s="369"/>
      <c r="D367" s="370" t="s">
        <v>16</v>
      </c>
      <c r="E367" s="370"/>
      <c r="F367" s="246" t="s">
        <v>73</v>
      </c>
      <c r="G367" s="376">
        <v>0.01</v>
      </c>
      <c r="H367" s="376"/>
      <c r="I367" s="372">
        <v>25.55</v>
      </c>
      <c r="J367" s="372"/>
      <c r="K367" s="248">
        <f t="shared" si="11"/>
        <v>0.26</v>
      </c>
    </row>
    <row r="368" spans="1:11" ht="21" customHeight="1">
      <c r="A368" s="246" t="s">
        <v>528</v>
      </c>
      <c r="B368" s="369" t="s">
        <v>529</v>
      </c>
      <c r="C368" s="369"/>
      <c r="D368" s="370" t="s">
        <v>16</v>
      </c>
      <c r="E368" s="370"/>
      <c r="F368" s="246" t="s">
        <v>23</v>
      </c>
      <c r="G368" s="376">
        <v>7.0000000000000007E-2</v>
      </c>
      <c r="H368" s="376"/>
      <c r="I368" s="372">
        <v>38.4</v>
      </c>
      <c r="J368" s="372"/>
      <c r="K368" s="248">
        <f t="shared" si="11"/>
        <v>2.69</v>
      </c>
    </row>
    <row r="369" spans="1:11" ht="37.950000000000003" customHeight="1">
      <c r="A369" s="246" t="s">
        <v>451</v>
      </c>
      <c r="B369" s="369" t="s">
        <v>452</v>
      </c>
      <c r="C369" s="369"/>
      <c r="D369" s="370" t="s">
        <v>16</v>
      </c>
      <c r="E369" s="370"/>
      <c r="F369" s="246" t="s">
        <v>23</v>
      </c>
      <c r="G369" s="376">
        <v>0.02</v>
      </c>
      <c r="H369" s="376"/>
      <c r="I369" s="372">
        <v>24.15</v>
      </c>
      <c r="J369" s="372"/>
      <c r="K369" s="248">
        <f t="shared" si="11"/>
        <v>0.48</v>
      </c>
    </row>
    <row r="370" spans="1:11" ht="37.950000000000003" customHeight="1">
      <c r="A370" s="246" t="s">
        <v>453</v>
      </c>
      <c r="B370" s="369" t="s">
        <v>454</v>
      </c>
      <c r="C370" s="369"/>
      <c r="D370" s="370" t="s">
        <v>16</v>
      </c>
      <c r="E370" s="370"/>
      <c r="F370" s="246" t="s">
        <v>18</v>
      </c>
      <c r="G370" s="376">
        <v>1.35</v>
      </c>
      <c r="H370" s="376"/>
      <c r="I370" s="372">
        <v>57.24</v>
      </c>
      <c r="J370" s="372"/>
      <c r="K370" s="248">
        <f t="shared" si="11"/>
        <v>77.27</v>
      </c>
    </row>
    <row r="371" spans="1:11" ht="28.95" customHeight="1">
      <c r="A371" s="246" t="s">
        <v>455</v>
      </c>
      <c r="B371" s="369" t="s">
        <v>456</v>
      </c>
      <c r="C371" s="369"/>
      <c r="D371" s="370" t="s">
        <v>16</v>
      </c>
      <c r="E371" s="370"/>
      <c r="F371" s="246" t="s">
        <v>23</v>
      </c>
      <c r="G371" s="376">
        <v>0.03</v>
      </c>
      <c r="H371" s="376"/>
      <c r="I371" s="372">
        <v>29.56</v>
      </c>
      <c r="J371" s="372"/>
      <c r="K371" s="248">
        <f t="shared" si="11"/>
        <v>0.89</v>
      </c>
    </row>
    <row r="372" spans="1:11" ht="37.950000000000003" customHeight="1">
      <c r="A372" s="246" t="s">
        <v>459</v>
      </c>
      <c r="B372" s="369" t="s">
        <v>460</v>
      </c>
      <c r="C372" s="369"/>
      <c r="D372" s="370" t="s">
        <v>16</v>
      </c>
      <c r="E372" s="370"/>
      <c r="F372" s="246" t="s">
        <v>18</v>
      </c>
      <c r="G372" s="376">
        <v>1.35</v>
      </c>
      <c r="H372" s="376"/>
      <c r="I372" s="372">
        <v>24.93</v>
      </c>
      <c r="J372" s="372"/>
      <c r="K372" s="248">
        <f t="shared" si="11"/>
        <v>33.659999999999997</v>
      </c>
    </row>
    <row r="373" spans="1:11" ht="28.95" customHeight="1">
      <c r="A373" s="246" t="s">
        <v>461</v>
      </c>
      <c r="B373" s="369" t="s">
        <v>462</v>
      </c>
      <c r="C373" s="369"/>
      <c r="D373" s="370" t="s">
        <v>16</v>
      </c>
      <c r="E373" s="370"/>
      <c r="F373" s="246" t="s">
        <v>167</v>
      </c>
      <c r="G373" s="376">
        <v>0.05</v>
      </c>
      <c r="H373" s="376"/>
      <c r="I373" s="372">
        <v>35.1</v>
      </c>
      <c r="J373" s="372"/>
      <c r="K373" s="248">
        <f t="shared" si="11"/>
        <v>1.76</v>
      </c>
    </row>
    <row r="374" spans="1:11" ht="28.95" customHeight="1">
      <c r="A374" s="246" t="s">
        <v>463</v>
      </c>
      <c r="B374" s="369" t="s">
        <v>464</v>
      </c>
      <c r="C374" s="369"/>
      <c r="D374" s="370" t="s">
        <v>16</v>
      </c>
      <c r="E374" s="370"/>
      <c r="F374" s="246" t="s">
        <v>167</v>
      </c>
      <c r="G374" s="376">
        <v>0.16</v>
      </c>
      <c r="H374" s="376"/>
      <c r="I374" s="372">
        <v>20.2</v>
      </c>
      <c r="J374" s="372"/>
      <c r="K374" s="248">
        <f t="shared" si="11"/>
        <v>3.23</v>
      </c>
    </row>
    <row r="375" spans="1:11" ht="28.95" customHeight="1">
      <c r="A375" s="246" t="s">
        <v>465</v>
      </c>
      <c r="B375" s="369" t="s">
        <v>466</v>
      </c>
      <c r="C375" s="369"/>
      <c r="D375" s="370" t="s">
        <v>16</v>
      </c>
      <c r="E375" s="370"/>
      <c r="F375" s="246" t="s">
        <v>167</v>
      </c>
      <c r="G375" s="376">
        <v>0.21</v>
      </c>
      <c r="H375" s="376"/>
      <c r="I375" s="372">
        <v>25.2</v>
      </c>
      <c r="J375" s="372"/>
      <c r="K375" s="248">
        <f t="shared" si="11"/>
        <v>5.29</v>
      </c>
    </row>
    <row r="376" spans="1:11" ht="21" customHeight="1">
      <c r="A376" s="246" t="s">
        <v>467</v>
      </c>
      <c r="B376" s="369" t="s">
        <v>468</v>
      </c>
      <c r="C376" s="369"/>
      <c r="D376" s="370" t="s">
        <v>16</v>
      </c>
      <c r="E376" s="370"/>
      <c r="F376" s="246" t="s">
        <v>23</v>
      </c>
      <c r="G376" s="376">
        <v>0.05</v>
      </c>
      <c r="H376" s="376"/>
      <c r="I376" s="372">
        <v>506.55</v>
      </c>
      <c r="J376" s="372"/>
      <c r="K376" s="248">
        <f t="shared" si="11"/>
        <v>25.33</v>
      </c>
    </row>
    <row r="377" spans="1:11" ht="15" customHeight="1">
      <c r="A377" s="11"/>
      <c r="B377" s="11"/>
      <c r="C377" s="11"/>
      <c r="D377" s="11"/>
      <c r="E377" s="11"/>
      <c r="F377" s="11"/>
      <c r="G377" s="367" t="s">
        <v>216</v>
      </c>
      <c r="H377" s="367"/>
      <c r="I377" s="367"/>
      <c r="J377" s="367"/>
      <c r="K377" s="249">
        <f>SUM(K323:K376)</f>
        <v>863.50999999999965</v>
      </c>
    </row>
    <row r="378" spans="1:11" ht="15" customHeight="1">
      <c r="A378" s="11"/>
      <c r="B378" s="11"/>
      <c r="C378" s="11"/>
      <c r="D378" s="11"/>
      <c r="E378" s="11"/>
      <c r="F378" s="11"/>
      <c r="G378" s="368" t="s">
        <v>217</v>
      </c>
      <c r="H378" s="368"/>
      <c r="I378" s="368"/>
      <c r="J378" s="368"/>
      <c r="K378" s="250">
        <f>ROUND(SUM(K321,K377),2)</f>
        <v>1042.6099999999999</v>
      </c>
    </row>
    <row r="379" spans="1:11" ht="10.050000000000001" customHeight="1">
      <c r="A379" s="11"/>
      <c r="B379" s="11"/>
      <c r="C379" s="11"/>
      <c r="D379" s="11"/>
      <c r="E379" s="11"/>
      <c r="F379" s="11"/>
      <c r="G379" s="374"/>
      <c r="H379" s="374"/>
      <c r="I379" s="374"/>
      <c r="J379" s="374"/>
      <c r="K379" s="374"/>
    </row>
    <row r="380" spans="1:11" ht="19.95" customHeight="1">
      <c r="A380" s="375" t="s">
        <v>530</v>
      </c>
      <c r="B380" s="375"/>
      <c r="C380" s="375"/>
      <c r="D380" s="375"/>
      <c r="E380" s="375"/>
      <c r="F380" s="375"/>
      <c r="G380" s="375"/>
      <c r="H380" s="375"/>
      <c r="I380" s="375"/>
      <c r="J380" s="375"/>
      <c r="K380" s="375"/>
    </row>
    <row r="381" spans="1:11" ht="15" customHeight="1">
      <c r="A381" s="373" t="s">
        <v>193</v>
      </c>
      <c r="B381" s="373"/>
      <c r="C381" s="373"/>
      <c r="D381" s="366" t="s">
        <v>178</v>
      </c>
      <c r="E381" s="366"/>
      <c r="F381" s="243" t="s">
        <v>194</v>
      </c>
      <c r="G381" s="366" t="s">
        <v>195</v>
      </c>
      <c r="H381" s="366"/>
      <c r="I381" s="366" t="s">
        <v>196</v>
      </c>
      <c r="J381" s="366"/>
      <c r="K381" s="243" t="s">
        <v>197</v>
      </c>
    </row>
    <row r="382" spans="1:11" ht="21" customHeight="1">
      <c r="A382" s="246" t="s">
        <v>340</v>
      </c>
      <c r="B382" s="369" t="s">
        <v>341</v>
      </c>
      <c r="C382" s="369"/>
      <c r="D382" s="370" t="s">
        <v>16</v>
      </c>
      <c r="E382" s="370"/>
      <c r="F382" s="246" t="s">
        <v>23</v>
      </c>
      <c r="G382" s="376">
        <v>0.1</v>
      </c>
      <c r="H382" s="376"/>
      <c r="I382" s="372">
        <v>245</v>
      </c>
      <c r="J382" s="372"/>
      <c r="K382" s="248">
        <f>ROUND(ROUND(G382,4)*I382,2)</f>
        <v>24.5</v>
      </c>
    </row>
    <row r="383" spans="1:11" ht="21" customHeight="1">
      <c r="A383" s="246" t="s">
        <v>342</v>
      </c>
      <c r="B383" s="369" t="s">
        <v>343</v>
      </c>
      <c r="C383" s="369"/>
      <c r="D383" s="370" t="s">
        <v>16</v>
      </c>
      <c r="E383" s="370"/>
      <c r="F383" s="246" t="s">
        <v>23</v>
      </c>
      <c r="G383" s="376">
        <v>0.1</v>
      </c>
      <c r="H383" s="376"/>
      <c r="I383" s="372">
        <v>236.92</v>
      </c>
      <c r="J383" s="372"/>
      <c r="K383" s="248">
        <f>ROUND(ROUND(G383,4)*I383,2)</f>
        <v>23.69</v>
      </c>
    </row>
    <row r="384" spans="1:11" ht="15" customHeight="1">
      <c r="A384" s="11"/>
      <c r="B384" s="11"/>
      <c r="C384" s="11"/>
      <c r="D384" s="11"/>
      <c r="E384" s="11"/>
      <c r="F384" s="11"/>
      <c r="G384" s="367" t="s">
        <v>206</v>
      </c>
      <c r="H384" s="367"/>
      <c r="I384" s="367"/>
      <c r="J384" s="367"/>
      <c r="K384" s="249">
        <f>SUM(K382:K383)</f>
        <v>48.19</v>
      </c>
    </row>
    <row r="385" spans="1:11" ht="15" customHeight="1">
      <c r="A385" s="373" t="s">
        <v>213</v>
      </c>
      <c r="B385" s="373"/>
      <c r="C385" s="373"/>
      <c r="D385" s="366" t="s">
        <v>178</v>
      </c>
      <c r="E385" s="366"/>
      <c r="F385" s="243" t="s">
        <v>194</v>
      </c>
      <c r="G385" s="366" t="s">
        <v>195</v>
      </c>
      <c r="H385" s="366"/>
      <c r="I385" s="366" t="s">
        <v>196</v>
      </c>
      <c r="J385" s="366"/>
      <c r="K385" s="243" t="s">
        <v>197</v>
      </c>
    </row>
    <row r="386" spans="1:11" ht="28.95" customHeight="1">
      <c r="A386" s="246" t="s">
        <v>357</v>
      </c>
      <c r="B386" s="369" t="s">
        <v>358</v>
      </c>
      <c r="C386" s="369"/>
      <c r="D386" s="370" t="s">
        <v>16</v>
      </c>
      <c r="E386" s="370"/>
      <c r="F386" s="246" t="s">
        <v>167</v>
      </c>
      <c r="G386" s="376">
        <v>1.08</v>
      </c>
      <c r="H386" s="376"/>
      <c r="I386" s="372">
        <v>3.08</v>
      </c>
      <c r="J386" s="372"/>
      <c r="K386" s="248">
        <f t="shared" ref="K386:K408" si="12">ROUND(ROUND(G386,4)*I386,2)</f>
        <v>3.33</v>
      </c>
    </row>
    <row r="387" spans="1:11" ht="28.95" customHeight="1">
      <c r="A387" s="246" t="s">
        <v>359</v>
      </c>
      <c r="B387" s="369" t="s">
        <v>360</v>
      </c>
      <c r="C387" s="369"/>
      <c r="D387" s="370" t="s">
        <v>16</v>
      </c>
      <c r="E387" s="370"/>
      <c r="F387" s="246" t="s">
        <v>167</v>
      </c>
      <c r="G387" s="376">
        <v>2.09</v>
      </c>
      <c r="H387" s="376"/>
      <c r="I387" s="372">
        <v>4.47</v>
      </c>
      <c r="J387" s="372"/>
      <c r="K387" s="248">
        <f t="shared" si="12"/>
        <v>9.34</v>
      </c>
    </row>
    <row r="388" spans="1:11" ht="28.95" customHeight="1">
      <c r="A388" s="246" t="s">
        <v>367</v>
      </c>
      <c r="B388" s="369" t="s">
        <v>368</v>
      </c>
      <c r="C388" s="369"/>
      <c r="D388" s="370" t="s">
        <v>16</v>
      </c>
      <c r="E388" s="370"/>
      <c r="F388" s="246" t="s">
        <v>23</v>
      </c>
      <c r="G388" s="376">
        <v>0.1</v>
      </c>
      <c r="H388" s="376"/>
      <c r="I388" s="372">
        <v>157.13999999999999</v>
      </c>
      <c r="J388" s="372"/>
      <c r="K388" s="248">
        <f t="shared" si="12"/>
        <v>15.71</v>
      </c>
    </row>
    <row r="389" spans="1:11" ht="28.95" customHeight="1">
      <c r="A389" s="246" t="s">
        <v>531</v>
      </c>
      <c r="B389" s="369" t="s">
        <v>532</v>
      </c>
      <c r="C389" s="369"/>
      <c r="D389" s="370" t="s">
        <v>16</v>
      </c>
      <c r="E389" s="370"/>
      <c r="F389" s="246" t="s">
        <v>23</v>
      </c>
      <c r="G389" s="376">
        <v>0.39</v>
      </c>
      <c r="H389" s="376"/>
      <c r="I389" s="372">
        <v>26.73</v>
      </c>
      <c r="J389" s="372"/>
      <c r="K389" s="248">
        <f t="shared" si="12"/>
        <v>10.42</v>
      </c>
    </row>
    <row r="390" spans="1:11" ht="28.95" customHeight="1">
      <c r="A390" s="246" t="s">
        <v>391</v>
      </c>
      <c r="B390" s="369" t="s">
        <v>392</v>
      </c>
      <c r="C390" s="369"/>
      <c r="D390" s="370" t="s">
        <v>16</v>
      </c>
      <c r="E390" s="370"/>
      <c r="F390" s="246" t="s">
        <v>23</v>
      </c>
      <c r="G390" s="376">
        <v>0.28999999999999998</v>
      </c>
      <c r="H390" s="376"/>
      <c r="I390" s="372">
        <v>30.35</v>
      </c>
      <c r="J390" s="372"/>
      <c r="K390" s="248">
        <f t="shared" si="12"/>
        <v>8.8000000000000007</v>
      </c>
    </row>
    <row r="391" spans="1:11" ht="28.95" customHeight="1">
      <c r="A391" s="246" t="s">
        <v>533</v>
      </c>
      <c r="B391" s="369" t="s">
        <v>534</v>
      </c>
      <c r="C391" s="369"/>
      <c r="D391" s="370" t="s">
        <v>16</v>
      </c>
      <c r="E391" s="370"/>
      <c r="F391" s="246" t="s">
        <v>167</v>
      </c>
      <c r="G391" s="376">
        <v>0.43</v>
      </c>
      <c r="H391" s="376"/>
      <c r="I391" s="372">
        <v>9.75</v>
      </c>
      <c r="J391" s="372"/>
      <c r="K391" s="248">
        <f t="shared" si="12"/>
        <v>4.1900000000000004</v>
      </c>
    </row>
    <row r="392" spans="1:11" ht="28.95" customHeight="1">
      <c r="A392" s="246" t="s">
        <v>535</v>
      </c>
      <c r="B392" s="369" t="s">
        <v>536</v>
      </c>
      <c r="C392" s="369"/>
      <c r="D392" s="370" t="s">
        <v>16</v>
      </c>
      <c r="E392" s="370"/>
      <c r="F392" s="246" t="s">
        <v>167</v>
      </c>
      <c r="G392" s="376">
        <v>0.46</v>
      </c>
      <c r="H392" s="376"/>
      <c r="I392" s="372">
        <v>12.73</v>
      </c>
      <c r="J392" s="372"/>
      <c r="K392" s="248">
        <f t="shared" si="12"/>
        <v>5.86</v>
      </c>
    </row>
    <row r="393" spans="1:11" ht="15" customHeight="1">
      <c r="A393" s="246" t="s">
        <v>399</v>
      </c>
      <c r="B393" s="369" t="s">
        <v>400</v>
      </c>
      <c r="C393" s="369"/>
      <c r="D393" s="370" t="s">
        <v>16</v>
      </c>
      <c r="E393" s="370"/>
      <c r="F393" s="246" t="s">
        <v>73</v>
      </c>
      <c r="G393" s="376">
        <v>0.01</v>
      </c>
      <c r="H393" s="376"/>
      <c r="I393" s="372">
        <v>88.05</v>
      </c>
      <c r="J393" s="372"/>
      <c r="K393" s="248">
        <f t="shared" si="12"/>
        <v>0.88</v>
      </c>
    </row>
    <row r="394" spans="1:11" ht="46.05" customHeight="1">
      <c r="A394" s="246" t="s">
        <v>401</v>
      </c>
      <c r="B394" s="369" t="s">
        <v>402</v>
      </c>
      <c r="C394" s="369"/>
      <c r="D394" s="370" t="s">
        <v>16</v>
      </c>
      <c r="E394" s="370"/>
      <c r="F394" s="246" t="s">
        <v>167</v>
      </c>
      <c r="G394" s="376">
        <v>0.43</v>
      </c>
      <c r="H394" s="376"/>
      <c r="I394" s="372">
        <v>11.05</v>
      </c>
      <c r="J394" s="372"/>
      <c r="K394" s="248">
        <f t="shared" si="12"/>
        <v>4.75</v>
      </c>
    </row>
    <row r="395" spans="1:11" ht="46.05" customHeight="1">
      <c r="A395" s="246" t="s">
        <v>537</v>
      </c>
      <c r="B395" s="369" t="s">
        <v>538</v>
      </c>
      <c r="C395" s="369"/>
      <c r="D395" s="370" t="s">
        <v>16</v>
      </c>
      <c r="E395" s="370"/>
      <c r="F395" s="246" t="s">
        <v>167</v>
      </c>
      <c r="G395" s="376">
        <v>0.46</v>
      </c>
      <c r="H395" s="376"/>
      <c r="I395" s="372">
        <v>4.12</v>
      </c>
      <c r="J395" s="372"/>
      <c r="K395" s="248">
        <f t="shared" si="12"/>
        <v>1.9</v>
      </c>
    </row>
    <row r="396" spans="1:11" ht="21" customHeight="1">
      <c r="A396" s="246" t="s">
        <v>403</v>
      </c>
      <c r="B396" s="369" t="s">
        <v>404</v>
      </c>
      <c r="C396" s="369"/>
      <c r="D396" s="370" t="s">
        <v>16</v>
      </c>
      <c r="E396" s="370"/>
      <c r="F396" s="246" t="s">
        <v>23</v>
      </c>
      <c r="G396" s="376">
        <v>0.1</v>
      </c>
      <c r="H396" s="376"/>
      <c r="I396" s="372">
        <v>107.84</v>
      </c>
      <c r="J396" s="372"/>
      <c r="K396" s="248">
        <f t="shared" si="12"/>
        <v>10.78</v>
      </c>
    </row>
    <row r="397" spans="1:11" ht="28.95" customHeight="1">
      <c r="A397" s="246" t="s">
        <v>405</v>
      </c>
      <c r="B397" s="369" t="s">
        <v>406</v>
      </c>
      <c r="C397" s="369"/>
      <c r="D397" s="370" t="s">
        <v>16</v>
      </c>
      <c r="E397" s="370"/>
      <c r="F397" s="246" t="s">
        <v>23</v>
      </c>
      <c r="G397" s="376">
        <v>0.1</v>
      </c>
      <c r="H397" s="376"/>
      <c r="I397" s="372">
        <v>48.02</v>
      </c>
      <c r="J397" s="372"/>
      <c r="K397" s="248">
        <f t="shared" si="12"/>
        <v>4.8</v>
      </c>
    </row>
    <row r="398" spans="1:11" ht="21" customHeight="1">
      <c r="A398" s="246" t="s">
        <v>417</v>
      </c>
      <c r="B398" s="369" t="s">
        <v>418</v>
      </c>
      <c r="C398" s="369"/>
      <c r="D398" s="370" t="s">
        <v>16</v>
      </c>
      <c r="E398" s="370"/>
      <c r="F398" s="246" t="s">
        <v>23</v>
      </c>
      <c r="G398" s="376">
        <v>0.19</v>
      </c>
      <c r="H398" s="376"/>
      <c r="I398" s="372">
        <v>34.96</v>
      </c>
      <c r="J398" s="372"/>
      <c r="K398" s="248">
        <f t="shared" si="12"/>
        <v>6.64</v>
      </c>
    </row>
    <row r="399" spans="1:11" ht="28.95" customHeight="1">
      <c r="A399" s="246" t="s">
        <v>421</v>
      </c>
      <c r="B399" s="369" t="s">
        <v>422</v>
      </c>
      <c r="C399" s="369"/>
      <c r="D399" s="370" t="s">
        <v>16</v>
      </c>
      <c r="E399" s="370"/>
      <c r="F399" s="246" t="s">
        <v>18</v>
      </c>
      <c r="G399" s="376">
        <v>1.93</v>
      </c>
      <c r="H399" s="376"/>
      <c r="I399" s="372">
        <v>37.159999999999997</v>
      </c>
      <c r="J399" s="372"/>
      <c r="K399" s="248">
        <f t="shared" si="12"/>
        <v>71.72</v>
      </c>
    </row>
    <row r="400" spans="1:11" ht="28.95" customHeight="1">
      <c r="A400" s="246" t="s">
        <v>539</v>
      </c>
      <c r="B400" s="369" t="s">
        <v>540</v>
      </c>
      <c r="C400" s="369"/>
      <c r="D400" s="370" t="s">
        <v>16</v>
      </c>
      <c r="E400" s="370"/>
      <c r="F400" s="246" t="s">
        <v>18</v>
      </c>
      <c r="G400" s="376">
        <v>0.15</v>
      </c>
      <c r="H400" s="376"/>
      <c r="I400" s="372">
        <v>110.7</v>
      </c>
      <c r="J400" s="372"/>
      <c r="K400" s="248">
        <f t="shared" si="12"/>
        <v>16.61</v>
      </c>
    </row>
    <row r="401" spans="1:11" ht="28.95" customHeight="1">
      <c r="A401" s="246" t="s">
        <v>541</v>
      </c>
      <c r="B401" s="369" t="s">
        <v>542</v>
      </c>
      <c r="C401" s="369"/>
      <c r="D401" s="370" t="s">
        <v>16</v>
      </c>
      <c r="E401" s="370"/>
      <c r="F401" s="246" t="s">
        <v>18</v>
      </c>
      <c r="G401" s="376">
        <v>0.11</v>
      </c>
      <c r="H401" s="376"/>
      <c r="I401" s="372">
        <v>142.12</v>
      </c>
      <c r="J401" s="372"/>
      <c r="K401" s="248">
        <f t="shared" si="12"/>
        <v>15.63</v>
      </c>
    </row>
    <row r="402" spans="1:11" ht="28.95" customHeight="1">
      <c r="A402" s="246" t="s">
        <v>541</v>
      </c>
      <c r="B402" s="369" t="s">
        <v>542</v>
      </c>
      <c r="C402" s="369"/>
      <c r="D402" s="370" t="s">
        <v>16</v>
      </c>
      <c r="E402" s="370"/>
      <c r="F402" s="246" t="s">
        <v>18</v>
      </c>
      <c r="G402" s="376">
        <v>1</v>
      </c>
      <c r="H402" s="376"/>
      <c r="I402" s="372">
        <v>142.12</v>
      </c>
      <c r="J402" s="372"/>
      <c r="K402" s="248">
        <f t="shared" si="12"/>
        <v>142.12</v>
      </c>
    </row>
    <row r="403" spans="1:11" ht="28.95" customHeight="1">
      <c r="A403" s="246" t="s">
        <v>543</v>
      </c>
      <c r="B403" s="369" t="s">
        <v>544</v>
      </c>
      <c r="C403" s="369"/>
      <c r="D403" s="370" t="s">
        <v>16</v>
      </c>
      <c r="E403" s="370"/>
      <c r="F403" s="246" t="s">
        <v>18</v>
      </c>
      <c r="G403" s="376">
        <v>0.1</v>
      </c>
      <c r="H403" s="376"/>
      <c r="I403" s="372">
        <v>93.36</v>
      </c>
      <c r="J403" s="372"/>
      <c r="K403" s="248">
        <f t="shared" si="12"/>
        <v>9.34</v>
      </c>
    </row>
    <row r="404" spans="1:11" ht="21" customHeight="1">
      <c r="A404" s="246" t="s">
        <v>545</v>
      </c>
      <c r="B404" s="369" t="s">
        <v>546</v>
      </c>
      <c r="C404" s="369"/>
      <c r="D404" s="370" t="s">
        <v>16</v>
      </c>
      <c r="E404" s="370"/>
      <c r="F404" s="246" t="s">
        <v>18</v>
      </c>
      <c r="G404" s="376">
        <v>0.48</v>
      </c>
      <c r="H404" s="376"/>
      <c r="I404" s="372">
        <v>10.119999999999999</v>
      </c>
      <c r="J404" s="372"/>
      <c r="K404" s="248">
        <f t="shared" si="12"/>
        <v>4.8600000000000003</v>
      </c>
    </row>
    <row r="405" spans="1:11" ht="28.95" customHeight="1">
      <c r="A405" s="246" t="s">
        <v>486</v>
      </c>
      <c r="B405" s="369" t="s">
        <v>487</v>
      </c>
      <c r="C405" s="369"/>
      <c r="D405" s="370" t="s">
        <v>16</v>
      </c>
      <c r="E405" s="370"/>
      <c r="F405" s="246" t="s">
        <v>23</v>
      </c>
      <c r="G405" s="376">
        <v>0.1</v>
      </c>
      <c r="H405" s="376"/>
      <c r="I405" s="372">
        <v>132.82</v>
      </c>
      <c r="J405" s="372"/>
      <c r="K405" s="248">
        <f t="shared" si="12"/>
        <v>13.28</v>
      </c>
    </row>
    <row r="406" spans="1:11" ht="37.950000000000003" customHeight="1">
      <c r="A406" s="246" t="s">
        <v>453</v>
      </c>
      <c r="B406" s="369" t="s">
        <v>454</v>
      </c>
      <c r="C406" s="369"/>
      <c r="D406" s="370" t="s">
        <v>16</v>
      </c>
      <c r="E406" s="370"/>
      <c r="F406" s="246" t="s">
        <v>18</v>
      </c>
      <c r="G406" s="376">
        <v>1.93</v>
      </c>
      <c r="H406" s="376"/>
      <c r="I406" s="372">
        <v>57.24</v>
      </c>
      <c r="J406" s="372"/>
      <c r="K406" s="248">
        <f t="shared" si="12"/>
        <v>110.47</v>
      </c>
    </row>
    <row r="407" spans="1:11" ht="28.95" customHeight="1">
      <c r="A407" s="246" t="s">
        <v>457</v>
      </c>
      <c r="B407" s="369" t="s">
        <v>458</v>
      </c>
      <c r="C407" s="369"/>
      <c r="D407" s="370" t="s">
        <v>16</v>
      </c>
      <c r="E407" s="370"/>
      <c r="F407" s="246" t="s">
        <v>23</v>
      </c>
      <c r="G407" s="376">
        <v>0.28999999999999998</v>
      </c>
      <c r="H407" s="376"/>
      <c r="I407" s="372">
        <v>45.51</v>
      </c>
      <c r="J407" s="372"/>
      <c r="K407" s="248">
        <f t="shared" si="12"/>
        <v>13.2</v>
      </c>
    </row>
    <row r="408" spans="1:11" ht="37.950000000000003" customHeight="1">
      <c r="A408" s="246" t="s">
        <v>459</v>
      </c>
      <c r="B408" s="369" t="s">
        <v>460</v>
      </c>
      <c r="C408" s="369"/>
      <c r="D408" s="370" t="s">
        <v>16</v>
      </c>
      <c r="E408" s="370"/>
      <c r="F408" s="246" t="s">
        <v>18</v>
      </c>
      <c r="G408" s="376">
        <v>1.93</v>
      </c>
      <c r="H408" s="376"/>
      <c r="I408" s="372">
        <v>24.93</v>
      </c>
      <c r="J408" s="372"/>
      <c r="K408" s="248">
        <f t="shared" si="12"/>
        <v>48.11</v>
      </c>
    </row>
    <row r="409" spans="1:11" ht="15" customHeight="1">
      <c r="A409" s="11"/>
      <c r="B409" s="11"/>
      <c r="C409" s="11"/>
      <c r="D409" s="11"/>
      <c r="E409" s="11"/>
      <c r="F409" s="11"/>
      <c r="G409" s="367" t="s">
        <v>216</v>
      </c>
      <c r="H409" s="367"/>
      <c r="I409" s="367"/>
      <c r="J409" s="367"/>
      <c r="K409" s="249">
        <f>SUM(K386:K408)</f>
        <v>532.7399999999999</v>
      </c>
    </row>
    <row r="410" spans="1:11" ht="15" customHeight="1">
      <c r="A410" s="11"/>
      <c r="B410" s="11"/>
      <c r="C410" s="11"/>
      <c r="D410" s="11"/>
      <c r="E410" s="11"/>
      <c r="F410" s="11"/>
      <c r="G410" s="368" t="s">
        <v>217</v>
      </c>
      <c r="H410" s="368"/>
      <c r="I410" s="368"/>
      <c r="J410" s="368"/>
      <c r="K410" s="250">
        <f>ROUND(SUM(K384,K409),2)</f>
        <v>580.92999999999995</v>
      </c>
    </row>
    <row r="411" spans="1:11" ht="10.050000000000001" customHeight="1">
      <c r="A411" s="11"/>
      <c r="B411" s="11"/>
      <c r="C411" s="11"/>
      <c r="D411" s="11"/>
      <c r="E411" s="11"/>
      <c r="F411" s="11"/>
      <c r="G411" s="374"/>
      <c r="H411" s="374"/>
      <c r="I411" s="374"/>
      <c r="J411" s="374"/>
      <c r="K411" s="374"/>
    </row>
    <row r="412" spans="1:11" ht="19.95" customHeight="1">
      <c r="A412" s="375" t="s">
        <v>547</v>
      </c>
      <c r="B412" s="375"/>
      <c r="C412" s="375"/>
      <c r="D412" s="375"/>
      <c r="E412" s="375"/>
      <c r="F412" s="375"/>
      <c r="G412" s="375"/>
      <c r="H412" s="375"/>
      <c r="I412" s="375"/>
      <c r="J412" s="375"/>
      <c r="K412" s="375"/>
    </row>
    <row r="413" spans="1:11" ht="15" customHeight="1">
      <c r="A413" s="373" t="s">
        <v>193</v>
      </c>
      <c r="B413" s="373"/>
      <c r="C413" s="373"/>
      <c r="D413" s="366" t="s">
        <v>178</v>
      </c>
      <c r="E413" s="366"/>
      <c r="F413" s="243" t="s">
        <v>194</v>
      </c>
      <c r="G413" s="366" t="s">
        <v>195</v>
      </c>
      <c r="H413" s="366"/>
      <c r="I413" s="366" t="s">
        <v>196</v>
      </c>
      <c r="J413" s="366"/>
      <c r="K413" s="243" t="s">
        <v>197</v>
      </c>
    </row>
    <row r="414" spans="1:11" ht="21" customHeight="1">
      <c r="A414" s="246" t="s">
        <v>340</v>
      </c>
      <c r="B414" s="369" t="s">
        <v>341</v>
      </c>
      <c r="C414" s="369"/>
      <c r="D414" s="370" t="s">
        <v>16</v>
      </c>
      <c r="E414" s="370"/>
      <c r="F414" s="246" t="s">
        <v>23</v>
      </c>
      <c r="G414" s="376">
        <v>0.02</v>
      </c>
      <c r="H414" s="376"/>
      <c r="I414" s="372">
        <v>245</v>
      </c>
      <c r="J414" s="372"/>
      <c r="K414" s="248">
        <f>ROUND(ROUND(G414,4)*I414,2)</f>
        <v>4.9000000000000004</v>
      </c>
    </row>
    <row r="415" spans="1:11" ht="21" customHeight="1">
      <c r="A415" s="246" t="s">
        <v>342</v>
      </c>
      <c r="B415" s="369" t="s">
        <v>343</v>
      </c>
      <c r="C415" s="369"/>
      <c r="D415" s="370" t="s">
        <v>16</v>
      </c>
      <c r="E415" s="370"/>
      <c r="F415" s="246" t="s">
        <v>23</v>
      </c>
      <c r="G415" s="376">
        <v>0.02</v>
      </c>
      <c r="H415" s="376"/>
      <c r="I415" s="372">
        <v>236.92</v>
      </c>
      <c r="J415" s="372"/>
      <c r="K415" s="248">
        <f>ROUND(ROUND(G415,4)*I415,2)</f>
        <v>4.74</v>
      </c>
    </row>
    <row r="416" spans="1:11" ht="15" customHeight="1">
      <c r="A416" s="11"/>
      <c r="B416" s="11"/>
      <c r="C416" s="11"/>
      <c r="D416" s="11"/>
      <c r="E416" s="11"/>
      <c r="F416" s="11"/>
      <c r="G416" s="367" t="s">
        <v>206</v>
      </c>
      <c r="H416" s="367"/>
      <c r="I416" s="367"/>
      <c r="J416" s="367"/>
      <c r="K416" s="249">
        <f>SUM(K414:K415)</f>
        <v>9.64</v>
      </c>
    </row>
    <row r="417" spans="1:11" ht="15" customHeight="1">
      <c r="A417" s="373" t="s">
        <v>213</v>
      </c>
      <c r="B417" s="373"/>
      <c r="C417" s="373"/>
      <c r="D417" s="366" t="s">
        <v>178</v>
      </c>
      <c r="E417" s="366"/>
      <c r="F417" s="243" t="s">
        <v>194</v>
      </c>
      <c r="G417" s="366" t="s">
        <v>195</v>
      </c>
      <c r="H417" s="366"/>
      <c r="I417" s="366" t="s">
        <v>196</v>
      </c>
      <c r="J417" s="366"/>
      <c r="K417" s="243" t="s">
        <v>197</v>
      </c>
    </row>
    <row r="418" spans="1:11" ht="28.95" customHeight="1">
      <c r="A418" s="246" t="s">
        <v>357</v>
      </c>
      <c r="B418" s="369" t="s">
        <v>358</v>
      </c>
      <c r="C418" s="369"/>
      <c r="D418" s="370" t="s">
        <v>16</v>
      </c>
      <c r="E418" s="370"/>
      <c r="F418" s="246" t="s">
        <v>167</v>
      </c>
      <c r="G418" s="376">
        <v>0.93</v>
      </c>
      <c r="H418" s="376"/>
      <c r="I418" s="372">
        <v>3.08</v>
      </c>
      <c r="J418" s="372"/>
      <c r="K418" s="248">
        <f t="shared" ref="K418:K435" si="13">ROUND(ROUND(G418,4)*I418,2)</f>
        <v>2.86</v>
      </c>
    </row>
    <row r="419" spans="1:11" ht="28.95" customHeight="1">
      <c r="A419" s="246" t="s">
        <v>359</v>
      </c>
      <c r="B419" s="369" t="s">
        <v>360</v>
      </c>
      <c r="C419" s="369"/>
      <c r="D419" s="370" t="s">
        <v>16</v>
      </c>
      <c r="E419" s="370"/>
      <c r="F419" s="246" t="s">
        <v>167</v>
      </c>
      <c r="G419" s="376">
        <v>0.95</v>
      </c>
      <c r="H419" s="376"/>
      <c r="I419" s="372">
        <v>4.47</v>
      </c>
      <c r="J419" s="372"/>
      <c r="K419" s="248">
        <f t="shared" si="13"/>
        <v>4.25</v>
      </c>
    </row>
    <row r="420" spans="1:11" ht="28.95" customHeight="1">
      <c r="A420" s="246" t="s">
        <v>367</v>
      </c>
      <c r="B420" s="369" t="s">
        <v>368</v>
      </c>
      <c r="C420" s="369"/>
      <c r="D420" s="370" t="s">
        <v>16</v>
      </c>
      <c r="E420" s="370"/>
      <c r="F420" s="246" t="s">
        <v>23</v>
      </c>
      <c r="G420" s="376">
        <v>0.03</v>
      </c>
      <c r="H420" s="376"/>
      <c r="I420" s="372">
        <v>157.13999999999999</v>
      </c>
      <c r="J420" s="372"/>
      <c r="K420" s="248">
        <f t="shared" si="13"/>
        <v>4.71</v>
      </c>
    </row>
    <row r="421" spans="1:11" ht="28.95" customHeight="1">
      <c r="A421" s="246" t="s">
        <v>531</v>
      </c>
      <c r="B421" s="369" t="s">
        <v>532</v>
      </c>
      <c r="C421" s="369"/>
      <c r="D421" s="370" t="s">
        <v>16</v>
      </c>
      <c r="E421" s="370"/>
      <c r="F421" s="246" t="s">
        <v>23</v>
      </c>
      <c r="G421" s="376">
        <v>7.0000000000000007E-2</v>
      </c>
      <c r="H421" s="376"/>
      <c r="I421" s="372">
        <v>26.73</v>
      </c>
      <c r="J421" s="372"/>
      <c r="K421" s="248">
        <f t="shared" si="13"/>
        <v>1.87</v>
      </c>
    </row>
    <row r="422" spans="1:11" ht="28.95" customHeight="1">
      <c r="A422" s="246" t="s">
        <v>533</v>
      </c>
      <c r="B422" s="369" t="s">
        <v>534</v>
      </c>
      <c r="C422" s="369"/>
      <c r="D422" s="370" t="s">
        <v>16</v>
      </c>
      <c r="E422" s="370"/>
      <c r="F422" s="246" t="s">
        <v>167</v>
      </c>
      <c r="G422" s="376">
        <v>0.34</v>
      </c>
      <c r="H422" s="376"/>
      <c r="I422" s="372">
        <v>9.75</v>
      </c>
      <c r="J422" s="372"/>
      <c r="K422" s="248">
        <f t="shared" si="13"/>
        <v>3.32</v>
      </c>
    </row>
    <row r="423" spans="1:11" ht="28.95" customHeight="1">
      <c r="A423" s="246" t="s">
        <v>535</v>
      </c>
      <c r="B423" s="369" t="s">
        <v>536</v>
      </c>
      <c r="C423" s="369"/>
      <c r="D423" s="370" t="s">
        <v>16</v>
      </c>
      <c r="E423" s="370"/>
      <c r="F423" s="246" t="s">
        <v>167</v>
      </c>
      <c r="G423" s="376">
        <v>0.22</v>
      </c>
      <c r="H423" s="376"/>
      <c r="I423" s="372">
        <v>12.73</v>
      </c>
      <c r="J423" s="372"/>
      <c r="K423" s="248">
        <f t="shared" si="13"/>
        <v>2.8</v>
      </c>
    </row>
    <row r="424" spans="1:11" ht="15" customHeight="1">
      <c r="A424" s="246" t="s">
        <v>399</v>
      </c>
      <c r="B424" s="369" t="s">
        <v>400</v>
      </c>
      <c r="C424" s="369"/>
      <c r="D424" s="370" t="s">
        <v>16</v>
      </c>
      <c r="E424" s="370"/>
      <c r="F424" s="246" t="s">
        <v>73</v>
      </c>
      <c r="G424" s="376">
        <v>1.2999999999999999E-3</v>
      </c>
      <c r="H424" s="376"/>
      <c r="I424" s="372">
        <v>88.05</v>
      </c>
      <c r="J424" s="372"/>
      <c r="K424" s="248">
        <f t="shared" si="13"/>
        <v>0.11</v>
      </c>
    </row>
    <row r="425" spans="1:11" ht="46.05" customHeight="1">
      <c r="A425" s="246" t="s">
        <v>401</v>
      </c>
      <c r="B425" s="369" t="s">
        <v>402</v>
      </c>
      <c r="C425" s="369"/>
      <c r="D425" s="370" t="s">
        <v>16</v>
      </c>
      <c r="E425" s="370"/>
      <c r="F425" s="246" t="s">
        <v>167</v>
      </c>
      <c r="G425" s="376">
        <v>0.22</v>
      </c>
      <c r="H425" s="376"/>
      <c r="I425" s="372">
        <v>11.05</v>
      </c>
      <c r="J425" s="372"/>
      <c r="K425" s="248">
        <f t="shared" si="13"/>
        <v>2.4300000000000002</v>
      </c>
    </row>
    <row r="426" spans="1:11" ht="21" customHeight="1">
      <c r="A426" s="246" t="s">
        <v>403</v>
      </c>
      <c r="B426" s="369" t="s">
        <v>404</v>
      </c>
      <c r="C426" s="369"/>
      <c r="D426" s="370" t="s">
        <v>16</v>
      </c>
      <c r="E426" s="370"/>
      <c r="F426" s="246" t="s">
        <v>23</v>
      </c>
      <c r="G426" s="376">
        <v>0.03</v>
      </c>
      <c r="H426" s="376"/>
      <c r="I426" s="372">
        <v>107.84</v>
      </c>
      <c r="J426" s="372"/>
      <c r="K426" s="248">
        <f t="shared" si="13"/>
        <v>3.24</v>
      </c>
    </row>
    <row r="427" spans="1:11" ht="28.95" customHeight="1">
      <c r="A427" s="246" t="s">
        <v>520</v>
      </c>
      <c r="B427" s="369" t="s">
        <v>521</v>
      </c>
      <c r="C427" s="369"/>
      <c r="D427" s="370" t="s">
        <v>16</v>
      </c>
      <c r="E427" s="370"/>
      <c r="F427" s="246" t="s">
        <v>23</v>
      </c>
      <c r="G427" s="376">
        <v>0.02</v>
      </c>
      <c r="H427" s="376"/>
      <c r="I427" s="372">
        <v>42.89</v>
      </c>
      <c r="J427" s="372"/>
      <c r="K427" s="248">
        <f t="shared" si="13"/>
        <v>0.86</v>
      </c>
    </row>
    <row r="428" spans="1:11" ht="28.95" customHeight="1">
      <c r="A428" s="246" t="s">
        <v>421</v>
      </c>
      <c r="B428" s="369" t="s">
        <v>422</v>
      </c>
      <c r="C428" s="369"/>
      <c r="D428" s="370" t="s">
        <v>16</v>
      </c>
      <c r="E428" s="370"/>
      <c r="F428" s="246" t="s">
        <v>18</v>
      </c>
      <c r="G428" s="376">
        <v>1.25</v>
      </c>
      <c r="H428" s="376"/>
      <c r="I428" s="372">
        <v>37.159999999999997</v>
      </c>
      <c r="J428" s="372"/>
      <c r="K428" s="248">
        <f t="shared" si="13"/>
        <v>46.45</v>
      </c>
    </row>
    <row r="429" spans="1:11" ht="28.95" customHeight="1">
      <c r="A429" s="246" t="s">
        <v>539</v>
      </c>
      <c r="B429" s="369" t="s">
        <v>540</v>
      </c>
      <c r="C429" s="369"/>
      <c r="D429" s="370" t="s">
        <v>16</v>
      </c>
      <c r="E429" s="370"/>
      <c r="F429" s="246" t="s">
        <v>18</v>
      </c>
      <c r="G429" s="376">
        <v>0.15</v>
      </c>
      <c r="H429" s="376"/>
      <c r="I429" s="372">
        <v>110.7</v>
      </c>
      <c r="J429" s="372"/>
      <c r="K429" s="248">
        <f t="shared" si="13"/>
        <v>16.61</v>
      </c>
    </row>
    <row r="430" spans="1:11" ht="28.95" customHeight="1">
      <c r="A430" s="246" t="s">
        <v>541</v>
      </c>
      <c r="B430" s="369" t="s">
        <v>542</v>
      </c>
      <c r="C430" s="369"/>
      <c r="D430" s="370" t="s">
        <v>16</v>
      </c>
      <c r="E430" s="370"/>
      <c r="F430" s="246" t="s">
        <v>18</v>
      </c>
      <c r="G430" s="376">
        <v>0.12</v>
      </c>
      <c r="H430" s="376"/>
      <c r="I430" s="372">
        <v>142.12</v>
      </c>
      <c r="J430" s="372"/>
      <c r="K430" s="248">
        <f t="shared" si="13"/>
        <v>17.05</v>
      </c>
    </row>
    <row r="431" spans="1:11" ht="28.95" customHeight="1">
      <c r="A431" s="246" t="s">
        <v>543</v>
      </c>
      <c r="B431" s="369" t="s">
        <v>544</v>
      </c>
      <c r="C431" s="369"/>
      <c r="D431" s="370" t="s">
        <v>16</v>
      </c>
      <c r="E431" s="370"/>
      <c r="F431" s="246" t="s">
        <v>18</v>
      </c>
      <c r="G431" s="376">
        <v>0.1</v>
      </c>
      <c r="H431" s="376"/>
      <c r="I431" s="372">
        <v>93.36</v>
      </c>
      <c r="J431" s="372"/>
      <c r="K431" s="248">
        <f t="shared" si="13"/>
        <v>9.34</v>
      </c>
    </row>
    <row r="432" spans="1:11" ht="37.950000000000003" customHeight="1">
      <c r="A432" s="246" t="s">
        <v>453</v>
      </c>
      <c r="B432" s="369" t="s">
        <v>454</v>
      </c>
      <c r="C432" s="369"/>
      <c r="D432" s="370" t="s">
        <v>16</v>
      </c>
      <c r="E432" s="370"/>
      <c r="F432" s="246" t="s">
        <v>18</v>
      </c>
      <c r="G432" s="376">
        <v>1.25</v>
      </c>
      <c r="H432" s="376"/>
      <c r="I432" s="372">
        <v>57.24</v>
      </c>
      <c r="J432" s="372"/>
      <c r="K432" s="248">
        <f t="shared" si="13"/>
        <v>71.55</v>
      </c>
    </row>
    <row r="433" spans="1:11" ht="28.95" customHeight="1">
      <c r="A433" s="246" t="s">
        <v>455</v>
      </c>
      <c r="B433" s="369" t="s">
        <v>456</v>
      </c>
      <c r="C433" s="369"/>
      <c r="D433" s="370" t="s">
        <v>16</v>
      </c>
      <c r="E433" s="370"/>
      <c r="F433" s="246" t="s">
        <v>23</v>
      </c>
      <c r="G433" s="376">
        <v>0.03</v>
      </c>
      <c r="H433" s="376"/>
      <c r="I433" s="372">
        <v>29.56</v>
      </c>
      <c r="J433" s="372"/>
      <c r="K433" s="248">
        <f t="shared" si="13"/>
        <v>0.89</v>
      </c>
    </row>
    <row r="434" spans="1:11" ht="28.95" customHeight="1">
      <c r="A434" s="246" t="s">
        <v>548</v>
      </c>
      <c r="B434" s="369" t="s">
        <v>549</v>
      </c>
      <c r="C434" s="369"/>
      <c r="D434" s="370" t="s">
        <v>16</v>
      </c>
      <c r="E434" s="370"/>
      <c r="F434" s="246" t="s">
        <v>23</v>
      </c>
      <c r="G434" s="376">
        <v>0.03</v>
      </c>
      <c r="H434" s="376"/>
      <c r="I434" s="372">
        <v>31.45</v>
      </c>
      <c r="J434" s="372"/>
      <c r="K434" s="248">
        <f t="shared" si="13"/>
        <v>0.94</v>
      </c>
    </row>
    <row r="435" spans="1:11" ht="37.950000000000003" customHeight="1">
      <c r="A435" s="246" t="s">
        <v>459</v>
      </c>
      <c r="B435" s="369" t="s">
        <v>460</v>
      </c>
      <c r="C435" s="369"/>
      <c r="D435" s="370" t="s">
        <v>16</v>
      </c>
      <c r="E435" s="370"/>
      <c r="F435" s="246" t="s">
        <v>18</v>
      </c>
      <c r="G435" s="376">
        <v>1.25</v>
      </c>
      <c r="H435" s="376"/>
      <c r="I435" s="372">
        <v>24.93</v>
      </c>
      <c r="J435" s="372"/>
      <c r="K435" s="248">
        <f t="shared" si="13"/>
        <v>31.16</v>
      </c>
    </row>
    <row r="436" spans="1:11" ht="15" customHeight="1">
      <c r="A436" s="11"/>
      <c r="B436" s="11"/>
      <c r="C436" s="11"/>
      <c r="D436" s="11"/>
      <c r="E436" s="11"/>
      <c r="F436" s="11"/>
      <c r="G436" s="367" t="s">
        <v>216</v>
      </c>
      <c r="H436" s="367"/>
      <c r="I436" s="367"/>
      <c r="J436" s="367"/>
      <c r="K436" s="249">
        <f>SUM(K418:K435)</f>
        <v>220.43999999999997</v>
      </c>
    </row>
    <row r="437" spans="1:11" ht="15" customHeight="1">
      <c r="A437" s="11"/>
      <c r="B437" s="11"/>
      <c r="C437" s="11"/>
      <c r="D437" s="11"/>
      <c r="E437" s="11"/>
      <c r="F437" s="11"/>
      <c r="G437" s="368" t="s">
        <v>217</v>
      </c>
      <c r="H437" s="368"/>
      <c r="I437" s="368"/>
      <c r="J437" s="368"/>
      <c r="K437" s="250">
        <f>ROUND(SUM(K416,K436),2)</f>
        <v>230.08</v>
      </c>
    </row>
    <row r="438" spans="1:11" ht="10.050000000000001" customHeight="1">
      <c r="A438" s="11"/>
      <c r="B438" s="11"/>
      <c r="C438" s="11"/>
      <c r="D438" s="11"/>
      <c r="E438" s="11"/>
      <c r="F438" s="11"/>
      <c r="G438" s="374"/>
      <c r="H438" s="374"/>
      <c r="I438" s="374"/>
      <c r="J438" s="374"/>
      <c r="K438" s="374"/>
    </row>
    <row r="439" spans="1:11" ht="19.95" customHeight="1">
      <c r="A439" s="375" t="s">
        <v>550</v>
      </c>
      <c r="B439" s="375"/>
      <c r="C439" s="375"/>
      <c r="D439" s="375"/>
      <c r="E439" s="375"/>
      <c r="F439" s="375"/>
      <c r="G439" s="375"/>
      <c r="H439" s="375"/>
      <c r="I439" s="375"/>
      <c r="J439" s="375"/>
      <c r="K439" s="375"/>
    </row>
    <row r="440" spans="1:11" ht="15" customHeight="1">
      <c r="A440" s="373" t="s">
        <v>193</v>
      </c>
      <c r="B440" s="373"/>
      <c r="C440" s="373"/>
      <c r="D440" s="366" t="s">
        <v>178</v>
      </c>
      <c r="E440" s="366"/>
      <c r="F440" s="243" t="s">
        <v>194</v>
      </c>
      <c r="G440" s="366" t="s">
        <v>195</v>
      </c>
      <c r="H440" s="366"/>
      <c r="I440" s="366" t="s">
        <v>196</v>
      </c>
      <c r="J440" s="366"/>
      <c r="K440" s="243" t="s">
        <v>197</v>
      </c>
    </row>
    <row r="441" spans="1:11" ht="21" customHeight="1">
      <c r="A441" s="246" t="s">
        <v>551</v>
      </c>
      <c r="B441" s="369" t="s">
        <v>552</v>
      </c>
      <c r="C441" s="369"/>
      <c r="D441" s="370" t="s">
        <v>16</v>
      </c>
      <c r="E441" s="370"/>
      <c r="F441" s="246" t="s">
        <v>23</v>
      </c>
      <c r="G441" s="376">
        <v>1</v>
      </c>
      <c r="H441" s="376"/>
      <c r="I441" s="372">
        <v>1130.96</v>
      </c>
      <c r="J441" s="372"/>
      <c r="K441" s="248">
        <f>ROUND(ROUND(G441,4)*I441,2)</f>
        <v>1130.96</v>
      </c>
    </row>
    <row r="442" spans="1:11" ht="15" customHeight="1">
      <c r="A442" s="11"/>
      <c r="B442" s="11"/>
      <c r="C442" s="11"/>
      <c r="D442" s="11"/>
      <c r="E442" s="11"/>
      <c r="F442" s="11"/>
      <c r="G442" s="367" t="s">
        <v>206</v>
      </c>
      <c r="H442" s="367"/>
      <c r="I442" s="367"/>
      <c r="J442" s="367"/>
      <c r="K442" s="249">
        <f>SUM(K441:K441)</f>
        <v>1130.96</v>
      </c>
    </row>
    <row r="443" spans="1:11" ht="15" customHeight="1">
      <c r="A443" s="373" t="s">
        <v>213</v>
      </c>
      <c r="B443" s="373"/>
      <c r="C443" s="373"/>
      <c r="D443" s="366" t="s">
        <v>178</v>
      </c>
      <c r="E443" s="366"/>
      <c r="F443" s="243" t="s">
        <v>194</v>
      </c>
      <c r="G443" s="366" t="s">
        <v>195</v>
      </c>
      <c r="H443" s="366"/>
      <c r="I443" s="366" t="s">
        <v>196</v>
      </c>
      <c r="J443" s="366"/>
      <c r="K443" s="243" t="s">
        <v>197</v>
      </c>
    </row>
    <row r="444" spans="1:11" ht="37.950000000000003" customHeight="1">
      <c r="A444" s="246" t="s">
        <v>553</v>
      </c>
      <c r="B444" s="369" t="s">
        <v>554</v>
      </c>
      <c r="C444" s="369"/>
      <c r="D444" s="370" t="s">
        <v>16</v>
      </c>
      <c r="E444" s="370"/>
      <c r="F444" s="246" t="s">
        <v>23</v>
      </c>
      <c r="G444" s="376">
        <v>1</v>
      </c>
      <c r="H444" s="376"/>
      <c r="I444" s="372">
        <v>18.670000000000002</v>
      </c>
      <c r="J444" s="372"/>
      <c r="K444" s="248">
        <f t="shared" ref="K444:K449" si="14">ROUND(ROUND(G444,4)*I444,2)</f>
        <v>18.670000000000002</v>
      </c>
    </row>
    <row r="445" spans="1:11" ht="21" customHeight="1">
      <c r="A445" s="246" t="s">
        <v>555</v>
      </c>
      <c r="B445" s="369" t="s">
        <v>556</v>
      </c>
      <c r="C445" s="369"/>
      <c r="D445" s="370" t="s">
        <v>16</v>
      </c>
      <c r="E445" s="370"/>
      <c r="F445" s="246" t="s">
        <v>23</v>
      </c>
      <c r="G445" s="376">
        <v>1</v>
      </c>
      <c r="H445" s="376"/>
      <c r="I445" s="372">
        <v>10893.95</v>
      </c>
      <c r="J445" s="372"/>
      <c r="K445" s="248">
        <f t="shared" si="14"/>
        <v>10893.95</v>
      </c>
    </row>
    <row r="446" spans="1:11" ht="28.95" customHeight="1">
      <c r="A446" s="246" t="s">
        <v>557</v>
      </c>
      <c r="B446" s="369" t="s">
        <v>558</v>
      </c>
      <c r="C446" s="369"/>
      <c r="D446" s="370" t="s">
        <v>16</v>
      </c>
      <c r="E446" s="370"/>
      <c r="F446" s="246" t="s">
        <v>23</v>
      </c>
      <c r="G446" s="376">
        <v>3</v>
      </c>
      <c r="H446" s="376"/>
      <c r="I446" s="372">
        <v>8.4600000000000009</v>
      </c>
      <c r="J446" s="372"/>
      <c r="K446" s="248">
        <f t="shared" si="14"/>
        <v>25.38</v>
      </c>
    </row>
    <row r="447" spans="1:11" ht="28.95" customHeight="1">
      <c r="A447" s="246" t="s">
        <v>559</v>
      </c>
      <c r="B447" s="369" t="s">
        <v>560</v>
      </c>
      <c r="C447" s="369"/>
      <c r="D447" s="370" t="s">
        <v>16</v>
      </c>
      <c r="E447" s="370"/>
      <c r="F447" s="246" t="s">
        <v>23</v>
      </c>
      <c r="G447" s="376">
        <v>2</v>
      </c>
      <c r="H447" s="376"/>
      <c r="I447" s="372">
        <v>6.48</v>
      </c>
      <c r="J447" s="372"/>
      <c r="K447" s="248">
        <f t="shared" si="14"/>
        <v>12.96</v>
      </c>
    </row>
    <row r="448" spans="1:11" ht="21" customHeight="1">
      <c r="A448" s="246" t="s">
        <v>561</v>
      </c>
      <c r="B448" s="369" t="s">
        <v>562</v>
      </c>
      <c r="C448" s="369"/>
      <c r="D448" s="370" t="s">
        <v>16</v>
      </c>
      <c r="E448" s="370"/>
      <c r="F448" s="246" t="s">
        <v>23</v>
      </c>
      <c r="G448" s="376">
        <v>1</v>
      </c>
      <c r="H448" s="376"/>
      <c r="I448" s="372">
        <v>35.11</v>
      </c>
      <c r="J448" s="372"/>
      <c r="K448" s="248">
        <f t="shared" si="14"/>
        <v>35.11</v>
      </c>
    </row>
    <row r="449" spans="1:11" ht="28.95" customHeight="1">
      <c r="A449" s="246" t="s">
        <v>563</v>
      </c>
      <c r="B449" s="369" t="s">
        <v>564</v>
      </c>
      <c r="C449" s="369"/>
      <c r="D449" s="370" t="s">
        <v>16</v>
      </c>
      <c r="E449" s="370"/>
      <c r="F449" s="246" t="s">
        <v>167</v>
      </c>
      <c r="G449" s="376">
        <v>20</v>
      </c>
      <c r="H449" s="376"/>
      <c r="I449" s="372">
        <v>6.36</v>
      </c>
      <c r="J449" s="372"/>
      <c r="K449" s="248">
        <f t="shared" si="14"/>
        <v>127.2</v>
      </c>
    </row>
    <row r="450" spans="1:11" ht="15" customHeight="1">
      <c r="A450" s="11"/>
      <c r="B450" s="11"/>
      <c r="C450" s="11"/>
      <c r="D450" s="11"/>
      <c r="E450" s="11"/>
      <c r="F450" s="11"/>
      <c r="G450" s="367" t="s">
        <v>216</v>
      </c>
      <c r="H450" s="367"/>
      <c r="I450" s="367"/>
      <c r="J450" s="367"/>
      <c r="K450" s="249">
        <f>SUM(K444:K449)</f>
        <v>11113.27</v>
      </c>
    </row>
    <row r="451" spans="1:11" ht="15" customHeight="1">
      <c r="A451" s="11"/>
      <c r="B451" s="11"/>
      <c r="C451" s="11"/>
      <c r="D451" s="11"/>
      <c r="E451" s="11"/>
      <c r="F451" s="11"/>
      <c r="G451" s="368" t="s">
        <v>217</v>
      </c>
      <c r="H451" s="368"/>
      <c r="I451" s="368"/>
      <c r="J451" s="368"/>
      <c r="K451" s="250">
        <f>ROUND(SUM(K442,K450),2)</f>
        <v>12244.23</v>
      </c>
    </row>
    <row r="452" spans="1:11" ht="10.050000000000001" customHeight="1">
      <c r="A452" s="11"/>
      <c r="B452" s="11"/>
      <c r="C452" s="11"/>
      <c r="D452" s="11"/>
      <c r="E452" s="11"/>
      <c r="F452" s="11"/>
      <c r="G452" s="374"/>
      <c r="H452" s="374"/>
      <c r="I452" s="374"/>
      <c r="J452" s="374"/>
      <c r="K452" s="374"/>
    </row>
    <row r="453" spans="1:11" ht="19.95" customHeight="1">
      <c r="A453" s="375" t="s">
        <v>565</v>
      </c>
      <c r="B453" s="375"/>
      <c r="C453" s="375"/>
      <c r="D453" s="375"/>
      <c r="E453" s="375"/>
      <c r="F453" s="375"/>
      <c r="G453" s="375"/>
      <c r="H453" s="375"/>
      <c r="I453" s="375"/>
      <c r="J453" s="375"/>
      <c r="K453" s="375"/>
    </row>
    <row r="454" spans="1:11" ht="15" customHeight="1">
      <c r="A454" s="373" t="s">
        <v>281</v>
      </c>
      <c r="B454" s="373"/>
      <c r="C454" s="373"/>
      <c r="D454" s="366" t="s">
        <v>178</v>
      </c>
      <c r="E454" s="366"/>
      <c r="F454" s="243" t="s">
        <v>194</v>
      </c>
      <c r="G454" s="366" t="s">
        <v>195</v>
      </c>
      <c r="H454" s="366"/>
      <c r="I454" s="366" t="s">
        <v>196</v>
      </c>
      <c r="J454" s="366"/>
      <c r="K454" s="243" t="s">
        <v>197</v>
      </c>
    </row>
    <row r="455" spans="1:11" ht="37.950000000000003" customHeight="1">
      <c r="A455" s="246" t="s">
        <v>566</v>
      </c>
      <c r="B455" s="369" t="s">
        <v>567</v>
      </c>
      <c r="C455" s="369"/>
      <c r="D455" s="370" t="s">
        <v>16</v>
      </c>
      <c r="E455" s="370"/>
      <c r="F455" s="246" t="s">
        <v>284</v>
      </c>
      <c r="G455" s="371">
        <v>1.1953</v>
      </c>
      <c r="H455" s="371"/>
      <c r="I455" s="372">
        <v>107.44</v>
      </c>
      <c r="J455" s="372"/>
      <c r="K455" s="248">
        <f>TRUNC(TRUNC(G455,8)*I455,2)</f>
        <v>128.41999999999999</v>
      </c>
    </row>
    <row r="456" spans="1:11" ht="37.950000000000003" customHeight="1">
      <c r="A456" s="246" t="s">
        <v>568</v>
      </c>
      <c r="B456" s="369" t="s">
        <v>569</v>
      </c>
      <c r="C456" s="369"/>
      <c r="D456" s="370" t="s">
        <v>16</v>
      </c>
      <c r="E456" s="370"/>
      <c r="F456" s="246" t="s">
        <v>287</v>
      </c>
      <c r="G456" s="371">
        <v>0.2112</v>
      </c>
      <c r="H456" s="371"/>
      <c r="I456" s="372">
        <v>219.68</v>
      </c>
      <c r="J456" s="372"/>
      <c r="K456" s="248">
        <f>TRUNC(TRUNC(G456,8)*I456,2)</f>
        <v>46.39</v>
      </c>
    </row>
    <row r="457" spans="1:11" ht="18" customHeight="1">
      <c r="A457" s="11"/>
      <c r="B457" s="11"/>
      <c r="C457" s="11"/>
      <c r="D457" s="11"/>
      <c r="E457" s="11"/>
      <c r="F457" s="11"/>
      <c r="G457" s="367" t="s">
        <v>288</v>
      </c>
      <c r="H457" s="367"/>
      <c r="I457" s="367"/>
      <c r="J457" s="367"/>
      <c r="K457" s="249">
        <f>SUM(K455:K456)</f>
        <v>174.81</v>
      </c>
    </row>
    <row r="458" spans="1:11" ht="15" customHeight="1">
      <c r="A458" s="373" t="s">
        <v>207</v>
      </c>
      <c r="B458" s="373"/>
      <c r="C458" s="373"/>
      <c r="D458" s="366" t="s">
        <v>178</v>
      </c>
      <c r="E458" s="366"/>
      <c r="F458" s="243" t="s">
        <v>194</v>
      </c>
      <c r="G458" s="366" t="s">
        <v>195</v>
      </c>
      <c r="H458" s="366"/>
      <c r="I458" s="366" t="s">
        <v>196</v>
      </c>
      <c r="J458" s="366"/>
      <c r="K458" s="243" t="s">
        <v>197</v>
      </c>
    </row>
    <row r="459" spans="1:11" ht="15" customHeight="1">
      <c r="A459" s="246" t="s">
        <v>570</v>
      </c>
      <c r="B459" s="369" t="s">
        <v>571</v>
      </c>
      <c r="C459" s="369"/>
      <c r="D459" s="370" t="s">
        <v>16</v>
      </c>
      <c r="E459" s="370"/>
      <c r="F459" s="246" t="s">
        <v>128</v>
      </c>
      <c r="G459" s="371">
        <v>3.2231999999999998</v>
      </c>
      <c r="H459" s="371"/>
      <c r="I459" s="372">
        <v>23.18</v>
      </c>
      <c r="J459" s="372"/>
      <c r="K459" s="248">
        <f>TRUNC(TRUNC(G459,8)*I459,2)</f>
        <v>74.709999999999994</v>
      </c>
    </row>
    <row r="460" spans="1:11" ht="15" customHeight="1">
      <c r="A460" s="246" t="s">
        <v>210</v>
      </c>
      <c r="B460" s="369" t="s">
        <v>211</v>
      </c>
      <c r="C460" s="369"/>
      <c r="D460" s="370" t="s">
        <v>16</v>
      </c>
      <c r="E460" s="370"/>
      <c r="F460" s="246" t="s">
        <v>128</v>
      </c>
      <c r="G460" s="371">
        <v>6.0595999999999997</v>
      </c>
      <c r="H460" s="371"/>
      <c r="I460" s="372">
        <v>22.26</v>
      </c>
      <c r="J460" s="372"/>
      <c r="K460" s="248">
        <f>TRUNC(TRUNC(G460,8)*I460,2)</f>
        <v>134.88</v>
      </c>
    </row>
    <row r="461" spans="1:11" ht="18" customHeight="1">
      <c r="A461" s="11"/>
      <c r="B461" s="11"/>
      <c r="C461" s="11"/>
      <c r="D461" s="11"/>
      <c r="E461" s="11"/>
      <c r="F461" s="11"/>
      <c r="G461" s="367" t="s">
        <v>212</v>
      </c>
      <c r="H461" s="367"/>
      <c r="I461" s="367"/>
      <c r="J461" s="367"/>
      <c r="K461" s="249">
        <f>SUM(K459:K460)</f>
        <v>209.58999999999997</v>
      </c>
    </row>
    <row r="462" spans="1:11" ht="15" customHeight="1">
      <c r="A462" s="11"/>
      <c r="B462" s="11"/>
      <c r="C462" s="11"/>
      <c r="D462" s="11"/>
      <c r="E462" s="11"/>
      <c r="F462" s="11"/>
      <c r="G462" s="368" t="s">
        <v>217</v>
      </c>
      <c r="H462" s="368"/>
      <c r="I462" s="368"/>
      <c r="J462" s="368"/>
      <c r="K462" s="250">
        <f>ROUND(SUM(K457,K461),2)</f>
        <v>384.4</v>
      </c>
    </row>
    <row r="463" spans="1:11" ht="10.050000000000001" customHeight="1">
      <c r="A463" s="11"/>
      <c r="B463" s="11"/>
      <c r="C463" s="11"/>
      <c r="D463" s="11"/>
      <c r="E463" s="11"/>
      <c r="F463" s="11"/>
      <c r="G463" s="374"/>
      <c r="H463" s="374"/>
      <c r="I463" s="374"/>
      <c r="J463" s="374"/>
      <c r="K463" s="374"/>
    </row>
    <row r="464" spans="1:11" ht="19.95" customHeight="1">
      <c r="A464" s="375" t="s">
        <v>572</v>
      </c>
      <c r="B464" s="375"/>
      <c r="C464" s="375"/>
      <c r="D464" s="375"/>
      <c r="E464" s="375"/>
      <c r="F464" s="375"/>
      <c r="G464" s="375"/>
      <c r="H464" s="375"/>
      <c r="I464" s="375"/>
      <c r="J464" s="375"/>
      <c r="K464" s="375"/>
    </row>
    <row r="465" spans="1:11" ht="15" customHeight="1">
      <c r="A465" s="373" t="s">
        <v>281</v>
      </c>
      <c r="B465" s="373"/>
      <c r="C465" s="373"/>
      <c r="D465" s="366" t="s">
        <v>178</v>
      </c>
      <c r="E465" s="366"/>
      <c r="F465" s="243" t="s">
        <v>194</v>
      </c>
      <c r="G465" s="366" t="s">
        <v>195</v>
      </c>
      <c r="H465" s="366"/>
      <c r="I465" s="366" t="s">
        <v>196</v>
      </c>
      <c r="J465" s="366"/>
      <c r="K465" s="243" t="s">
        <v>197</v>
      </c>
    </row>
    <row r="466" spans="1:11" ht="46.05" customHeight="1">
      <c r="A466" s="246" t="s">
        <v>282</v>
      </c>
      <c r="B466" s="369" t="s">
        <v>283</v>
      </c>
      <c r="C466" s="369"/>
      <c r="D466" s="370" t="s">
        <v>16</v>
      </c>
      <c r="E466" s="370"/>
      <c r="F466" s="246" t="s">
        <v>284</v>
      </c>
      <c r="G466" s="371">
        <v>1.9679</v>
      </c>
      <c r="H466" s="371"/>
      <c r="I466" s="372">
        <v>59.02</v>
      </c>
      <c r="J466" s="372"/>
      <c r="K466" s="248">
        <f>TRUNC(TRUNC(G466,8)*I466,2)</f>
        <v>116.14</v>
      </c>
    </row>
    <row r="467" spans="1:11" ht="46.05" customHeight="1">
      <c r="A467" s="246" t="s">
        <v>285</v>
      </c>
      <c r="B467" s="369" t="s">
        <v>286</v>
      </c>
      <c r="C467" s="369"/>
      <c r="D467" s="370" t="s">
        <v>16</v>
      </c>
      <c r="E467" s="370"/>
      <c r="F467" s="246" t="s">
        <v>287</v>
      </c>
      <c r="G467" s="371">
        <v>0.35470000000000002</v>
      </c>
      <c r="H467" s="371"/>
      <c r="I467" s="372">
        <v>142.55000000000001</v>
      </c>
      <c r="J467" s="372"/>
      <c r="K467" s="248">
        <f>TRUNC(TRUNC(G467,8)*I467,2)</f>
        <v>50.56</v>
      </c>
    </row>
    <row r="468" spans="1:11" ht="18" customHeight="1">
      <c r="A468" s="11"/>
      <c r="B468" s="11"/>
      <c r="C468" s="11"/>
      <c r="D468" s="11"/>
      <c r="E468" s="11"/>
      <c r="F468" s="11"/>
      <c r="G468" s="367" t="s">
        <v>288</v>
      </c>
      <c r="H468" s="367"/>
      <c r="I468" s="367"/>
      <c r="J468" s="367"/>
      <c r="K468" s="249">
        <f>SUM(K466:K467)</f>
        <v>166.7</v>
      </c>
    </row>
    <row r="469" spans="1:11" ht="15" customHeight="1">
      <c r="A469" s="373" t="s">
        <v>207</v>
      </c>
      <c r="B469" s="373"/>
      <c r="C469" s="373"/>
      <c r="D469" s="366" t="s">
        <v>178</v>
      </c>
      <c r="E469" s="366"/>
      <c r="F469" s="243" t="s">
        <v>194</v>
      </c>
      <c r="G469" s="366" t="s">
        <v>195</v>
      </c>
      <c r="H469" s="366"/>
      <c r="I469" s="366" t="s">
        <v>196</v>
      </c>
      <c r="J469" s="366"/>
      <c r="K469" s="243" t="s">
        <v>197</v>
      </c>
    </row>
    <row r="470" spans="1:11" ht="15" customHeight="1">
      <c r="A470" s="246" t="s">
        <v>570</v>
      </c>
      <c r="B470" s="369" t="s">
        <v>571</v>
      </c>
      <c r="C470" s="369"/>
      <c r="D470" s="370" t="s">
        <v>16</v>
      </c>
      <c r="E470" s="370"/>
      <c r="F470" s="246" t="s">
        <v>128</v>
      </c>
      <c r="G470" s="371">
        <v>2.3226</v>
      </c>
      <c r="H470" s="371"/>
      <c r="I470" s="372">
        <v>23.18</v>
      </c>
      <c r="J470" s="372"/>
      <c r="K470" s="248">
        <f>TRUNC(TRUNC(G470,8)*I470,2)</f>
        <v>53.83</v>
      </c>
    </row>
    <row r="471" spans="1:11" ht="15" customHeight="1">
      <c r="A471" s="246" t="s">
        <v>210</v>
      </c>
      <c r="B471" s="369" t="s">
        <v>211</v>
      </c>
      <c r="C471" s="369"/>
      <c r="D471" s="370" t="s">
        <v>16</v>
      </c>
      <c r="E471" s="370"/>
      <c r="F471" s="246" t="s">
        <v>128</v>
      </c>
      <c r="G471" s="371">
        <v>2.3226</v>
      </c>
      <c r="H471" s="371"/>
      <c r="I471" s="372">
        <v>22.26</v>
      </c>
      <c r="J471" s="372"/>
      <c r="K471" s="248">
        <f>TRUNC(TRUNC(G471,8)*I471,2)</f>
        <v>51.7</v>
      </c>
    </row>
    <row r="472" spans="1:11" ht="18" customHeight="1">
      <c r="A472" s="11"/>
      <c r="B472" s="11"/>
      <c r="C472" s="11"/>
      <c r="D472" s="11"/>
      <c r="E472" s="11"/>
      <c r="F472" s="11"/>
      <c r="G472" s="367" t="s">
        <v>212</v>
      </c>
      <c r="H472" s="367"/>
      <c r="I472" s="367"/>
      <c r="J472" s="367"/>
      <c r="K472" s="249">
        <f>SUM(K470:K471)</f>
        <v>105.53</v>
      </c>
    </row>
    <row r="473" spans="1:11" ht="15" customHeight="1">
      <c r="A473" s="11"/>
      <c r="B473" s="11"/>
      <c r="C473" s="11"/>
      <c r="D473" s="11"/>
      <c r="E473" s="11"/>
      <c r="F473" s="11"/>
      <c r="G473" s="368" t="s">
        <v>217</v>
      </c>
      <c r="H473" s="368"/>
      <c r="I473" s="368"/>
      <c r="J473" s="368"/>
      <c r="K473" s="250">
        <f>ROUND(SUM(K468,K472),2)</f>
        <v>272.23</v>
      </c>
    </row>
    <row r="474" spans="1:11" ht="10.050000000000001" customHeight="1">
      <c r="A474" s="11"/>
      <c r="B474" s="11"/>
      <c r="C474" s="11"/>
      <c r="D474" s="11"/>
      <c r="E474" s="11"/>
      <c r="F474" s="11"/>
      <c r="G474" s="374"/>
      <c r="H474" s="374"/>
      <c r="I474" s="374"/>
      <c r="J474" s="374"/>
      <c r="K474" s="374"/>
    </row>
    <row r="475" spans="1:11" ht="19.95" customHeight="1">
      <c r="A475" s="375" t="s">
        <v>573</v>
      </c>
      <c r="B475" s="375"/>
      <c r="C475" s="375"/>
      <c r="D475" s="375"/>
      <c r="E475" s="375"/>
      <c r="F475" s="375"/>
      <c r="G475" s="375"/>
      <c r="H475" s="375"/>
      <c r="I475" s="375"/>
      <c r="J475" s="375"/>
      <c r="K475" s="375"/>
    </row>
    <row r="476" spans="1:11" ht="15" customHeight="1">
      <c r="A476" s="373" t="s">
        <v>281</v>
      </c>
      <c r="B476" s="373"/>
      <c r="C476" s="373"/>
      <c r="D476" s="366" t="s">
        <v>178</v>
      </c>
      <c r="E476" s="366"/>
      <c r="F476" s="243" t="s">
        <v>194</v>
      </c>
      <c r="G476" s="366" t="s">
        <v>195</v>
      </c>
      <c r="H476" s="366"/>
      <c r="I476" s="366" t="s">
        <v>196</v>
      </c>
      <c r="J476" s="366"/>
      <c r="K476" s="243" t="s">
        <v>197</v>
      </c>
    </row>
    <row r="477" spans="1:11" ht="28.95" customHeight="1">
      <c r="A477" s="246" t="s">
        <v>574</v>
      </c>
      <c r="B477" s="369" t="s">
        <v>575</v>
      </c>
      <c r="C477" s="369"/>
      <c r="D477" s="370" t="s">
        <v>16</v>
      </c>
      <c r="E477" s="370"/>
      <c r="F477" s="246" t="s">
        <v>284</v>
      </c>
      <c r="G477" s="371">
        <v>2.8999999999999998E-3</v>
      </c>
      <c r="H477" s="371"/>
      <c r="I477" s="372">
        <v>71.92</v>
      </c>
      <c r="J477" s="372"/>
      <c r="K477" s="248">
        <f>TRUNC(TRUNC(G477,8)*I477,2)</f>
        <v>0.2</v>
      </c>
    </row>
    <row r="478" spans="1:11" ht="28.95" customHeight="1">
      <c r="A478" s="246" t="s">
        <v>576</v>
      </c>
      <c r="B478" s="369" t="s">
        <v>577</v>
      </c>
      <c r="C478" s="369"/>
      <c r="D478" s="370" t="s">
        <v>16</v>
      </c>
      <c r="E478" s="370"/>
      <c r="F478" s="246" t="s">
        <v>287</v>
      </c>
      <c r="G478" s="371">
        <v>1.6999999999999999E-3</v>
      </c>
      <c r="H478" s="371"/>
      <c r="I478" s="372">
        <v>194.28</v>
      </c>
      <c r="J478" s="372"/>
      <c r="K478" s="248">
        <f>TRUNC(TRUNC(G478,8)*I478,2)</f>
        <v>0.33</v>
      </c>
    </row>
    <row r="479" spans="1:11" ht="18" customHeight="1">
      <c r="A479" s="11"/>
      <c r="B479" s="11"/>
      <c r="C479" s="11"/>
      <c r="D479" s="11"/>
      <c r="E479" s="11"/>
      <c r="F479" s="11"/>
      <c r="G479" s="367" t="s">
        <v>288</v>
      </c>
      <c r="H479" s="367"/>
      <c r="I479" s="367"/>
      <c r="J479" s="367"/>
      <c r="K479" s="249">
        <f>SUM(K477:K478)</f>
        <v>0.53</v>
      </c>
    </row>
    <row r="480" spans="1:11" ht="15" customHeight="1">
      <c r="A480" s="373" t="s">
        <v>207</v>
      </c>
      <c r="B480" s="373"/>
      <c r="C480" s="373"/>
      <c r="D480" s="366" t="s">
        <v>178</v>
      </c>
      <c r="E480" s="366"/>
      <c r="F480" s="243" t="s">
        <v>194</v>
      </c>
      <c r="G480" s="366" t="s">
        <v>195</v>
      </c>
      <c r="H480" s="366"/>
      <c r="I480" s="366" t="s">
        <v>196</v>
      </c>
      <c r="J480" s="366"/>
      <c r="K480" s="243" t="s">
        <v>197</v>
      </c>
    </row>
    <row r="481" spans="1:11" ht="15" customHeight="1">
      <c r="A481" s="246" t="s">
        <v>570</v>
      </c>
      <c r="B481" s="369" t="s">
        <v>571</v>
      </c>
      <c r="C481" s="369"/>
      <c r="D481" s="370" t="s">
        <v>16</v>
      </c>
      <c r="E481" s="370"/>
      <c r="F481" s="246" t="s">
        <v>128</v>
      </c>
      <c r="G481" s="371">
        <v>4.5999999999999999E-3</v>
      </c>
      <c r="H481" s="371"/>
      <c r="I481" s="372">
        <v>23.18</v>
      </c>
      <c r="J481" s="372"/>
      <c r="K481" s="248">
        <f>TRUNC(TRUNC(G481,8)*I481,2)</f>
        <v>0.1</v>
      </c>
    </row>
    <row r="482" spans="1:11" ht="18" customHeight="1">
      <c r="A482" s="11"/>
      <c r="B482" s="11"/>
      <c r="C482" s="11"/>
      <c r="D482" s="11"/>
      <c r="E482" s="11"/>
      <c r="F482" s="11"/>
      <c r="G482" s="367" t="s">
        <v>212</v>
      </c>
      <c r="H482" s="367"/>
      <c r="I482" s="367"/>
      <c r="J482" s="367"/>
      <c r="K482" s="249">
        <f>SUM(K481:K481)</f>
        <v>0.1</v>
      </c>
    </row>
    <row r="483" spans="1:11" ht="15" customHeight="1">
      <c r="A483" s="11"/>
      <c r="B483" s="11"/>
      <c r="C483" s="11"/>
      <c r="D483" s="11"/>
      <c r="E483" s="11"/>
      <c r="F483" s="11"/>
      <c r="G483" s="368" t="s">
        <v>217</v>
      </c>
      <c r="H483" s="368"/>
      <c r="I483" s="368"/>
      <c r="J483" s="368"/>
      <c r="K483" s="250">
        <f>ROUND(SUM(K479,K482),2)</f>
        <v>0.63</v>
      </c>
    </row>
    <row r="484" spans="1:11" ht="10.050000000000001" customHeight="1">
      <c r="A484" s="11"/>
      <c r="B484" s="11"/>
      <c r="C484" s="11"/>
      <c r="D484" s="11"/>
      <c r="E484" s="11"/>
      <c r="F484" s="11"/>
      <c r="G484" s="374"/>
      <c r="H484" s="374"/>
      <c r="I484" s="374"/>
      <c r="J484" s="374"/>
      <c r="K484" s="374"/>
    </row>
    <row r="485" spans="1:11" ht="19.95" customHeight="1">
      <c r="A485" s="375" t="s">
        <v>578</v>
      </c>
      <c r="B485" s="375"/>
      <c r="C485" s="375"/>
      <c r="D485" s="375"/>
      <c r="E485" s="375"/>
      <c r="F485" s="375"/>
      <c r="G485" s="375"/>
      <c r="H485" s="375"/>
      <c r="I485" s="375"/>
      <c r="J485" s="375"/>
      <c r="K485" s="375"/>
    </row>
    <row r="486" spans="1:11" ht="15" customHeight="1">
      <c r="A486" s="373" t="s">
        <v>281</v>
      </c>
      <c r="B486" s="373"/>
      <c r="C486" s="373"/>
      <c r="D486" s="366" t="s">
        <v>178</v>
      </c>
      <c r="E486" s="366"/>
      <c r="F486" s="243" t="s">
        <v>194</v>
      </c>
      <c r="G486" s="366" t="s">
        <v>195</v>
      </c>
      <c r="H486" s="366"/>
      <c r="I486" s="366" t="s">
        <v>196</v>
      </c>
      <c r="J486" s="366"/>
      <c r="K486" s="243" t="s">
        <v>197</v>
      </c>
    </row>
    <row r="487" spans="1:11" ht="37.950000000000003" customHeight="1">
      <c r="A487" s="246" t="s">
        <v>579</v>
      </c>
      <c r="B487" s="369" t="s">
        <v>580</v>
      </c>
      <c r="C487" s="369"/>
      <c r="D487" s="370" t="s">
        <v>16</v>
      </c>
      <c r="E487" s="370"/>
      <c r="F487" s="246" t="s">
        <v>284</v>
      </c>
      <c r="G487" s="371">
        <v>1.0999999999999999E-2</v>
      </c>
      <c r="H487" s="371"/>
      <c r="I487" s="372">
        <v>85.43</v>
      </c>
      <c r="J487" s="372"/>
      <c r="K487" s="248">
        <f>TRUNC(TRUNC(G487,8)*I487,2)</f>
        <v>0.93</v>
      </c>
    </row>
    <row r="488" spans="1:11" ht="37.950000000000003" customHeight="1">
      <c r="A488" s="246" t="s">
        <v>581</v>
      </c>
      <c r="B488" s="369" t="s">
        <v>582</v>
      </c>
      <c r="C488" s="369"/>
      <c r="D488" s="370" t="s">
        <v>16</v>
      </c>
      <c r="E488" s="370"/>
      <c r="F488" s="246" t="s">
        <v>287</v>
      </c>
      <c r="G488" s="371">
        <v>1.6899999999999998E-2</v>
      </c>
      <c r="H488" s="371"/>
      <c r="I488" s="372">
        <v>328.55</v>
      </c>
      <c r="J488" s="372"/>
      <c r="K488" s="248">
        <f>TRUNC(TRUNC(G488,8)*I488,2)</f>
        <v>5.55</v>
      </c>
    </row>
    <row r="489" spans="1:11" ht="28.95" customHeight="1">
      <c r="A489" s="246" t="s">
        <v>583</v>
      </c>
      <c r="B489" s="369" t="s">
        <v>584</v>
      </c>
      <c r="C489" s="369"/>
      <c r="D489" s="370" t="s">
        <v>16</v>
      </c>
      <c r="E489" s="370"/>
      <c r="F489" s="246" t="s">
        <v>284</v>
      </c>
      <c r="G489" s="371">
        <v>8.5000000000000006E-3</v>
      </c>
      <c r="H489" s="371"/>
      <c r="I489" s="372">
        <v>86.62</v>
      </c>
      <c r="J489" s="372"/>
      <c r="K489" s="248">
        <f>TRUNC(TRUNC(G489,8)*I489,2)</f>
        <v>0.73</v>
      </c>
    </row>
    <row r="490" spans="1:11" ht="28.95" customHeight="1">
      <c r="A490" s="246" t="s">
        <v>585</v>
      </c>
      <c r="B490" s="369" t="s">
        <v>586</v>
      </c>
      <c r="C490" s="369"/>
      <c r="D490" s="370" t="s">
        <v>16</v>
      </c>
      <c r="E490" s="370"/>
      <c r="F490" s="246" t="s">
        <v>287</v>
      </c>
      <c r="G490" s="371">
        <v>8.3000000000000001E-3</v>
      </c>
      <c r="H490" s="371"/>
      <c r="I490" s="372">
        <v>210.81</v>
      </c>
      <c r="J490" s="372"/>
      <c r="K490" s="248">
        <f>TRUNC(TRUNC(G490,8)*I490,2)</f>
        <v>1.74</v>
      </c>
    </row>
    <row r="491" spans="1:11" ht="18" customHeight="1">
      <c r="A491" s="11"/>
      <c r="B491" s="11"/>
      <c r="C491" s="11"/>
      <c r="D491" s="11"/>
      <c r="E491" s="11"/>
      <c r="F491" s="11"/>
      <c r="G491" s="367" t="s">
        <v>288</v>
      </c>
      <c r="H491" s="367"/>
      <c r="I491" s="367"/>
      <c r="J491" s="367"/>
      <c r="K491" s="249">
        <f>SUM(K487:K490)</f>
        <v>8.9499999999999993</v>
      </c>
    </row>
    <row r="492" spans="1:11" ht="15" customHeight="1">
      <c r="A492" s="11"/>
      <c r="B492" s="11"/>
      <c r="C492" s="11"/>
      <c r="D492" s="11"/>
      <c r="E492" s="11"/>
      <c r="F492" s="11"/>
      <c r="G492" s="368" t="s">
        <v>217</v>
      </c>
      <c r="H492" s="368"/>
      <c r="I492" s="368"/>
      <c r="J492" s="368"/>
      <c r="K492" s="250">
        <f>ROUND(SUM(K491),2)</f>
        <v>8.9499999999999993</v>
      </c>
    </row>
    <row r="493" spans="1:11" ht="10.050000000000001" customHeight="1">
      <c r="A493" s="11"/>
      <c r="B493" s="11"/>
      <c r="C493" s="11"/>
      <c r="D493" s="11"/>
      <c r="E493" s="11"/>
      <c r="F493" s="11"/>
      <c r="G493" s="374"/>
      <c r="H493" s="374"/>
      <c r="I493" s="374"/>
      <c r="J493" s="374"/>
      <c r="K493" s="374"/>
    </row>
    <row r="494" spans="1:11" ht="19.95" customHeight="1">
      <c r="A494" s="375" t="s">
        <v>587</v>
      </c>
      <c r="B494" s="375"/>
      <c r="C494" s="375"/>
      <c r="D494" s="375"/>
      <c r="E494" s="375"/>
      <c r="F494" s="375"/>
      <c r="G494" s="375"/>
      <c r="H494" s="375"/>
      <c r="I494" s="375"/>
      <c r="J494" s="375"/>
      <c r="K494" s="375"/>
    </row>
    <row r="495" spans="1:11" ht="15" customHeight="1">
      <c r="A495" s="373" t="s">
        <v>281</v>
      </c>
      <c r="B495" s="373"/>
      <c r="C495" s="373"/>
      <c r="D495" s="366" t="s">
        <v>178</v>
      </c>
      <c r="E495" s="366"/>
      <c r="F495" s="243" t="s">
        <v>194</v>
      </c>
      <c r="G495" s="366" t="s">
        <v>195</v>
      </c>
      <c r="H495" s="366"/>
      <c r="I495" s="366" t="s">
        <v>196</v>
      </c>
      <c r="J495" s="366"/>
      <c r="K495" s="243" t="s">
        <v>197</v>
      </c>
    </row>
    <row r="496" spans="1:11" ht="37.950000000000003" customHeight="1">
      <c r="A496" s="246" t="s">
        <v>579</v>
      </c>
      <c r="B496" s="369" t="s">
        <v>580</v>
      </c>
      <c r="C496" s="369"/>
      <c r="D496" s="370" t="s">
        <v>16</v>
      </c>
      <c r="E496" s="370"/>
      <c r="F496" s="246" t="s">
        <v>284</v>
      </c>
      <c r="G496" s="371">
        <v>2.5000000000000001E-3</v>
      </c>
      <c r="H496" s="371"/>
      <c r="I496" s="372">
        <v>85.43</v>
      </c>
      <c r="J496" s="372"/>
      <c r="K496" s="248">
        <f>TRUNC(TRUNC(G496,8)*I496,2)</f>
        <v>0.21</v>
      </c>
    </row>
    <row r="497" spans="1:11" ht="37.950000000000003" customHeight="1">
      <c r="A497" s="246" t="s">
        <v>581</v>
      </c>
      <c r="B497" s="369" t="s">
        <v>582</v>
      </c>
      <c r="C497" s="369"/>
      <c r="D497" s="370" t="s">
        <v>16</v>
      </c>
      <c r="E497" s="370"/>
      <c r="F497" s="246" t="s">
        <v>287</v>
      </c>
      <c r="G497" s="371">
        <v>5.8999999999999999E-3</v>
      </c>
      <c r="H497" s="371"/>
      <c r="I497" s="372">
        <v>328.55</v>
      </c>
      <c r="J497" s="372"/>
      <c r="K497" s="248">
        <f>TRUNC(TRUNC(G497,8)*I497,2)</f>
        <v>1.93</v>
      </c>
    </row>
    <row r="498" spans="1:11" ht="18" customHeight="1">
      <c r="A498" s="11"/>
      <c r="B498" s="11"/>
      <c r="C498" s="11"/>
      <c r="D498" s="11"/>
      <c r="E498" s="11"/>
      <c r="F498" s="11"/>
      <c r="G498" s="367" t="s">
        <v>288</v>
      </c>
      <c r="H498" s="367"/>
      <c r="I498" s="367"/>
      <c r="J498" s="367"/>
      <c r="K498" s="249">
        <f>SUM(K496:K497)</f>
        <v>2.14</v>
      </c>
    </row>
    <row r="499" spans="1:11" ht="15" customHeight="1">
      <c r="A499" s="11"/>
      <c r="B499" s="11"/>
      <c r="C499" s="11"/>
      <c r="D499" s="11"/>
      <c r="E499" s="11"/>
      <c r="F499" s="11"/>
      <c r="G499" s="368" t="s">
        <v>217</v>
      </c>
      <c r="H499" s="368"/>
      <c r="I499" s="368"/>
      <c r="J499" s="368"/>
      <c r="K499" s="250">
        <f>ROUND(SUM(K498),2)</f>
        <v>2.14</v>
      </c>
    </row>
    <row r="500" spans="1:11" ht="10.050000000000001" customHeight="1">
      <c r="A500" s="11"/>
      <c r="B500" s="11"/>
      <c r="C500" s="11"/>
      <c r="D500" s="11"/>
      <c r="E500" s="11"/>
      <c r="F500" s="11"/>
      <c r="G500" s="374"/>
      <c r="H500" s="374"/>
      <c r="I500" s="374"/>
      <c r="J500" s="374"/>
      <c r="K500" s="374"/>
    </row>
    <row r="501" spans="1:11" ht="19.95" customHeight="1">
      <c r="A501" s="375" t="s">
        <v>588</v>
      </c>
      <c r="B501" s="375"/>
      <c r="C501" s="375"/>
      <c r="D501" s="375"/>
      <c r="E501" s="375"/>
      <c r="F501" s="375"/>
      <c r="G501" s="375"/>
      <c r="H501" s="375"/>
      <c r="I501" s="375"/>
      <c r="J501" s="375"/>
      <c r="K501" s="375"/>
    </row>
    <row r="502" spans="1:11" ht="15" customHeight="1">
      <c r="A502" s="373" t="s">
        <v>207</v>
      </c>
      <c r="B502" s="373"/>
      <c r="C502" s="373"/>
      <c r="D502" s="366" t="s">
        <v>178</v>
      </c>
      <c r="E502" s="366"/>
      <c r="F502" s="243" t="s">
        <v>194</v>
      </c>
      <c r="G502" s="366" t="s">
        <v>195</v>
      </c>
      <c r="H502" s="366"/>
      <c r="I502" s="366" t="s">
        <v>196</v>
      </c>
      <c r="J502" s="366"/>
      <c r="K502" s="243" t="s">
        <v>197</v>
      </c>
    </row>
    <row r="503" spans="1:11" ht="21" customHeight="1">
      <c r="A503" s="246" t="s">
        <v>589</v>
      </c>
      <c r="B503" s="369" t="s">
        <v>590</v>
      </c>
      <c r="C503" s="369"/>
      <c r="D503" s="370" t="s">
        <v>16</v>
      </c>
      <c r="E503" s="370"/>
      <c r="F503" s="246" t="s">
        <v>591</v>
      </c>
      <c r="G503" s="376">
        <v>7.2</v>
      </c>
      <c r="H503" s="376"/>
      <c r="I503" s="372">
        <v>3256.11</v>
      </c>
      <c r="J503" s="372"/>
      <c r="K503" s="248">
        <f t="shared" ref="K503:K509" si="15">ROUND(ROUND(G503,4)*I503,2)</f>
        <v>23443.99</v>
      </c>
    </row>
    <row r="504" spans="1:11" ht="21" customHeight="1">
      <c r="A504" s="246" t="s">
        <v>592</v>
      </c>
      <c r="B504" s="369" t="s">
        <v>593</v>
      </c>
      <c r="C504" s="369"/>
      <c r="D504" s="370" t="s">
        <v>16</v>
      </c>
      <c r="E504" s="370"/>
      <c r="F504" s="246" t="s">
        <v>591</v>
      </c>
      <c r="G504" s="376">
        <v>12</v>
      </c>
      <c r="H504" s="376"/>
      <c r="I504" s="372">
        <v>7073.68</v>
      </c>
      <c r="J504" s="372"/>
      <c r="K504" s="248">
        <f t="shared" si="15"/>
        <v>84884.160000000003</v>
      </c>
    </row>
    <row r="505" spans="1:11" ht="21" customHeight="1">
      <c r="A505" s="246" t="s">
        <v>594</v>
      </c>
      <c r="B505" s="369" t="s">
        <v>595</v>
      </c>
      <c r="C505" s="369"/>
      <c r="D505" s="370" t="s">
        <v>16</v>
      </c>
      <c r="E505" s="370"/>
      <c r="F505" s="246" t="s">
        <v>591</v>
      </c>
      <c r="G505" s="376">
        <v>9.6</v>
      </c>
      <c r="H505" s="376"/>
      <c r="I505" s="372">
        <v>20276.71</v>
      </c>
      <c r="J505" s="372"/>
      <c r="K505" s="248">
        <f t="shared" si="15"/>
        <v>194656.42</v>
      </c>
    </row>
    <row r="506" spans="1:11" ht="21" customHeight="1">
      <c r="A506" s="246" t="s">
        <v>596</v>
      </c>
      <c r="B506" s="369" t="s">
        <v>597</v>
      </c>
      <c r="C506" s="369"/>
      <c r="D506" s="370" t="s">
        <v>16</v>
      </c>
      <c r="E506" s="370"/>
      <c r="F506" s="246" t="s">
        <v>591</v>
      </c>
      <c r="G506" s="376">
        <v>2.4</v>
      </c>
      <c r="H506" s="376"/>
      <c r="I506" s="372">
        <v>21263.37</v>
      </c>
      <c r="J506" s="372"/>
      <c r="K506" s="248">
        <f t="shared" si="15"/>
        <v>51032.09</v>
      </c>
    </row>
    <row r="507" spans="1:11" ht="21" customHeight="1">
      <c r="A507" s="246" t="s">
        <v>598</v>
      </c>
      <c r="B507" s="369" t="s">
        <v>599</v>
      </c>
      <c r="C507" s="369"/>
      <c r="D507" s="370" t="s">
        <v>16</v>
      </c>
      <c r="E507" s="370"/>
      <c r="F507" s="246" t="s">
        <v>591</v>
      </c>
      <c r="G507" s="376">
        <v>7.2</v>
      </c>
      <c r="H507" s="376"/>
      <c r="I507" s="372">
        <v>4169.8500000000004</v>
      </c>
      <c r="J507" s="372"/>
      <c r="K507" s="248">
        <f t="shared" si="15"/>
        <v>30022.92</v>
      </c>
    </row>
    <row r="508" spans="1:11" ht="21" customHeight="1">
      <c r="A508" s="246" t="s">
        <v>600</v>
      </c>
      <c r="B508" s="369" t="s">
        <v>601</v>
      </c>
      <c r="C508" s="369"/>
      <c r="D508" s="370" t="s">
        <v>257</v>
      </c>
      <c r="E508" s="370"/>
      <c r="F508" s="246" t="s">
        <v>591</v>
      </c>
      <c r="G508" s="376">
        <v>12</v>
      </c>
      <c r="H508" s="376"/>
      <c r="I508" s="372">
        <v>6098.13</v>
      </c>
      <c r="J508" s="372"/>
      <c r="K508" s="248">
        <f t="shared" si="15"/>
        <v>73177.56</v>
      </c>
    </row>
    <row r="509" spans="1:11" ht="15" customHeight="1">
      <c r="A509" s="246" t="s">
        <v>602</v>
      </c>
      <c r="B509" s="369" t="s">
        <v>603</v>
      </c>
      <c r="C509" s="369"/>
      <c r="D509" s="370" t="s">
        <v>16</v>
      </c>
      <c r="E509" s="370"/>
      <c r="F509" s="246" t="s">
        <v>591</v>
      </c>
      <c r="G509" s="376">
        <v>24</v>
      </c>
      <c r="H509" s="376"/>
      <c r="I509" s="372">
        <v>4022.48</v>
      </c>
      <c r="J509" s="372"/>
      <c r="K509" s="248">
        <f t="shared" si="15"/>
        <v>96539.520000000004</v>
      </c>
    </row>
    <row r="510" spans="1:11" ht="18" customHeight="1">
      <c r="A510" s="11"/>
      <c r="B510" s="11"/>
      <c r="C510" s="11"/>
      <c r="D510" s="11"/>
      <c r="E510" s="11"/>
      <c r="F510" s="11"/>
      <c r="G510" s="367" t="s">
        <v>212</v>
      </c>
      <c r="H510" s="367"/>
      <c r="I510" s="367"/>
      <c r="J510" s="367"/>
      <c r="K510" s="249">
        <f>SUM(K503:K509)</f>
        <v>553756.66</v>
      </c>
    </row>
    <row r="511" spans="1:11" ht="15" customHeight="1">
      <c r="A511" s="11"/>
      <c r="B511" s="11"/>
      <c r="C511" s="11"/>
      <c r="D511" s="11"/>
      <c r="E511" s="11"/>
      <c r="F511" s="11"/>
      <c r="G511" s="368" t="s">
        <v>217</v>
      </c>
      <c r="H511" s="368"/>
      <c r="I511" s="368"/>
      <c r="J511" s="368"/>
      <c r="K511" s="250">
        <f>ROUND(SUM(K510),2)</f>
        <v>553756.66</v>
      </c>
    </row>
    <row r="512" spans="1:11" ht="10.050000000000001" customHeight="1">
      <c r="A512" s="11"/>
      <c r="B512" s="11"/>
      <c r="C512" s="11"/>
      <c r="D512" s="11"/>
      <c r="E512" s="11"/>
      <c r="F512" s="11"/>
      <c r="G512" s="374"/>
      <c r="H512" s="374"/>
      <c r="I512" s="374"/>
      <c r="J512" s="374"/>
      <c r="K512" s="374"/>
    </row>
    <row r="513" spans="1:11" ht="19.95" customHeight="1">
      <c r="A513" s="375" t="s">
        <v>604</v>
      </c>
      <c r="B513" s="375"/>
      <c r="C513" s="375"/>
      <c r="D513" s="375"/>
      <c r="E513" s="375"/>
      <c r="F513" s="375"/>
      <c r="G513" s="375"/>
      <c r="H513" s="375"/>
      <c r="I513" s="375"/>
      <c r="J513" s="375"/>
      <c r="K513" s="375"/>
    </row>
    <row r="514" spans="1:11" ht="15" customHeight="1">
      <c r="A514" s="373" t="s">
        <v>193</v>
      </c>
      <c r="B514" s="373"/>
      <c r="C514" s="373"/>
      <c r="D514" s="366" t="s">
        <v>178</v>
      </c>
      <c r="E514" s="366"/>
      <c r="F514" s="243" t="s">
        <v>194</v>
      </c>
      <c r="G514" s="366" t="s">
        <v>195</v>
      </c>
      <c r="H514" s="366"/>
      <c r="I514" s="366" t="s">
        <v>196</v>
      </c>
      <c r="J514" s="366"/>
      <c r="K514" s="243" t="s">
        <v>197</v>
      </c>
    </row>
    <row r="515" spans="1:11" ht="28.95" customHeight="1">
      <c r="A515" s="246" t="s">
        <v>605</v>
      </c>
      <c r="B515" s="369" t="s">
        <v>606</v>
      </c>
      <c r="C515" s="369"/>
      <c r="D515" s="370" t="s">
        <v>16</v>
      </c>
      <c r="E515" s="370"/>
      <c r="F515" s="246" t="s">
        <v>73</v>
      </c>
      <c r="G515" s="376">
        <v>4.0000000000000001E-3</v>
      </c>
      <c r="H515" s="376"/>
      <c r="I515" s="372">
        <v>441.43</v>
      </c>
      <c r="J515" s="372"/>
      <c r="K515" s="248">
        <f>ROUND(ROUND(G515,4)*I515,2)</f>
        <v>1.77</v>
      </c>
    </row>
    <row r="516" spans="1:11" ht="21" customHeight="1">
      <c r="A516" s="246" t="s">
        <v>607</v>
      </c>
      <c r="B516" s="369" t="s">
        <v>608</v>
      </c>
      <c r="C516" s="369"/>
      <c r="D516" s="370" t="s">
        <v>16</v>
      </c>
      <c r="E516" s="370"/>
      <c r="F516" s="246" t="s">
        <v>167</v>
      </c>
      <c r="G516" s="376">
        <v>1.125</v>
      </c>
      <c r="H516" s="376"/>
      <c r="I516" s="372">
        <v>17.670000000000002</v>
      </c>
      <c r="J516" s="372"/>
      <c r="K516" s="248">
        <f>ROUND(ROUND(G516,4)*I516,2)</f>
        <v>19.88</v>
      </c>
    </row>
    <row r="517" spans="1:11" ht="28.95" customHeight="1">
      <c r="A517" s="246" t="s">
        <v>609</v>
      </c>
      <c r="B517" s="369" t="s">
        <v>610</v>
      </c>
      <c r="C517" s="369"/>
      <c r="D517" s="370" t="s">
        <v>16</v>
      </c>
      <c r="E517" s="370"/>
      <c r="F517" s="246" t="s">
        <v>167</v>
      </c>
      <c r="G517" s="376">
        <v>2.96</v>
      </c>
      <c r="H517" s="376"/>
      <c r="I517" s="372">
        <v>2.8</v>
      </c>
      <c r="J517" s="372"/>
      <c r="K517" s="248">
        <f>ROUND(ROUND(G517,4)*I517,2)</f>
        <v>8.2899999999999991</v>
      </c>
    </row>
    <row r="518" spans="1:11" ht="15" customHeight="1">
      <c r="A518" s="11"/>
      <c r="B518" s="11"/>
      <c r="C518" s="11"/>
      <c r="D518" s="11"/>
      <c r="E518" s="11"/>
      <c r="F518" s="11"/>
      <c r="G518" s="367" t="s">
        <v>206</v>
      </c>
      <c r="H518" s="367"/>
      <c r="I518" s="367"/>
      <c r="J518" s="367"/>
      <c r="K518" s="249">
        <f>SUM(K515:K517)</f>
        <v>29.939999999999998</v>
      </c>
    </row>
    <row r="519" spans="1:11" ht="15" customHeight="1">
      <c r="A519" s="373" t="s">
        <v>207</v>
      </c>
      <c r="B519" s="373"/>
      <c r="C519" s="373"/>
      <c r="D519" s="366" t="s">
        <v>178</v>
      </c>
      <c r="E519" s="366"/>
      <c r="F519" s="243" t="s">
        <v>194</v>
      </c>
      <c r="G519" s="366" t="s">
        <v>195</v>
      </c>
      <c r="H519" s="366"/>
      <c r="I519" s="366" t="s">
        <v>196</v>
      </c>
      <c r="J519" s="366"/>
      <c r="K519" s="243" t="s">
        <v>197</v>
      </c>
    </row>
    <row r="520" spans="1:11" ht="15" customHeight="1">
      <c r="A520" s="246" t="s">
        <v>210</v>
      </c>
      <c r="B520" s="369" t="s">
        <v>211</v>
      </c>
      <c r="C520" s="369"/>
      <c r="D520" s="370" t="s">
        <v>16</v>
      </c>
      <c r="E520" s="370"/>
      <c r="F520" s="246" t="s">
        <v>128</v>
      </c>
      <c r="G520" s="376">
        <v>0.08</v>
      </c>
      <c r="H520" s="376"/>
      <c r="I520" s="372">
        <v>22.26</v>
      </c>
      <c r="J520" s="372"/>
      <c r="K520" s="248">
        <f>ROUND(ROUND(G520,4)*I520,2)</f>
        <v>1.78</v>
      </c>
    </row>
    <row r="521" spans="1:11" ht="18" customHeight="1">
      <c r="A521" s="11"/>
      <c r="B521" s="11"/>
      <c r="C521" s="11"/>
      <c r="D521" s="11"/>
      <c r="E521" s="11"/>
      <c r="F521" s="11"/>
      <c r="G521" s="367" t="s">
        <v>212</v>
      </c>
      <c r="H521" s="367"/>
      <c r="I521" s="367"/>
      <c r="J521" s="367"/>
      <c r="K521" s="249">
        <f>SUM(K520:K520)</f>
        <v>1.78</v>
      </c>
    </row>
    <row r="522" spans="1:11" ht="15" customHeight="1">
      <c r="A522" s="11"/>
      <c r="B522" s="11"/>
      <c r="C522" s="11"/>
      <c r="D522" s="11"/>
      <c r="E522" s="11"/>
      <c r="F522" s="11"/>
      <c r="G522" s="368" t="s">
        <v>217</v>
      </c>
      <c r="H522" s="368"/>
      <c r="I522" s="368"/>
      <c r="J522" s="368"/>
      <c r="K522" s="250">
        <f>ROUND(SUM(K518,K521),2)</f>
        <v>31.72</v>
      </c>
    </row>
    <row r="523" spans="1:11" ht="10.050000000000001" customHeight="1">
      <c r="A523" s="11"/>
      <c r="B523" s="11"/>
      <c r="C523" s="11"/>
      <c r="D523" s="11"/>
      <c r="E523" s="11"/>
      <c r="F523" s="11"/>
      <c r="G523" s="374"/>
      <c r="H523" s="374"/>
      <c r="I523" s="374"/>
      <c r="J523" s="374"/>
      <c r="K523" s="374"/>
    </row>
    <row r="524" spans="1:11" ht="19.95" customHeight="1">
      <c r="A524" s="375" t="s">
        <v>611</v>
      </c>
      <c r="B524" s="375"/>
      <c r="C524" s="375"/>
      <c r="D524" s="375"/>
      <c r="E524" s="375"/>
      <c r="F524" s="375"/>
      <c r="G524" s="375"/>
      <c r="H524" s="375"/>
      <c r="I524" s="375"/>
      <c r="J524" s="375"/>
      <c r="K524" s="375"/>
    </row>
    <row r="525" spans="1:11" ht="19.95" customHeight="1">
      <c r="A525" s="377" t="s">
        <v>184</v>
      </c>
      <c r="B525" s="377"/>
      <c r="C525" s="377"/>
      <c r="D525" s="377"/>
      <c r="E525" s="377"/>
      <c r="F525" s="14" t="s">
        <v>194</v>
      </c>
      <c r="G525" s="365" t="s">
        <v>612</v>
      </c>
      <c r="H525" s="365"/>
      <c r="I525" s="365" t="s">
        <v>613</v>
      </c>
      <c r="J525" s="365"/>
      <c r="K525" s="14" t="s">
        <v>614</v>
      </c>
    </row>
    <row r="526" spans="1:11" ht="15" customHeight="1">
      <c r="A526" s="18" t="s">
        <v>615</v>
      </c>
      <c r="B526" s="386" t="s">
        <v>616</v>
      </c>
      <c r="C526" s="386"/>
      <c r="D526" s="386"/>
      <c r="E526" s="386"/>
      <c r="F526" s="18" t="s">
        <v>617</v>
      </c>
      <c r="G526" s="385">
        <v>1</v>
      </c>
      <c r="H526" s="385"/>
      <c r="I526" s="387">
        <v>20.7059</v>
      </c>
      <c r="J526" s="387"/>
      <c r="K526" s="253">
        <f>ROUND(ROUND(G526,5)*I526,4)</f>
        <v>20.7059</v>
      </c>
    </row>
    <row r="527" spans="1:11" ht="15" customHeight="1">
      <c r="A527" s="13"/>
      <c r="B527" s="13"/>
      <c r="C527" s="13"/>
      <c r="D527" s="13"/>
      <c r="E527" s="13"/>
      <c r="F527" s="13"/>
      <c r="G527" s="343" t="s">
        <v>618</v>
      </c>
      <c r="H527" s="343"/>
      <c r="I527" s="343"/>
      <c r="J527" s="343"/>
      <c r="K527" s="254">
        <f>SUM(K526:K526)</f>
        <v>20.7059</v>
      </c>
    </row>
    <row r="528" spans="1:11" ht="15" customHeight="1">
      <c r="A528" s="11"/>
      <c r="B528" s="11"/>
      <c r="C528" s="11"/>
      <c r="D528" s="11"/>
      <c r="E528" s="11"/>
      <c r="F528" s="11"/>
      <c r="G528" s="368" t="s">
        <v>619</v>
      </c>
      <c r="H528" s="368"/>
      <c r="I528" s="368"/>
      <c r="J528" s="368"/>
      <c r="K528" s="255">
        <f>SUM(K527)</f>
        <v>20.7059</v>
      </c>
    </row>
    <row r="529" spans="1:11" ht="15" customHeight="1">
      <c r="A529" s="11"/>
      <c r="B529" s="11"/>
      <c r="C529" s="11"/>
      <c r="D529" s="11"/>
      <c r="E529" s="11"/>
      <c r="F529" s="11"/>
      <c r="G529" s="368" t="s">
        <v>620</v>
      </c>
      <c r="H529" s="368"/>
      <c r="I529" s="368"/>
      <c r="J529" s="368"/>
      <c r="K529" s="256">
        <v>500</v>
      </c>
    </row>
    <row r="530" spans="1:11" ht="15" customHeight="1">
      <c r="A530" s="11"/>
      <c r="B530" s="11"/>
      <c r="C530" s="11"/>
      <c r="D530" s="11"/>
      <c r="E530" s="11"/>
      <c r="F530" s="11"/>
      <c r="G530" s="368" t="s">
        <v>621</v>
      </c>
      <c r="H530" s="368"/>
      <c r="I530" s="368"/>
      <c r="J530" s="368"/>
      <c r="K530" s="255">
        <f>ROUND(K528/K529,4)</f>
        <v>4.1399999999999999E-2</v>
      </c>
    </row>
    <row r="531" spans="1:11" ht="19.95" customHeight="1">
      <c r="A531" s="377" t="s">
        <v>622</v>
      </c>
      <c r="B531" s="377"/>
      <c r="C531" s="377"/>
      <c r="D531" s="377"/>
      <c r="E531" s="377"/>
      <c r="F531" s="14" t="s">
        <v>194</v>
      </c>
      <c r="G531" s="365" t="s">
        <v>612</v>
      </c>
      <c r="H531" s="365"/>
      <c r="I531" s="365" t="s">
        <v>623</v>
      </c>
      <c r="J531" s="365"/>
      <c r="K531" s="14" t="s">
        <v>624</v>
      </c>
    </row>
    <row r="532" spans="1:11" ht="15" customHeight="1">
      <c r="A532" s="18" t="s">
        <v>625</v>
      </c>
      <c r="B532" s="382" t="s">
        <v>626</v>
      </c>
      <c r="C532" s="382"/>
      <c r="D532" s="382"/>
      <c r="E532" s="382"/>
      <c r="F532" s="18" t="s">
        <v>89</v>
      </c>
      <c r="G532" s="385">
        <v>1.1000000000000001</v>
      </c>
      <c r="H532" s="385"/>
      <c r="I532" s="384">
        <v>7.4499999999999997E-2</v>
      </c>
      <c r="J532" s="384"/>
      <c r="K532" s="255">
        <f>ROUND(ROUND(G532,5)*I532,4)</f>
        <v>8.2000000000000003E-2</v>
      </c>
    </row>
    <row r="533" spans="1:11" ht="15" customHeight="1">
      <c r="A533" s="13"/>
      <c r="B533" s="13"/>
      <c r="C533" s="13"/>
      <c r="D533" s="13"/>
      <c r="E533" s="13"/>
      <c r="F533" s="13"/>
      <c r="G533" s="343" t="s">
        <v>627</v>
      </c>
      <c r="H533" s="343"/>
      <c r="I533" s="343"/>
      <c r="J533" s="343"/>
      <c r="K533" s="257">
        <f>SUM(K532:K532)</f>
        <v>8.2000000000000003E-2</v>
      </c>
    </row>
    <row r="534" spans="1:11" ht="15" customHeight="1">
      <c r="A534" s="11"/>
      <c r="B534" s="11"/>
      <c r="C534" s="11"/>
      <c r="D534" s="11"/>
      <c r="E534" s="11"/>
      <c r="F534" s="11"/>
      <c r="G534" s="368" t="s">
        <v>628</v>
      </c>
      <c r="H534" s="368"/>
      <c r="I534" s="368"/>
      <c r="J534" s="368"/>
      <c r="K534" s="255">
        <f>SUM(K530,K533)</f>
        <v>0.12340000000000001</v>
      </c>
    </row>
    <row r="535" spans="1:11" ht="15" customHeight="1">
      <c r="A535" s="11"/>
      <c r="B535" s="11"/>
      <c r="C535" s="11"/>
      <c r="D535" s="11"/>
      <c r="E535" s="11"/>
      <c r="F535" s="11"/>
      <c r="G535" s="368" t="s">
        <v>217</v>
      </c>
      <c r="H535" s="368"/>
      <c r="I535" s="368"/>
      <c r="J535" s="368"/>
      <c r="K535" s="250">
        <f>ROUND(SUM(K534),2)</f>
        <v>0.12</v>
      </c>
    </row>
    <row r="536" spans="1:11" ht="10.050000000000001" customHeight="1">
      <c r="A536" s="11"/>
      <c r="B536" s="11"/>
      <c r="C536" s="11"/>
      <c r="D536" s="11"/>
      <c r="E536" s="11"/>
      <c r="F536" s="11"/>
      <c r="G536" s="374"/>
      <c r="H536" s="374"/>
      <c r="I536" s="374"/>
      <c r="J536" s="374"/>
      <c r="K536" s="374"/>
    </row>
    <row r="537" spans="1:11" ht="19.95" customHeight="1">
      <c r="A537" s="375" t="s">
        <v>629</v>
      </c>
      <c r="B537" s="375"/>
      <c r="C537" s="375"/>
      <c r="D537" s="375"/>
      <c r="E537" s="375"/>
      <c r="F537" s="375"/>
      <c r="G537" s="375"/>
      <c r="H537" s="375"/>
      <c r="I537" s="375"/>
      <c r="J537" s="375"/>
      <c r="K537" s="375"/>
    </row>
    <row r="538" spans="1:11" ht="19.95" customHeight="1">
      <c r="A538" s="377" t="s">
        <v>622</v>
      </c>
      <c r="B538" s="377"/>
      <c r="C538" s="377"/>
      <c r="D538" s="377"/>
      <c r="E538" s="377"/>
      <c r="F538" s="14" t="s">
        <v>194</v>
      </c>
      <c r="G538" s="365" t="s">
        <v>612</v>
      </c>
      <c r="H538" s="365"/>
      <c r="I538" s="365" t="s">
        <v>623</v>
      </c>
      <c r="J538" s="365"/>
      <c r="K538" s="14" t="s">
        <v>624</v>
      </c>
    </row>
    <row r="539" spans="1:11" ht="15" customHeight="1">
      <c r="A539" s="18" t="s">
        <v>630</v>
      </c>
      <c r="B539" s="382" t="s">
        <v>631</v>
      </c>
      <c r="C539" s="382"/>
      <c r="D539" s="382"/>
      <c r="E539" s="382"/>
      <c r="F539" s="18" t="s">
        <v>632</v>
      </c>
      <c r="G539" s="385">
        <v>6.6699999999999997E-3</v>
      </c>
      <c r="H539" s="385"/>
      <c r="I539" s="384">
        <v>95.617099999999994</v>
      </c>
      <c r="J539" s="384"/>
      <c r="K539" s="255">
        <f>ROUND(ROUND(G539,5)*I539,4)</f>
        <v>0.63780000000000003</v>
      </c>
    </row>
    <row r="540" spans="1:11" ht="15" customHeight="1">
      <c r="A540" s="13"/>
      <c r="B540" s="13"/>
      <c r="C540" s="13"/>
      <c r="D540" s="13"/>
      <c r="E540" s="13"/>
      <c r="F540" s="13"/>
      <c r="G540" s="343" t="s">
        <v>627</v>
      </c>
      <c r="H540" s="343"/>
      <c r="I540" s="343"/>
      <c r="J540" s="343"/>
      <c r="K540" s="257">
        <f>SUM(K539:K539)</f>
        <v>0.63780000000000003</v>
      </c>
    </row>
    <row r="541" spans="1:11" ht="15" customHeight="1">
      <c r="A541" s="377" t="s">
        <v>633</v>
      </c>
      <c r="B541" s="377"/>
      <c r="C541" s="377"/>
      <c r="D541" s="243" t="s">
        <v>179</v>
      </c>
      <c r="E541" s="366" t="s">
        <v>634</v>
      </c>
      <c r="F541" s="366"/>
      <c r="G541" s="366" t="s">
        <v>612</v>
      </c>
      <c r="H541" s="366"/>
      <c r="I541" s="366" t="s">
        <v>196</v>
      </c>
      <c r="J541" s="366"/>
      <c r="K541" s="243" t="s">
        <v>624</v>
      </c>
    </row>
    <row r="542" spans="1:11" ht="19.95" customHeight="1">
      <c r="A542" s="258" t="s">
        <v>630</v>
      </c>
      <c r="B542" s="378" t="s">
        <v>635</v>
      </c>
      <c r="C542" s="378"/>
      <c r="D542" s="258" t="s">
        <v>636</v>
      </c>
      <c r="E542" s="379" t="s">
        <v>637</v>
      </c>
      <c r="F542" s="379"/>
      <c r="G542" s="380">
        <v>4.0000000000000001E-3</v>
      </c>
      <c r="H542" s="380"/>
      <c r="I542" s="381">
        <v>32.559800000000003</v>
      </c>
      <c r="J542" s="381"/>
      <c r="K542" s="261">
        <f>ROUND(ROUND(G542,5)*I542,4)</f>
        <v>0.13020000000000001</v>
      </c>
    </row>
    <row r="543" spans="1:11" ht="15" customHeight="1">
      <c r="A543" s="13"/>
      <c r="B543" s="13"/>
      <c r="C543" s="13"/>
      <c r="D543" s="13"/>
      <c r="E543" s="13"/>
      <c r="F543" s="13"/>
      <c r="G543" s="343" t="s">
        <v>638</v>
      </c>
      <c r="H543" s="343"/>
      <c r="I543" s="343"/>
      <c r="J543" s="343"/>
      <c r="K543" s="255">
        <f>SUM(K542:K542)</f>
        <v>0.13020000000000001</v>
      </c>
    </row>
    <row r="544" spans="1:11" ht="13.05" customHeight="1">
      <c r="A544" s="377" t="s">
        <v>639</v>
      </c>
      <c r="B544" s="377"/>
      <c r="C544" s="366" t="s">
        <v>83</v>
      </c>
      <c r="D544" s="366" t="s">
        <v>640</v>
      </c>
      <c r="E544" s="366" t="s">
        <v>641</v>
      </c>
      <c r="F544" s="366"/>
      <c r="G544" s="366" t="s">
        <v>642</v>
      </c>
      <c r="H544" s="366"/>
      <c r="I544" s="366" t="s">
        <v>643</v>
      </c>
      <c r="J544" s="366"/>
      <c r="K544" s="366" t="s">
        <v>624</v>
      </c>
    </row>
    <row r="545" spans="1:11" ht="12" customHeight="1">
      <c r="A545" s="377"/>
      <c r="B545" s="377"/>
      <c r="C545" s="366"/>
      <c r="D545" s="366"/>
      <c r="E545" s="243" t="s">
        <v>644</v>
      </c>
      <c r="F545" s="243" t="s">
        <v>645</v>
      </c>
      <c r="G545" s="243" t="s">
        <v>644</v>
      </c>
      <c r="H545" s="243" t="s">
        <v>645</v>
      </c>
      <c r="I545" s="243" t="s">
        <v>644</v>
      </c>
      <c r="J545" s="243" t="s">
        <v>645</v>
      </c>
      <c r="K545" s="366"/>
    </row>
    <row r="546" spans="1:11" ht="28.05" customHeight="1">
      <c r="A546" s="258" t="s">
        <v>630</v>
      </c>
      <c r="B546" s="259" t="s">
        <v>635</v>
      </c>
      <c r="C546" s="258" t="s">
        <v>646</v>
      </c>
      <c r="D546" s="260">
        <v>4.0000000000000001E-3</v>
      </c>
      <c r="E546" s="262">
        <v>0</v>
      </c>
      <c r="F546" s="263">
        <v>1.089</v>
      </c>
      <c r="G546" s="262">
        <v>0</v>
      </c>
      <c r="H546" s="263">
        <v>0.87119999999999997</v>
      </c>
      <c r="I546" s="262">
        <v>0</v>
      </c>
      <c r="J546" s="263">
        <v>0.71430000000000005</v>
      </c>
      <c r="K546" s="261">
        <f>ROUND(D546*(ROUND(E546*F546,4)+ROUND(G546*H546,4)+ROUND(I546*J546,4)),4)</f>
        <v>0</v>
      </c>
    </row>
    <row r="547" spans="1:11" ht="15" customHeight="1">
      <c r="A547" s="13"/>
      <c r="B547" s="13"/>
      <c r="C547" s="13"/>
      <c r="D547" s="13"/>
      <c r="E547" s="13"/>
      <c r="F547" s="13"/>
      <c r="G547" s="343" t="s">
        <v>647</v>
      </c>
      <c r="H547" s="343"/>
      <c r="I547" s="343"/>
      <c r="J547" s="343"/>
      <c r="K547" s="255">
        <f>SUM(K545:K546)</f>
        <v>0</v>
      </c>
    </row>
    <row r="548" spans="1:11" ht="15" customHeight="1">
      <c r="A548" s="11"/>
      <c r="B548" s="11"/>
      <c r="C548" s="11"/>
      <c r="D548" s="11"/>
      <c r="E548" s="11"/>
      <c r="F548" s="11"/>
      <c r="G548" s="368" t="s">
        <v>628</v>
      </c>
      <c r="H548" s="368"/>
      <c r="I548" s="368"/>
      <c r="J548" s="368"/>
      <c r="K548" s="255">
        <f>SUM(K540,K543,K547)</f>
        <v>0.76800000000000002</v>
      </c>
    </row>
    <row r="549" spans="1:11" ht="15" customHeight="1">
      <c r="A549" s="11"/>
      <c r="B549" s="11"/>
      <c r="C549" s="11"/>
      <c r="D549" s="11"/>
      <c r="E549" s="11"/>
      <c r="F549" s="11"/>
      <c r="G549" s="368" t="s">
        <v>217</v>
      </c>
      <c r="H549" s="368"/>
      <c r="I549" s="368"/>
      <c r="J549" s="368"/>
      <c r="K549" s="250">
        <f>ROUND(SUM(K548),2)</f>
        <v>0.77</v>
      </c>
    </row>
    <row r="550" spans="1:11" ht="10.050000000000001" customHeight="1">
      <c r="A550" s="11"/>
      <c r="B550" s="11"/>
      <c r="C550" s="11"/>
      <c r="D550" s="11"/>
      <c r="E550" s="11"/>
      <c r="F550" s="11"/>
      <c r="G550" s="374"/>
      <c r="H550" s="374"/>
      <c r="I550" s="374"/>
      <c r="J550" s="374"/>
      <c r="K550" s="374"/>
    </row>
    <row r="551" spans="1:11" ht="19.95" customHeight="1">
      <c r="A551" s="375" t="s">
        <v>648</v>
      </c>
      <c r="B551" s="375"/>
      <c r="C551" s="375"/>
      <c r="D551" s="375"/>
      <c r="E551" s="375"/>
      <c r="F551" s="375"/>
      <c r="G551" s="375"/>
      <c r="H551" s="375"/>
      <c r="I551" s="375"/>
      <c r="J551" s="375"/>
      <c r="K551" s="375"/>
    </row>
    <row r="552" spans="1:11" ht="15" customHeight="1">
      <c r="A552" s="373" t="s">
        <v>281</v>
      </c>
      <c r="B552" s="373"/>
      <c r="C552" s="373"/>
      <c r="D552" s="366" t="s">
        <v>178</v>
      </c>
      <c r="E552" s="366"/>
      <c r="F552" s="243" t="s">
        <v>194</v>
      </c>
      <c r="G552" s="366" t="s">
        <v>195</v>
      </c>
      <c r="H552" s="366"/>
      <c r="I552" s="366" t="s">
        <v>196</v>
      </c>
      <c r="J552" s="366"/>
      <c r="K552" s="243" t="s">
        <v>197</v>
      </c>
    </row>
    <row r="553" spans="1:11" ht="28.95" customHeight="1">
      <c r="A553" s="246" t="s">
        <v>583</v>
      </c>
      <c r="B553" s="369" t="s">
        <v>584</v>
      </c>
      <c r="C553" s="369"/>
      <c r="D553" s="370" t="s">
        <v>16</v>
      </c>
      <c r="E553" s="370"/>
      <c r="F553" s="246" t="s">
        <v>284</v>
      </c>
      <c r="G553" s="376">
        <v>2.3999999999999998E-3</v>
      </c>
      <c r="H553" s="376"/>
      <c r="I553" s="372">
        <v>86.62</v>
      </c>
      <c r="J553" s="372"/>
      <c r="K553" s="248">
        <f>ROUND(ROUND(G553,4)*I553,2)</f>
        <v>0.21</v>
      </c>
    </row>
    <row r="554" spans="1:11" ht="28.95" customHeight="1">
      <c r="A554" s="246" t="s">
        <v>585</v>
      </c>
      <c r="B554" s="369" t="s">
        <v>586</v>
      </c>
      <c r="C554" s="369"/>
      <c r="D554" s="370" t="s">
        <v>16</v>
      </c>
      <c r="E554" s="370"/>
      <c r="F554" s="246" t="s">
        <v>287</v>
      </c>
      <c r="G554" s="376">
        <v>9.5999999999999992E-3</v>
      </c>
      <c r="H554" s="376"/>
      <c r="I554" s="372">
        <v>210.81</v>
      </c>
      <c r="J554" s="372"/>
      <c r="K554" s="248">
        <f>ROUND(ROUND(G554,4)*I554,2)</f>
        <v>2.02</v>
      </c>
    </row>
    <row r="555" spans="1:11" ht="18" customHeight="1">
      <c r="A555" s="11"/>
      <c r="B555" s="11"/>
      <c r="C555" s="11"/>
      <c r="D555" s="11"/>
      <c r="E555" s="11"/>
      <c r="F555" s="11"/>
      <c r="G555" s="367" t="s">
        <v>288</v>
      </c>
      <c r="H555" s="367"/>
      <c r="I555" s="367"/>
      <c r="J555" s="367"/>
      <c r="K555" s="249">
        <f>SUM(K553:K554)</f>
        <v>2.23</v>
      </c>
    </row>
    <row r="556" spans="1:11" ht="15" customHeight="1">
      <c r="A556" s="373" t="s">
        <v>207</v>
      </c>
      <c r="B556" s="373"/>
      <c r="C556" s="373"/>
      <c r="D556" s="366" t="s">
        <v>178</v>
      </c>
      <c r="E556" s="366"/>
      <c r="F556" s="243" t="s">
        <v>194</v>
      </c>
      <c r="G556" s="366" t="s">
        <v>195</v>
      </c>
      <c r="H556" s="366"/>
      <c r="I556" s="366" t="s">
        <v>196</v>
      </c>
      <c r="J556" s="366"/>
      <c r="K556" s="243" t="s">
        <v>197</v>
      </c>
    </row>
    <row r="557" spans="1:11" ht="15" customHeight="1">
      <c r="A557" s="246" t="s">
        <v>210</v>
      </c>
      <c r="B557" s="369" t="s">
        <v>211</v>
      </c>
      <c r="C557" s="369"/>
      <c r="D557" s="370" t="s">
        <v>16</v>
      </c>
      <c r="E557" s="370"/>
      <c r="F557" s="246" t="s">
        <v>128</v>
      </c>
      <c r="G557" s="376">
        <v>1.2E-2</v>
      </c>
      <c r="H557" s="376"/>
      <c r="I557" s="372">
        <v>22.26</v>
      </c>
      <c r="J557" s="372"/>
      <c r="K557" s="248">
        <f>ROUND(ROUND(G557,4)*I557,2)</f>
        <v>0.27</v>
      </c>
    </row>
    <row r="558" spans="1:11" ht="18" customHeight="1">
      <c r="A558" s="11"/>
      <c r="B558" s="11"/>
      <c r="C558" s="11"/>
      <c r="D558" s="11"/>
      <c r="E558" s="11"/>
      <c r="F558" s="11"/>
      <c r="G558" s="367" t="s">
        <v>212</v>
      </c>
      <c r="H558" s="367"/>
      <c r="I558" s="367"/>
      <c r="J558" s="367"/>
      <c r="K558" s="249">
        <f>SUM(K557:K557)</f>
        <v>0.27</v>
      </c>
    </row>
    <row r="559" spans="1:11" ht="15" customHeight="1">
      <c r="A559" s="11"/>
      <c r="B559" s="11"/>
      <c r="C559" s="11"/>
      <c r="D559" s="11"/>
      <c r="E559" s="11"/>
      <c r="F559" s="11"/>
      <c r="G559" s="368" t="s">
        <v>217</v>
      </c>
      <c r="H559" s="368"/>
      <c r="I559" s="368"/>
      <c r="J559" s="368"/>
      <c r="K559" s="250">
        <f>ROUND(SUM(K555,K558),2)</f>
        <v>2.5</v>
      </c>
    </row>
    <row r="560" spans="1:11" ht="10.050000000000001" customHeight="1">
      <c r="A560" s="11"/>
      <c r="B560" s="11"/>
      <c r="C560" s="11"/>
      <c r="D560" s="11"/>
      <c r="E560" s="11"/>
      <c r="F560" s="11"/>
      <c r="G560" s="374"/>
      <c r="H560" s="374"/>
      <c r="I560" s="374"/>
      <c r="J560" s="374"/>
      <c r="K560" s="374"/>
    </row>
    <row r="561" spans="1:11" ht="19.95" customHeight="1">
      <c r="A561" s="375" t="s">
        <v>649</v>
      </c>
      <c r="B561" s="375"/>
      <c r="C561" s="375"/>
      <c r="D561" s="375"/>
      <c r="E561" s="375"/>
      <c r="F561" s="375"/>
      <c r="G561" s="375"/>
      <c r="H561" s="375"/>
      <c r="I561" s="375"/>
      <c r="J561" s="375"/>
      <c r="K561" s="375"/>
    </row>
    <row r="562" spans="1:11" ht="15" customHeight="1">
      <c r="A562" s="373" t="s">
        <v>281</v>
      </c>
      <c r="B562" s="373"/>
      <c r="C562" s="373"/>
      <c r="D562" s="366" t="s">
        <v>178</v>
      </c>
      <c r="E562" s="366"/>
      <c r="F562" s="243" t="s">
        <v>194</v>
      </c>
      <c r="G562" s="366" t="s">
        <v>195</v>
      </c>
      <c r="H562" s="366"/>
      <c r="I562" s="366" t="s">
        <v>196</v>
      </c>
      <c r="J562" s="366"/>
      <c r="K562" s="243" t="s">
        <v>197</v>
      </c>
    </row>
    <row r="563" spans="1:11" ht="46.05" customHeight="1">
      <c r="A563" s="246" t="s">
        <v>650</v>
      </c>
      <c r="B563" s="369" t="s">
        <v>651</v>
      </c>
      <c r="C563" s="369"/>
      <c r="D563" s="370" t="s">
        <v>16</v>
      </c>
      <c r="E563" s="370"/>
      <c r="F563" s="246" t="s">
        <v>284</v>
      </c>
      <c r="G563" s="376">
        <v>3.0000000000000001E-3</v>
      </c>
      <c r="H563" s="376"/>
      <c r="I563" s="372">
        <v>71.81</v>
      </c>
      <c r="J563" s="372"/>
      <c r="K563" s="248">
        <f t="shared" ref="K563:K568" si="16">ROUND(ROUND(G563,4)*I563,2)</f>
        <v>0.22</v>
      </c>
    </row>
    <row r="564" spans="1:11" ht="46.05" customHeight="1">
      <c r="A564" s="246" t="s">
        <v>652</v>
      </c>
      <c r="B564" s="369" t="s">
        <v>653</v>
      </c>
      <c r="C564" s="369"/>
      <c r="D564" s="370" t="s">
        <v>16</v>
      </c>
      <c r="E564" s="370"/>
      <c r="F564" s="246" t="s">
        <v>287</v>
      </c>
      <c r="G564" s="376">
        <v>6.0000000000000001E-3</v>
      </c>
      <c r="H564" s="376"/>
      <c r="I564" s="372">
        <v>316.63</v>
      </c>
      <c r="J564" s="372"/>
      <c r="K564" s="248">
        <f t="shared" si="16"/>
        <v>1.9</v>
      </c>
    </row>
    <row r="565" spans="1:11" ht="28.95" customHeight="1">
      <c r="A565" s="246" t="s">
        <v>654</v>
      </c>
      <c r="B565" s="369" t="s">
        <v>655</v>
      </c>
      <c r="C565" s="369"/>
      <c r="D565" s="370" t="s">
        <v>16</v>
      </c>
      <c r="E565" s="370"/>
      <c r="F565" s="246" t="s">
        <v>284</v>
      </c>
      <c r="G565" s="376">
        <v>5.7000000000000002E-2</v>
      </c>
      <c r="H565" s="376"/>
      <c r="I565" s="372">
        <v>24.71</v>
      </c>
      <c r="J565" s="372"/>
      <c r="K565" s="248">
        <f t="shared" si="16"/>
        <v>1.41</v>
      </c>
    </row>
    <row r="566" spans="1:11" ht="28.95" customHeight="1">
      <c r="A566" s="246" t="s">
        <v>656</v>
      </c>
      <c r="B566" s="369" t="s">
        <v>657</v>
      </c>
      <c r="C566" s="369"/>
      <c r="D566" s="370" t="s">
        <v>16</v>
      </c>
      <c r="E566" s="370"/>
      <c r="F566" s="246" t="s">
        <v>287</v>
      </c>
      <c r="G566" s="376">
        <v>6.0999999999999999E-2</v>
      </c>
      <c r="H566" s="376"/>
      <c r="I566" s="372">
        <v>32.21</v>
      </c>
      <c r="J566" s="372"/>
      <c r="K566" s="248">
        <f t="shared" si="16"/>
        <v>1.96</v>
      </c>
    </row>
    <row r="567" spans="1:11" ht="46.05" customHeight="1">
      <c r="A567" s="246" t="s">
        <v>282</v>
      </c>
      <c r="B567" s="369" t="s">
        <v>283</v>
      </c>
      <c r="C567" s="369"/>
      <c r="D567" s="370" t="s">
        <v>16</v>
      </c>
      <c r="E567" s="370"/>
      <c r="F567" s="246" t="s">
        <v>284</v>
      </c>
      <c r="G567" s="376">
        <v>2.5000000000000001E-2</v>
      </c>
      <c r="H567" s="376"/>
      <c r="I567" s="372">
        <v>59.02</v>
      </c>
      <c r="J567" s="372"/>
      <c r="K567" s="248">
        <f t="shared" si="16"/>
        <v>1.48</v>
      </c>
    </row>
    <row r="568" spans="1:11" ht="46.05" customHeight="1">
      <c r="A568" s="246" t="s">
        <v>285</v>
      </c>
      <c r="B568" s="369" t="s">
        <v>286</v>
      </c>
      <c r="C568" s="369"/>
      <c r="D568" s="370" t="s">
        <v>16</v>
      </c>
      <c r="E568" s="370"/>
      <c r="F568" s="246" t="s">
        <v>287</v>
      </c>
      <c r="G568" s="376">
        <v>1.9E-2</v>
      </c>
      <c r="H568" s="376"/>
      <c r="I568" s="372">
        <v>142.55000000000001</v>
      </c>
      <c r="J568" s="372"/>
      <c r="K568" s="248">
        <f t="shared" si="16"/>
        <v>2.71</v>
      </c>
    </row>
    <row r="569" spans="1:11" ht="18" customHeight="1">
      <c r="A569" s="11"/>
      <c r="B569" s="11"/>
      <c r="C569" s="11"/>
      <c r="D569" s="11"/>
      <c r="E569" s="11"/>
      <c r="F569" s="11"/>
      <c r="G569" s="367" t="s">
        <v>288</v>
      </c>
      <c r="H569" s="367"/>
      <c r="I569" s="367"/>
      <c r="J569" s="367"/>
      <c r="K569" s="249">
        <f>SUM(K563:K568)</f>
        <v>9.68</v>
      </c>
    </row>
    <row r="570" spans="1:11" ht="15" customHeight="1">
      <c r="A570" s="373" t="s">
        <v>207</v>
      </c>
      <c r="B570" s="373"/>
      <c r="C570" s="373"/>
      <c r="D570" s="366" t="s">
        <v>178</v>
      </c>
      <c r="E570" s="366"/>
      <c r="F570" s="243" t="s">
        <v>194</v>
      </c>
      <c r="G570" s="366" t="s">
        <v>195</v>
      </c>
      <c r="H570" s="366"/>
      <c r="I570" s="366" t="s">
        <v>196</v>
      </c>
      <c r="J570" s="366"/>
      <c r="K570" s="243" t="s">
        <v>197</v>
      </c>
    </row>
    <row r="571" spans="1:11" ht="15" customHeight="1">
      <c r="A571" s="246" t="s">
        <v>210</v>
      </c>
      <c r="B571" s="369" t="s">
        <v>211</v>
      </c>
      <c r="C571" s="369"/>
      <c r="D571" s="370" t="s">
        <v>16</v>
      </c>
      <c r="E571" s="370"/>
      <c r="F571" s="246" t="s">
        <v>128</v>
      </c>
      <c r="G571" s="376">
        <v>2.3E-2</v>
      </c>
      <c r="H571" s="376"/>
      <c r="I571" s="372">
        <v>22.26</v>
      </c>
      <c r="J571" s="372"/>
      <c r="K571" s="248">
        <f>ROUND(ROUND(G571,4)*I571,2)</f>
        <v>0.51</v>
      </c>
    </row>
    <row r="572" spans="1:11" ht="18" customHeight="1">
      <c r="A572" s="11"/>
      <c r="B572" s="11"/>
      <c r="C572" s="11"/>
      <c r="D572" s="11"/>
      <c r="E572" s="11"/>
      <c r="F572" s="11"/>
      <c r="G572" s="367" t="s">
        <v>212</v>
      </c>
      <c r="H572" s="367"/>
      <c r="I572" s="367"/>
      <c r="J572" s="367"/>
      <c r="K572" s="249">
        <f>SUM(K571:K571)</f>
        <v>0.51</v>
      </c>
    </row>
    <row r="573" spans="1:11" ht="15" customHeight="1">
      <c r="A573" s="11"/>
      <c r="B573" s="11"/>
      <c r="C573" s="11"/>
      <c r="D573" s="11"/>
      <c r="E573" s="11"/>
      <c r="F573" s="11"/>
      <c r="G573" s="368" t="s">
        <v>217</v>
      </c>
      <c r="H573" s="368"/>
      <c r="I573" s="368"/>
      <c r="J573" s="368"/>
      <c r="K573" s="250">
        <f>ROUND(SUM(K569,K572),2)</f>
        <v>10.19</v>
      </c>
    </row>
    <row r="574" spans="1:11" ht="10.050000000000001" customHeight="1">
      <c r="A574" s="11"/>
      <c r="B574" s="11"/>
      <c r="C574" s="11"/>
      <c r="D574" s="11"/>
      <c r="E574" s="11"/>
      <c r="F574" s="11"/>
      <c r="G574" s="374"/>
      <c r="H574" s="374"/>
      <c r="I574" s="374"/>
      <c r="J574" s="374"/>
      <c r="K574" s="374"/>
    </row>
    <row r="575" spans="1:11" ht="19.95" customHeight="1">
      <c r="A575" s="375" t="s">
        <v>658</v>
      </c>
      <c r="B575" s="375"/>
      <c r="C575" s="375"/>
      <c r="D575" s="375"/>
      <c r="E575" s="375"/>
      <c r="F575" s="375"/>
      <c r="G575" s="375"/>
      <c r="H575" s="375"/>
      <c r="I575" s="375"/>
      <c r="J575" s="375"/>
      <c r="K575" s="375"/>
    </row>
    <row r="576" spans="1:11" ht="15" customHeight="1">
      <c r="A576" s="373" t="s">
        <v>193</v>
      </c>
      <c r="B576" s="373"/>
      <c r="C576" s="373"/>
      <c r="D576" s="366" t="s">
        <v>178</v>
      </c>
      <c r="E576" s="366"/>
      <c r="F576" s="243" t="s">
        <v>194</v>
      </c>
      <c r="G576" s="366" t="s">
        <v>195</v>
      </c>
      <c r="H576" s="366"/>
      <c r="I576" s="366" t="s">
        <v>196</v>
      </c>
      <c r="J576" s="366"/>
      <c r="K576" s="243" t="s">
        <v>197</v>
      </c>
    </row>
    <row r="577" spans="1:11" ht="21" customHeight="1">
      <c r="A577" s="246" t="s">
        <v>107</v>
      </c>
      <c r="B577" s="369" t="s">
        <v>659</v>
      </c>
      <c r="C577" s="369"/>
      <c r="D577" s="370" t="s">
        <v>16</v>
      </c>
      <c r="E577" s="370"/>
      <c r="F577" s="246" t="s">
        <v>73</v>
      </c>
      <c r="G577" s="371">
        <v>1</v>
      </c>
      <c r="H577" s="371"/>
      <c r="I577" s="372">
        <v>38.76</v>
      </c>
      <c r="J577" s="372"/>
      <c r="K577" s="248">
        <f>TRUNC(TRUNC(G577,8)*I577,2)</f>
        <v>38.76</v>
      </c>
    </row>
    <row r="578" spans="1:11" ht="15" customHeight="1">
      <c r="A578" s="11"/>
      <c r="B578" s="11"/>
      <c r="C578" s="11"/>
      <c r="D578" s="11"/>
      <c r="E578" s="11"/>
      <c r="F578" s="11"/>
      <c r="G578" s="367" t="s">
        <v>206</v>
      </c>
      <c r="H578" s="367"/>
      <c r="I578" s="367"/>
      <c r="J578" s="367"/>
      <c r="K578" s="249">
        <f>SUM(K577:K577)</f>
        <v>38.76</v>
      </c>
    </row>
    <row r="579" spans="1:11" ht="15" customHeight="1">
      <c r="A579" s="11"/>
      <c r="B579" s="11"/>
      <c r="C579" s="11"/>
      <c r="D579" s="11"/>
      <c r="E579" s="11"/>
      <c r="F579" s="11"/>
      <c r="G579" s="368" t="s">
        <v>217</v>
      </c>
      <c r="H579" s="368"/>
      <c r="I579" s="368"/>
      <c r="J579" s="368"/>
      <c r="K579" s="250">
        <f>ROUND(SUM(K578),2)</f>
        <v>38.76</v>
      </c>
    </row>
    <row r="580" spans="1:11" ht="10.050000000000001" customHeight="1">
      <c r="A580" s="11"/>
      <c r="B580" s="11"/>
      <c r="C580" s="11"/>
      <c r="D580" s="11"/>
      <c r="E580" s="11"/>
      <c r="F580" s="11"/>
      <c r="G580" s="374"/>
      <c r="H580" s="374"/>
      <c r="I580" s="374"/>
      <c r="J580" s="374"/>
      <c r="K580" s="374"/>
    </row>
    <row r="581" spans="1:11" ht="19.95" customHeight="1">
      <c r="A581" s="375" t="s">
        <v>660</v>
      </c>
      <c r="B581" s="375"/>
      <c r="C581" s="375"/>
      <c r="D581" s="375"/>
      <c r="E581" s="375"/>
      <c r="F581" s="375"/>
      <c r="G581" s="375"/>
      <c r="H581" s="375"/>
      <c r="I581" s="375"/>
      <c r="J581" s="375"/>
      <c r="K581" s="375"/>
    </row>
    <row r="582" spans="1:11" ht="15" customHeight="1">
      <c r="A582" s="373" t="s">
        <v>281</v>
      </c>
      <c r="B582" s="373"/>
      <c r="C582" s="373"/>
      <c r="D582" s="366" t="s">
        <v>178</v>
      </c>
      <c r="E582" s="366"/>
      <c r="F582" s="243" t="s">
        <v>194</v>
      </c>
      <c r="G582" s="366" t="s">
        <v>195</v>
      </c>
      <c r="H582" s="366"/>
      <c r="I582" s="366" t="s">
        <v>196</v>
      </c>
      <c r="J582" s="366"/>
      <c r="K582" s="243" t="s">
        <v>197</v>
      </c>
    </row>
    <row r="583" spans="1:11" ht="37.950000000000003" customHeight="1">
      <c r="A583" s="246" t="s">
        <v>581</v>
      </c>
      <c r="B583" s="369" t="s">
        <v>582</v>
      </c>
      <c r="C583" s="369"/>
      <c r="D583" s="370" t="s">
        <v>16</v>
      </c>
      <c r="E583" s="370"/>
      <c r="F583" s="246" t="s">
        <v>287</v>
      </c>
      <c r="G583" s="376">
        <v>3.0000000000000001E-3</v>
      </c>
      <c r="H583" s="376"/>
      <c r="I583" s="372">
        <v>328.55</v>
      </c>
      <c r="J583" s="372"/>
      <c r="K583" s="248">
        <f>ROUND(ROUND(G583,4)*I583,2)</f>
        <v>0.99</v>
      </c>
    </row>
    <row r="584" spans="1:11" ht="28.95" customHeight="1">
      <c r="A584" s="246" t="s">
        <v>661</v>
      </c>
      <c r="B584" s="369" t="s">
        <v>662</v>
      </c>
      <c r="C584" s="369"/>
      <c r="D584" s="370" t="s">
        <v>16</v>
      </c>
      <c r="E584" s="370"/>
      <c r="F584" s="246" t="s">
        <v>287</v>
      </c>
      <c r="G584" s="376">
        <v>8.0000000000000002E-3</v>
      </c>
      <c r="H584" s="376"/>
      <c r="I584" s="372">
        <v>163.63999999999999</v>
      </c>
      <c r="J584" s="372"/>
      <c r="K584" s="248">
        <f>ROUND(ROUND(G584,4)*I584,2)</f>
        <v>1.31</v>
      </c>
    </row>
    <row r="585" spans="1:11" ht="18" customHeight="1">
      <c r="A585" s="11"/>
      <c r="B585" s="11"/>
      <c r="C585" s="11"/>
      <c r="D585" s="11"/>
      <c r="E585" s="11"/>
      <c r="F585" s="11"/>
      <c r="G585" s="367" t="s">
        <v>288</v>
      </c>
      <c r="H585" s="367"/>
      <c r="I585" s="367"/>
      <c r="J585" s="367"/>
      <c r="K585" s="249">
        <f>SUM(K583:K584)</f>
        <v>2.2999999999999998</v>
      </c>
    </row>
    <row r="586" spans="1:11" ht="15" customHeight="1">
      <c r="A586" s="373" t="s">
        <v>207</v>
      </c>
      <c r="B586" s="373"/>
      <c r="C586" s="373"/>
      <c r="D586" s="366" t="s">
        <v>178</v>
      </c>
      <c r="E586" s="366"/>
      <c r="F586" s="243" t="s">
        <v>194</v>
      </c>
      <c r="G586" s="366" t="s">
        <v>195</v>
      </c>
      <c r="H586" s="366"/>
      <c r="I586" s="366" t="s">
        <v>196</v>
      </c>
      <c r="J586" s="366"/>
      <c r="K586" s="243" t="s">
        <v>197</v>
      </c>
    </row>
    <row r="587" spans="1:11" ht="15" customHeight="1">
      <c r="A587" s="246" t="s">
        <v>210</v>
      </c>
      <c r="B587" s="369" t="s">
        <v>211</v>
      </c>
      <c r="C587" s="369"/>
      <c r="D587" s="370" t="s">
        <v>16</v>
      </c>
      <c r="E587" s="370"/>
      <c r="F587" s="246" t="s">
        <v>128</v>
      </c>
      <c r="G587" s="376">
        <v>8.0000000000000002E-3</v>
      </c>
      <c r="H587" s="376"/>
      <c r="I587" s="372">
        <v>22.26</v>
      </c>
      <c r="J587" s="372"/>
      <c r="K587" s="248">
        <f>ROUND(ROUND(G587,4)*I587,2)</f>
        <v>0.18</v>
      </c>
    </row>
    <row r="588" spans="1:11" ht="18" customHeight="1">
      <c r="A588" s="11"/>
      <c r="B588" s="11"/>
      <c r="C588" s="11"/>
      <c r="D588" s="11"/>
      <c r="E588" s="11"/>
      <c r="F588" s="11"/>
      <c r="G588" s="367" t="s">
        <v>212</v>
      </c>
      <c r="H588" s="367"/>
      <c r="I588" s="367"/>
      <c r="J588" s="367"/>
      <c r="K588" s="249">
        <f>SUM(K587:K587)</f>
        <v>0.18</v>
      </c>
    </row>
    <row r="589" spans="1:11" ht="15" customHeight="1">
      <c r="A589" s="11"/>
      <c r="B589" s="11"/>
      <c r="C589" s="11"/>
      <c r="D589" s="11"/>
      <c r="E589" s="11"/>
      <c r="F589" s="11"/>
      <c r="G589" s="368" t="s">
        <v>217</v>
      </c>
      <c r="H589" s="368"/>
      <c r="I589" s="368"/>
      <c r="J589" s="368"/>
      <c r="K589" s="250">
        <f>ROUND(SUM(K585,K588),2)</f>
        <v>2.48</v>
      </c>
    </row>
    <row r="590" spans="1:11" ht="10.050000000000001" customHeight="1">
      <c r="A590" s="11"/>
      <c r="B590" s="11"/>
      <c r="C590" s="11"/>
      <c r="D590" s="11"/>
      <c r="E590" s="11"/>
      <c r="F590" s="11"/>
      <c r="G590" s="374"/>
      <c r="H590" s="374"/>
      <c r="I590" s="374"/>
      <c r="J590" s="374"/>
      <c r="K590" s="374"/>
    </row>
    <row r="591" spans="1:11" ht="19.95" customHeight="1">
      <c r="A591" s="375" t="s">
        <v>663</v>
      </c>
      <c r="B591" s="375"/>
      <c r="C591" s="375"/>
      <c r="D591" s="375"/>
      <c r="E591" s="375"/>
      <c r="F591" s="375"/>
      <c r="G591" s="375"/>
      <c r="H591" s="375"/>
      <c r="I591" s="375"/>
      <c r="J591" s="375"/>
      <c r="K591" s="375"/>
    </row>
    <row r="592" spans="1:11" ht="15" customHeight="1">
      <c r="A592" s="373" t="s">
        <v>281</v>
      </c>
      <c r="B592" s="373"/>
      <c r="C592" s="373"/>
      <c r="D592" s="366" t="s">
        <v>178</v>
      </c>
      <c r="E592" s="366"/>
      <c r="F592" s="243" t="s">
        <v>194</v>
      </c>
      <c r="G592" s="366" t="s">
        <v>195</v>
      </c>
      <c r="H592" s="366"/>
      <c r="I592" s="366" t="s">
        <v>196</v>
      </c>
      <c r="J592" s="366"/>
      <c r="K592" s="243" t="s">
        <v>197</v>
      </c>
    </row>
    <row r="593" spans="1:11" ht="28.95" customHeight="1">
      <c r="A593" s="246" t="s">
        <v>664</v>
      </c>
      <c r="B593" s="369" t="s">
        <v>665</v>
      </c>
      <c r="C593" s="369"/>
      <c r="D593" s="370" t="s">
        <v>16</v>
      </c>
      <c r="E593" s="370"/>
      <c r="F593" s="246" t="s">
        <v>287</v>
      </c>
      <c r="G593" s="376">
        <v>0.03</v>
      </c>
      <c r="H593" s="376"/>
      <c r="I593" s="372">
        <v>60.29</v>
      </c>
      <c r="J593" s="372"/>
      <c r="K593" s="248">
        <f>ROUND(ROUND(G593,4)*I593,2)</f>
        <v>1.81</v>
      </c>
    </row>
    <row r="594" spans="1:11" ht="21" customHeight="1">
      <c r="A594" s="246" t="s">
        <v>666</v>
      </c>
      <c r="B594" s="369" t="s">
        <v>667</v>
      </c>
      <c r="C594" s="369"/>
      <c r="D594" s="370" t="s">
        <v>16</v>
      </c>
      <c r="E594" s="370"/>
      <c r="F594" s="246" t="s">
        <v>287</v>
      </c>
      <c r="G594" s="376">
        <v>0.03</v>
      </c>
      <c r="H594" s="376"/>
      <c r="I594" s="372">
        <v>21.8</v>
      </c>
      <c r="J594" s="372"/>
      <c r="K594" s="248">
        <f>ROUND(ROUND(G594,4)*I594,2)</f>
        <v>0.65</v>
      </c>
    </row>
    <row r="595" spans="1:11" ht="46.05" customHeight="1">
      <c r="A595" s="246" t="s">
        <v>285</v>
      </c>
      <c r="B595" s="369" t="s">
        <v>286</v>
      </c>
      <c r="C595" s="369"/>
      <c r="D595" s="370" t="s">
        <v>16</v>
      </c>
      <c r="E595" s="370"/>
      <c r="F595" s="246" t="s">
        <v>287</v>
      </c>
      <c r="G595" s="376">
        <v>0.03</v>
      </c>
      <c r="H595" s="376"/>
      <c r="I595" s="372">
        <v>142.55000000000001</v>
      </c>
      <c r="J595" s="372"/>
      <c r="K595" s="248">
        <f>ROUND(ROUND(G595,4)*I595,2)</f>
        <v>4.28</v>
      </c>
    </row>
    <row r="596" spans="1:11" ht="18" customHeight="1">
      <c r="A596" s="11"/>
      <c r="B596" s="11"/>
      <c r="C596" s="11"/>
      <c r="D596" s="11"/>
      <c r="E596" s="11"/>
      <c r="F596" s="11"/>
      <c r="G596" s="367" t="s">
        <v>288</v>
      </c>
      <c r="H596" s="367"/>
      <c r="I596" s="367"/>
      <c r="J596" s="367"/>
      <c r="K596" s="249">
        <f>SUM(K593:K595)</f>
        <v>6.74</v>
      </c>
    </row>
    <row r="597" spans="1:11" ht="15" customHeight="1">
      <c r="A597" s="373" t="s">
        <v>193</v>
      </c>
      <c r="B597" s="373"/>
      <c r="C597" s="373"/>
      <c r="D597" s="366" t="s">
        <v>178</v>
      </c>
      <c r="E597" s="366"/>
      <c r="F597" s="243" t="s">
        <v>194</v>
      </c>
      <c r="G597" s="366" t="s">
        <v>195</v>
      </c>
      <c r="H597" s="366"/>
      <c r="I597" s="366" t="s">
        <v>196</v>
      </c>
      <c r="J597" s="366"/>
      <c r="K597" s="243" t="s">
        <v>197</v>
      </c>
    </row>
    <row r="598" spans="1:11" ht="21" customHeight="1">
      <c r="A598" s="246" t="s">
        <v>668</v>
      </c>
      <c r="B598" s="369" t="s">
        <v>669</v>
      </c>
      <c r="C598" s="369"/>
      <c r="D598" s="370" t="s">
        <v>16</v>
      </c>
      <c r="E598" s="370"/>
      <c r="F598" s="246" t="s">
        <v>144</v>
      </c>
      <c r="G598" s="376">
        <v>0.04</v>
      </c>
      <c r="H598" s="376"/>
      <c r="I598" s="372">
        <v>9.1199999999999992</v>
      </c>
      <c r="J598" s="372"/>
      <c r="K598" s="248">
        <f>ROUND(ROUND(G598,4)*I598,2)</f>
        <v>0.36</v>
      </c>
    </row>
    <row r="599" spans="1:11" ht="15" customHeight="1">
      <c r="A599" s="11"/>
      <c r="B599" s="11"/>
      <c r="C599" s="11"/>
      <c r="D599" s="11"/>
      <c r="E599" s="11"/>
      <c r="F599" s="11"/>
      <c r="G599" s="367" t="s">
        <v>206</v>
      </c>
      <c r="H599" s="367"/>
      <c r="I599" s="367"/>
      <c r="J599" s="367"/>
      <c r="K599" s="249">
        <f>SUM(K598:K598)</f>
        <v>0.36</v>
      </c>
    </row>
    <row r="600" spans="1:11" ht="15" customHeight="1">
      <c r="A600" s="373" t="s">
        <v>207</v>
      </c>
      <c r="B600" s="373"/>
      <c r="C600" s="373"/>
      <c r="D600" s="366" t="s">
        <v>178</v>
      </c>
      <c r="E600" s="366"/>
      <c r="F600" s="243" t="s">
        <v>194</v>
      </c>
      <c r="G600" s="366" t="s">
        <v>195</v>
      </c>
      <c r="H600" s="366"/>
      <c r="I600" s="366" t="s">
        <v>196</v>
      </c>
      <c r="J600" s="366"/>
      <c r="K600" s="243" t="s">
        <v>197</v>
      </c>
    </row>
    <row r="601" spans="1:11" ht="15" customHeight="1">
      <c r="A601" s="246" t="s">
        <v>210</v>
      </c>
      <c r="B601" s="369" t="s">
        <v>211</v>
      </c>
      <c r="C601" s="369"/>
      <c r="D601" s="370" t="s">
        <v>16</v>
      </c>
      <c r="E601" s="370"/>
      <c r="F601" s="246" t="s">
        <v>128</v>
      </c>
      <c r="G601" s="376">
        <v>1.5</v>
      </c>
      <c r="H601" s="376"/>
      <c r="I601" s="372">
        <v>22.26</v>
      </c>
      <c r="J601" s="372"/>
      <c r="K601" s="248">
        <f>ROUND(ROUND(G601,4)*I601,2)</f>
        <v>33.39</v>
      </c>
    </row>
    <row r="602" spans="1:11" ht="18" customHeight="1">
      <c r="A602" s="11"/>
      <c r="B602" s="11"/>
      <c r="C602" s="11"/>
      <c r="D602" s="11"/>
      <c r="E602" s="11"/>
      <c r="F602" s="11"/>
      <c r="G602" s="367" t="s">
        <v>212</v>
      </c>
      <c r="H602" s="367"/>
      <c r="I602" s="367"/>
      <c r="J602" s="367"/>
      <c r="K602" s="249">
        <f>SUM(K601:K601)</f>
        <v>33.39</v>
      </c>
    </row>
    <row r="603" spans="1:11" ht="15" customHeight="1">
      <c r="A603" s="11"/>
      <c r="B603" s="11"/>
      <c r="C603" s="11"/>
      <c r="D603" s="11"/>
      <c r="E603" s="11"/>
      <c r="F603" s="11"/>
      <c r="G603" s="368" t="s">
        <v>217</v>
      </c>
      <c r="H603" s="368"/>
      <c r="I603" s="368"/>
      <c r="J603" s="368"/>
      <c r="K603" s="250">
        <f>ROUND(SUM(K596,K599,K602),2)</f>
        <v>40.49</v>
      </c>
    </row>
    <row r="604" spans="1:11" ht="10.050000000000001" customHeight="1">
      <c r="A604" s="11"/>
      <c r="B604" s="11"/>
      <c r="C604" s="11"/>
      <c r="D604" s="11"/>
      <c r="E604" s="11"/>
      <c r="F604" s="11"/>
      <c r="G604" s="374"/>
      <c r="H604" s="374"/>
      <c r="I604" s="374"/>
      <c r="J604" s="374"/>
      <c r="K604" s="374"/>
    </row>
    <row r="605" spans="1:11" ht="19.95" customHeight="1">
      <c r="A605" s="375" t="s">
        <v>670</v>
      </c>
      <c r="B605" s="375"/>
      <c r="C605" s="375"/>
      <c r="D605" s="375"/>
      <c r="E605" s="375"/>
      <c r="F605" s="375"/>
      <c r="G605" s="375"/>
      <c r="H605" s="375"/>
      <c r="I605" s="375"/>
      <c r="J605" s="375"/>
      <c r="K605" s="375"/>
    </row>
    <row r="606" spans="1:11" ht="15" customHeight="1">
      <c r="A606" s="373" t="s">
        <v>193</v>
      </c>
      <c r="B606" s="373"/>
      <c r="C606" s="373"/>
      <c r="D606" s="366" t="s">
        <v>178</v>
      </c>
      <c r="E606" s="366"/>
      <c r="F606" s="243" t="s">
        <v>194</v>
      </c>
      <c r="G606" s="366" t="s">
        <v>195</v>
      </c>
      <c r="H606" s="366"/>
      <c r="I606" s="366" t="s">
        <v>196</v>
      </c>
      <c r="J606" s="366"/>
      <c r="K606" s="243" t="s">
        <v>197</v>
      </c>
    </row>
    <row r="607" spans="1:11" ht="21" customHeight="1">
      <c r="A607" s="246" t="s">
        <v>668</v>
      </c>
      <c r="B607" s="369" t="s">
        <v>669</v>
      </c>
      <c r="C607" s="369"/>
      <c r="D607" s="370" t="s">
        <v>16</v>
      </c>
      <c r="E607" s="370"/>
      <c r="F607" s="246" t="s">
        <v>144</v>
      </c>
      <c r="G607" s="376">
        <v>0.04</v>
      </c>
      <c r="H607" s="376"/>
      <c r="I607" s="372">
        <v>9.1199999999999992</v>
      </c>
      <c r="J607" s="372"/>
      <c r="K607" s="248">
        <f>ROUND(ROUND(G607,4)*I607,2)</f>
        <v>0.36</v>
      </c>
    </row>
    <row r="608" spans="1:11" ht="15" customHeight="1">
      <c r="A608" s="11"/>
      <c r="B608" s="11"/>
      <c r="C608" s="11"/>
      <c r="D608" s="11"/>
      <c r="E608" s="11"/>
      <c r="F608" s="11"/>
      <c r="G608" s="367" t="s">
        <v>206</v>
      </c>
      <c r="H608" s="367"/>
      <c r="I608" s="367"/>
      <c r="J608" s="367"/>
      <c r="K608" s="249">
        <f>SUM(K607:K607)</f>
        <v>0.36</v>
      </c>
    </row>
    <row r="609" spans="1:11" ht="15" customHeight="1">
      <c r="A609" s="373" t="s">
        <v>207</v>
      </c>
      <c r="B609" s="373"/>
      <c r="C609" s="373"/>
      <c r="D609" s="366" t="s">
        <v>178</v>
      </c>
      <c r="E609" s="366"/>
      <c r="F609" s="243" t="s">
        <v>194</v>
      </c>
      <c r="G609" s="366" t="s">
        <v>195</v>
      </c>
      <c r="H609" s="366"/>
      <c r="I609" s="366" t="s">
        <v>196</v>
      </c>
      <c r="J609" s="366"/>
      <c r="K609" s="243" t="s">
        <v>197</v>
      </c>
    </row>
    <row r="610" spans="1:11" ht="15" customHeight="1">
      <c r="A610" s="246" t="s">
        <v>210</v>
      </c>
      <c r="B610" s="369" t="s">
        <v>211</v>
      </c>
      <c r="C610" s="369"/>
      <c r="D610" s="370" t="s">
        <v>16</v>
      </c>
      <c r="E610" s="370"/>
      <c r="F610" s="246" t="s">
        <v>128</v>
      </c>
      <c r="G610" s="376">
        <v>1.43</v>
      </c>
      <c r="H610" s="376"/>
      <c r="I610" s="372">
        <v>22.26</v>
      </c>
      <c r="J610" s="372"/>
      <c r="K610" s="248">
        <f>ROUND(ROUND(G610,4)*I610,2)</f>
        <v>31.83</v>
      </c>
    </row>
    <row r="611" spans="1:11" ht="18" customHeight="1">
      <c r="A611" s="11"/>
      <c r="B611" s="11"/>
      <c r="C611" s="11"/>
      <c r="D611" s="11"/>
      <c r="E611" s="11"/>
      <c r="F611" s="11"/>
      <c r="G611" s="367" t="s">
        <v>212</v>
      </c>
      <c r="H611" s="367"/>
      <c r="I611" s="367"/>
      <c r="J611" s="367"/>
      <c r="K611" s="249">
        <f>SUM(K610:K610)</f>
        <v>31.83</v>
      </c>
    </row>
    <row r="612" spans="1:11" ht="15" customHeight="1">
      <c r="A612" s="11"/>
      <c r="B612" s="11"/>
      <c r="C612" s="11"/>
      <c r="D612" s="11"/>
      <c r="E612" s="11"/>
      <c r="F612" s="11"/>
      <c r="G612" s="368" t="s">
        <v>217</v>
      </c>
      <c r="H612" s="368"/>
      <c r="I612" s="368"/>
      <c r="J612" s="368"/>
      <c r="K612" s="250">
        <f>ROUND(SUM(K608,K611),2)</f>
        <v>32.19</v>
      </c>
    </row>
    <row r="613" spans="1:11" ht="10.050000000000001" customHeight="1">
      <c r="A613" s="11"/>
      <c r="B613" s="11"/>
      <c r="C613" s="11"/>
      <c r="D613" s="11"/>
      <c r="E613" s="11"/>
      <c r="F613" s="11"/>
      <c r="G613" s="374"/>
      <c r="H613" s="374"/>
      <c r="I613" s="374"/>
      <c r="J613" s="374"/>
      <c r="K613" s="374"/>
    </row>
    <row r="614" spans="1:11" ht="19.95" customHeight="1">
      <c r="A614" s="375" t="s">
        <v>671</v>
      </c>
      <c r="B614" s="375"/>
      <c r="C614" s="375"/>
      <c r="D614" s="375"/>
      <c r="E614" s="375"/>
      <c r="F614" s="375"/>
      <c r="G614" s="375"/>
      <c r="H614" s="375"/>
      <c r="I614" s="375"/>
      <c r="J614" s="375"/>
      <c r="K614" s="375"/>
    </row>
    <row r="615" spans="1:11" ht="15" customHeight="1">
      <c r="A615" s="373" t="s">
        <v>193</v>
      </c>
      <c r="B615" s="373"/>
      <c r="C615" s="373"/>
      <c r="D615" s="366" t="s">
        <v>178</v>
      </c>
      <c r="E615" s="366"/>
      <c r="F615" s="243" t="s">
        <v>194</v>
      </c>
      <c r="G615" s="366" t="s">
        <v>195</v>
      </c>
      <c r="H615" s="366"/>
      <c r="I615" s="366" t="s">
        <v>196</v>
      </c>
      <c r="J615" s="366"/>
      <c r="K615" s="243" t="s">
        <v>197</v>
      </c>
    </row>
    <row r="616" spans="1:11" ht="21" customHeight="1">
      <c r="A616" s="246" t="s">
        <v>672</v>
      </c>
      <c r="B616" s="369" t="s">
        <v>673</v>
      </c>
      <c r="C616" s="369"/>
      <c r="D616" s="370" t="s">
        <v>16</v>
      </c>
      <c r="E616" s="370"/>
      <c r="F616" s="246" t="s">
        <v>23</v>
      </c>
      <c r="G616" s="376">
        <v>25</v>
      </c>
      <c r="H616" s="376"/>
      <c r="I616" s="372">
        <v>2.66</v>
      </c>
      <c r="J616" s="372"/>
      <c r="K616" s="248">
        <f>ROUND(ROUND(G616,4)*I616,2)</f>
        <v>66.5</v>
      </c>
    </row>
    <row r="617" spans="1:11" ht="15" customHeight="1">
      <c r="A617" s="11"/>
      <c r="B617" s="11"/>
      <c r="C617" s="11"/>
      <c r="D617" s="11"/>
      <c r="E617" s="11"/>
      <c r="F617" s="11"/>
      <c r="G617" s="367" t="s">
        <v>206</v>
      </c>
      <c r="H617" s="367"/>
      <c r="I617" s="367"/>
      <c r="J617" s="367"/>
      <c r="K617" s="249">
        <f>SUM(K616:K616)</f>
        <v>66.5</v>
      </c>
    </row>
    <row r="618" spans="1:11" ht="15" customHeight="1">
      <c r="A618" s="373" t="s">
        <v>207</v>
      </c>
      <c r="B618" s="373"/>
      <c r="C618" s="373"/>
      <c r="D618" s="366" t="s">
        <v>178</v>
      </c>
      <c r="E618" s="366"/>
      <c r="F618" s="243" t="s">
        <v>194</v>
      </c>
      <c r="G618" s="366" t="s">
        <v>195</v>
      </c>
      <c r="H618" s="366"/>
      <c r="I618" s="366" t="s">
        <v>196</v>
      </c>
      <c r="J618" s="366"/>
      <c r="K618" s="243" t="s">
        <v>197</v>
      </c>
    </row>
    <row r="619" spans="1:11" ht="15" customHeight="1">
      <c r="A619" s="246" t="s">
        <v>210</v>
      </c>
      <c r="B619" s="369" t="s">
        <v>211</v>
      </c>
      <c r="C619" s="369"/>
      <c r="D619" s="370" t="s">
        <v>16</v>
      </c>
      <c r="E619" s="370"/>
      <c r="F619" s="246" t="s">
        <v>128</v>
      </c>
      <c r="G619" s="376">
        <v>4</v>
      </c>
      <c r="H619" s="376"/>
      <c r="I619" s="372">
        <v>22.26</v>
      </c>
      <c r="J619" s="372"/>
      <c r="K619" s="248">
        <f>ROUND(ROUND(G619,4)*I619,2)</f>
        <v>89.04</v>
      </c>
    </row>
    <row r="620" spans="1:11" ht="18" customHeight="1">
      <c r="A620" s="11"/>
      <c r="B620" s="11"/>
      <c r="C620" s="11"/>
      <c r="D620" s="11"/>
      <c r="E620" s="11"/>
      <c r="F620" s="11"/>
      <c r="G620" s="367" t="s">
        <v>212</v>
      </c>
      <c r="H620" s="367"/>
      <c r="I620" s="367"/>
      <c r="J620" s="367"/>
      <c r="K620" s="249">
        <f>SUM(K619:K619)</f>
        <v>89.04</v>
      </c>
    </row>
    <row r="621" spans="1:11" ht="15" customHeight="1">
      <c r="A621" s="11"/>
      <c r="B621" s="11"/>
      <c r="C621" s="11"/>
      <c r="D621" s="11"/>
      <c r="E621" s="11"/>
      <c r="F621" s="11"/>
      <c r="G621" s="368" t="s">
        <v>217</v>
      </c>
      <c r="H621" s="368"/>
      <c r="I621" s="368"/>
      <c r="J621" s="368"/>
      <c r="K621" s="250">
        <f>ROUND(SUM(K617,K620),2)</f>
        <v>155.54</v>
      </c>
    </row>
    <row r="622" spans="1:11" ht="10.050000000000001" customHeight="1">
      <c r="A622" s="11"/>
      <c r="B622" s="11"/>
      <c r="C622" s="11"/>
      <c r="D622" s="11"/>
      <c r="E622" s="11"/>
      <c r="F622" s="11"/>
      <c r="G622" s="374"/>
      <c r="H622" s="374"/>
      <c r="I622" s="374"/>
      <c r="J622" s="374"/>
      <c r="K622" s="374"/>
    </row>
    <row r="623" spans="1:11" ht="19.95" customHeight="1">
      <c r="A623" s="375" t="s">
        <v>674</v>
      </c>
      <c r="B623" s="375"/>
      <c r="C623" s="375"/>
      <c r="D623" s="375"/>
      <c r="E623" s="375"/>
      <c r="F623" s="375"/>
      <c r="G623" s="375"/>
      <c r="H623" s="375"/>
      <c r="I623" s="375"/>
      <c r="J623" s="375"/>
      <c r="K623" s="375"/>
    </row>
    <row r="624" spans="1:11" ht="15" customHeight="1">
      <c r="A624" s="373" t="s">
        <v>281</v>
      </c>
      <c r="B624" s="373"/>
      <c r="C624" s="373"/>
      <c r="D624" s="366" t="s">
        <v>178</v>
      </c>
      <c r="E624" s="366"/>
      <c r="F624" s="243" t="s">
        <v>194</v>
      </c>
      <c r="G624" s="366" t="s">
        <v>195</v>
      </c>
      <c r="H624" s="366"/>
      <c r="I624" s="366" t="s">
        <v>196</v>
      </c>
      <c r="J624" s="366"/>
      <c r="K624" s="243" t="s">
        <v>197</v>
      </c>
    </row>
    <row r="625" spans="1:11" ht="37.950000000000003" customHeight="1">
      <c r="A625" s="246" t="s">
        <v>675</v>
      </c>
      <c r="B625" s="369" t="s">
        <v>676</v>
      </c>
      <c r="C625" s="369"/>
      <c r="D625" s="370" t="s">
        <v>16</v>
      </c>
      <c r="E625" s="370"/>
      <c r="F625" s="246" t="s">
        <v>284</v>
      </c>
      <c r="G625" s="371">
        <v>0.75</v>
      </c>
      <c r="H625" s="371"/>
      <c r="I625" s="372">
        <v>0.32</v>
      </c>
      <c r="J625" s="372"/>
      <c r="K625" s="248">
        <f>TRUNC(TRUNC(G625,8)*I625,2)</f>
        <v>0.24</v>
      </c>
    </row>
    <row r="626" spans="1:11" ht="37.950000000000003" customHeight="1">
      <c r="A626" s="246" t="s">
        <v>677</v>
      </c>
      <c r="B626" s="369" t="s">
        <v>678</v>
      </c>
      <c r="C626" s="369"/>
      <c r="D626" s="370" t="s">
        <v>16</v>
      </c>
      <c r="E626" s="370"/>
      <c r="F626" s="246" t="s">
        <v>287</v>
      </c>
      <c r="G626" s="371">
        <v>0.25</v>
      </c>
      <c r="H626" s="371"/>
      <c r="I626" s="372">
        <v>2.52</v>
      </c>
      <c r="J626" s="372"/>
      <c r="K626" s="248">
        <f>TRUNC(TRUNC(G626,8)*I626,2)</f>
        <v>0.63</v>
      </c>
    </row>
    <row r="627" spans="1:11" ht="18" customHeight="1">
      <c r="A627" s="11"/>
      <c r="B627" s="11"/>
      <c r="C627" s="11"/>
      <c r="D627" s="11"/>
      <c r="E627" s="11"/>
      <c r="F627" s="11"/>
      <c r="G627" s="367" t="s">
        <v>288</v>
      </c>
      <c r="H627" s="367"/>
      <c r="I627" s="367"/>
      <c r="J627" s="367"/>
      <c r="K627" s="249">
        <f>SUM(K625:K626)</f>
        <v>0.87</v>
      </c>
    </row>
    <row r="628" spans="1:11" ht="15" customHeight="1">
      <c r="A628" s="373" t="s">
        <v>207</v>
      </c>
      <c r="B628" s="373"/>
      <c r="C628" s="373"/>
      <c r="D628" s="366" t="s">
        <v>178</v>
      </c>
      <c r="E628" s="366"/>
      <c r="F628" s="243" t="s">
        <v>194</v>
      </c>
      <c r="G628" s="366" t="s">
        <v>195</v>
      </c>
      <c r="H628" s="366"/>
      <c r="I628" s="366" t="s">
        <v>196</v>
      </c>
      <c r="J628" s="366"/>
      <c r="K628" s="243" t="s">
        <v>197</v>
      </c>
    </row>
    <row r="629" spans="1:11" ht="15" customHeight="1">
      <c r="A629" s="246" t="s">
        <v>253</v>
      </c>
      <c r="B629" s="369" t="s">
        <v>254</v>
      </c>
      <c r="C629" s="369"/>
      <c r="D629" s="370" t="s">
        <v>16</v>
      </c>
      <c r="E629" s="370"/>
      <c r="F629" s="246" t="s">
        <v>128</v>
      </c>
      <c r="G629" s="371">
        <v>1</v>
      </c>
      <c r="H629" s="371"/>
      <c r="I629" s="372">
        <v>27.77</v>
      </c>
      <c r="J629" s="372"/>
      <c r="K629" s="248">
        <f>TRUNC(TRUNC(G629,8)*I629,2)</f>
        <v>27.77</v>
      </c>
    </row>
    <row r="630" spans="1:11" ht="18" customHeight="1">
      <c r="A630" s="11"/>
      <c r="B630" s="11"/>
      <c r="C630" s="11"/>
      <c r="D630" s="11"/>
      <c r="E630" s="11"/>
      <c r="F630" s="11"/>
      <c r="G630" s="367" t="s">
        <v>212</v>
      </c>
      <c r="H630" s="367"/>
      <c r="I630" s="367"/>
      <c r="J630" s="367"/>
      <c r="K630" s="249">
        <f>SUM(K629:K629)</f>
        <v>27.77</v>
      </c>
    </row>
    <row r="631" spans="1:11" ht="15" customHeight="1">
      <c r="A631" s="11"/>
      <c r="B631" s="11"/>
      <c r="C631" s="11"/>
      <c r="D631" s="11"/>
      <c r="E631" s="11"/>
      <c r="F631" s="11"/>
      <c r="G631" s="368" t="s">
        <v>217</v>
      </c>
      <c r="H631" s="368"/>
      <c r="I631" s="368"/>
      <c r="J631" s="368"/>
      <c r="K631" s="250">
        <f>ROUND(SUM(K627,K630),2)</f>
        <v>28.64</v>
      </c>
    </row>
    <row r="632" spans="1:11" ht="10.050000000000001" customHeight="1">
      <c r="A632" s="11"/>
      <c r="B632" s="11"/>
      <c r="C632" s="11"/>
      <c r="D632" s="11"/>
      <c r="E632" s="11"/>
      <c r="F632" s="11"/>
      <c r="G632" s="374"/>
      <c r="H632" s="374"/>
      <c r="I632" s="374"/>
      <c r="J632" s="374"/>
      <c r="K632" s="374"/>
    </row>
    <row r="633" spans="1:11" ht="19.95" customHeight="1">
      <c r="A633" s="375" t="s">
        <v>679</v>
      </c>
      <c r="B633" s="375"/>
      <c r="C633" s="375"/>
      <c r="D633" s="375"/>
      <c r="E633" s="375"/>
      <c r="F633" s="375"/>
      <c r="G633" s="375"/>
      <c r="H633" s="375"/>
      <c r="I633" s="375"/>
      <c r="J633" s="375"/>
      <c r="K633" s="375"/>
    </row>
    <row r="634" spans="1:11" ht="15" customHeight="1">
      <c r="A634" s="373" t="s">
        <v>193</v>
      </c>
      <c r="B634" s="373"/>
      <c r="C634" s="373"/>
      <c r="D634" s="366" t="s">
        <v>178</v>
      </c>
      <c r="E634" s="366"/>
      <c r="F634" s="243" t="s">
        <v>194</v>
      </c>
      <c r="G634" s="366" t="s">
        <v>195</v>
      </c>
      <c r="H634" s="366"/>
      <c r="I634" s="366" t="s">
        <v>196</v>
      </c>
      <c r="J634" s="366"/>
      <c r="K634" s="243" t="s">
        <v>197</v>
      </c>
    </row>
    <row r="635" spans="1:11" ht="21" customHeight="1">
      <c r="A635" s="246" t="s">
        <v>680</v>
      </c>
      <c r="B635" s="369" t="s">
        <v>681</v>
      </c>
      <c r="C635" s="369"/>
      <c r="D635" s="370" t="s">
        <v>16</v>
      </c>
      <c r="E635" s="370"/>
      <c r="F635" s="246" t="s">
        <v>73</v>
      </c>
      <c r="G635" s="371">
        <v>0.8538</v>
      </c>
      <c r="H635" s="371"/>
      <c r="I635" s="372">
        <v>140</v>
      </c>
      <c r="J635" s="372"/>
      <c r="K635" s="248">
        <f>TRUNC(TRUNC(G635,8)*I635,2)</f>
        <v>119.53</v>
      </c>
    </row>
    <row r="636" spans="1:11" ht="15" customHeight="1">
      <c r="A636" s="246" t="s">
        <v>682</v>
      </c>
      <c r="B636" s="369" t="s">
        <v>683</v>
      </c>
      <c r="C636" s="369"/>
      <c r="D636" s="370" t="s">
        <v>16</v>
      </c>
      <c r="E636" s="370"/>
      <c r="F636" s="246" t="s">
        <v>144</v>
      </c>
      <c r="G636" s="371">
        <v>218.93</v>
      </c>
      <c r="H636" s="371"/>
      <c r="I636" s="372">
        <v>0.72</v>
      </c>
      <c r="J636" s="372"/>
      <c r="K636" s="248">
        <f>TRUNC(TRUNC(G636,8)*I636,2)</f>
        <v>157.62</v>
      </c>
    </row>
    <row r="637" spans="1:11" ht="21" customHeight="1">
      <c r="A637" s="246" t="s">
        <v>684</v>
      </c>
      <c r="B637" s="369" t="s">
        <v>685</v>
      </c>
      <c r="C637" s="369"/>
      <c r="D637" s="370" t="s">
        <v>16</v>
      </c>
      <c r="E637" s="370"/>
      <c r="F637" s="246" t="s">
        <v>73</v>
      </c>
      <c r="G637" s="371">
        <v>0.59709999999999996</v>
      </c>
      <c r="H637" s="371"/>
      <c r="I637" s="372">
        <v>100.61</v>
      </c>
      <c r="J637" s="372"/>
      <c r="K637" s="248">
        <f>TRUNC(TRUNC(G637,8)*I637,2)</f>
        <v>60.07</v>
      </c>
    </row>
    <row r="638" spans="1:11" ht="15" customHeight="1">
      <c r="A638" s="11"/>
      <c r="B638" s="11"/>
      <c r="C638" s="11"/>
      <c r="D638" s="11"/>
      <c r="E638" s="11"/>
      <c r="F638" s="11"/>
      <c r="G638" s="367" t="s">
        <v>206</v>
      </c>
      <c r="H638" s="367"/>
      <c r="I638" s="367"/>
      <c r="J638" s="367"/>
      <c r="K638" s="249">
        <f>SUM(K635:K637)</f>
        <v>337.21999999999997</v>
      </c>
    </row>
    <row r="639" spans="1:11" ht="15" customHeight="1">
      <c r="A639" s="373" t="s">
        <v>207</v>
      </c>
      <c r="B639" s="373"/>
      <c r="C639" s="373"/>
      <c r="D639" s="366" t="s">
        <v>178</v>
      </c>
      <c r="E639" s="366"/>
      <c r="F639" s="243" t="s">
        <v>194</v>
      </c>
      <c r="G639" s="366" t="s">
        <v>195</v>
      </c>
      <c r="H639" s="366"/>
      <c r="I639" s="366" t="s">
        <v>196</v>
      </c>
      <c r="J639" s="366"/>
      <c r="K639" s="243" t="s">
        <v>197</v>
      </c>
    </row>
    <row r="640" spans="1:11" ht="15" customHeight="1">
      <c r="A640" s="246" t="s">
        <v>210</v>
      </c>
      <c r="B640" s="369" t="s">
        <v>211</v>
      </c>
      <c r="C640" s="369"/>
      <c r="D640" s="370" t="s">
        <v>16</v>
      </c>
      <c r="E640" s="370"/>
      <c r="F640" s="246" t="s">
        <v>128</v>
      </c>
      <c r="G640" s="371">
        <v>6.2858000000000001</v>
      </c>
      <c r="H640" s="371"/>
      <c r="I640" s="372">
        <v>22.26</v>
      </c>
      <c r="J640" s="372"/>
      <c r="K640" s="248">
        <f>TRUNC(TRUNC(G640,8)*I640,2)</f>
        <v>139.91999999999999</v>
      </c>
    </row>
    <row r="641" spans="1:11" ht="18" customHeight="1">
      <c r="A641" s="11"/>
      <c r="B641" s="11"/>
      <c r="C641" s="11"/>
      <c r="D641" s="11"/>
      <c r="E641" s="11"/>
      <c r="F641" s="11"/>
      <c r="G641" s="367" t="s">
        <v>212</v>
      </c>
      <c r="H641" s="367"/>
      <c r="I641" s="367"/>
      <c r="J641" s="367"/>
      <c r="K641" s="249">
        <f>SUM(K640:K640)</f>
        <v>139.91999999999999</v>
      </c>
    </row>
    <row r="642" spans="1:11" ht="15" customHeight="1">
      <c r="A642" s="11"/>
      <c r="B642" s="11"/>
      <c r="C642" s="11"/>
      <c r="D642" s="11"/>
      <c r="E642" s="11"/>
      <c r="F642" s="11"/>
      <c r="G642" s="368" t="s">
        <v>217</v>
      </c>
      <c r="H642" s="368"/>
      <c r="I642" s="368"/>
      <c r="J642" s="368"/>
      <c r="K642" s="250">
        <f>ROUND(SUM(K638,K641),2)</f>
        <v>477.14</v>
      </c>
    </row>
    <row r="643" spans="1:11" ht="10.050000000000001" customHeight="1">
      <c r="A643" s="11"/>
      <c r="B643" s="11"/>
      <c r="C643" s="11"/>
      <c r="D643" s="11"/>
      <c r="E643" s="11"/>
      <c r="F643" s="11"/>
      <c r="G643" s="374"/>
      <c r="H643" s="374"/>
      <c r="I643" s="374"/>
      <c r="J643" s="374"/>
      <c r="K643" s="374"/>
    </row>
    <row r="644" spans="1:11" ht="19.95" customHeight="1">
      <c r="A644" s="375" t="s">
        <v>686</v>
      </c>
      <c r="B644" s="375"/>
      <c r="C644" s="375"/>
      <c r="D644" s="375"/>
      <c r="E644" s="375"/>
      <c r="F644" s="375"/>
      <c r="G644" s="375"/>
      <c r="H644" s="375"/>
      <c r="I644" s="375"/>
      <c r="J644" s="375"/>
      <c r="K644" s="375"/>
    </row>
    <row r="645" spans="1:11" ht="15" customHeight="1">
      <c r="A645" s="373" t="s">
        <v>207</v>
      </c>
      <c r="B645" s="373"/>
      <c r="C645" s="373"/>
      <c r="D645" s="366" t="s">
        <v>178</v>
      </c>
      <c r="E645" s="366"/>
      <c r="F645" s="243" t="s">
        <v>194</v>
      </c>
      <c r="G645" s="366" t="s">
        <v>195</v>
      </c>
      <c r="H645" s="366"/>
      <c r="I645" s="366" t="s">
        <v>196</v>
      </c>
      <c r="J645" s="366"/>
      <c r="K645" s="243" t="s">
        <v>197</v>
      </c>
    </row>
    <row r="646" spans="1:11" ht="15" customHeight="1">
      <c r="A646" s="246" t="s">
        <v>291</v>
      </c>
      <c r="B646" s="369" t="s">
        <v>292</v>
      </c>
      <c r="C646" s="369"/>
      <c r="D646" s="370" t="s">
        <v>16</v>
      </c>
      <c r="E646" s="370"/>
      <c r="F646" s="246" t="s">
        <v>128</v>
      </c>
      <c r="G646" s="376">
        <v>1.65</v>
      </c>
      <c r="H646" s="376"/>
      <c r="I646" s="372">
        <v>27.42</v>
      </c>
      <c r="J646" s="372"/>
      <c r="K646" s="248">
        <f>ROUND(ROUND(G646,4)*I646,2)</f>
        <v>45.24</v>
      </c>
    </row>
    <row r="647" spans="1:11" ht="15" customHeight="1">
      <c r="A647" s="246" t="s">
        <v>210</v>
      </c>
      <c r="B647" s="369" t="s">
        <v>211</v>
      </c>
      <c r="C647" s="369"/>
      <c r="D647" s="370" t="s">
        <v>16</v>
      </c>
      <c r="E647" s="370"/>
      <c r="F647" s="246" t="s">
        <v>128</v>
      </c>
      <c r="G647" s="376">
        <v>4.5</v>
      </c>
      <c r="H647" s="376"/>
      <c r="I647" s="372">
        <v>22.26</v>
      </c>
      <c r="J647" s="372"/>
      <c r="K647" s="248">
        <f>ROUND(ROUND(G647,4)*I647,2)</f>
        <v>100.17</v>
      </c>
    </row>
    <row r="648" spans="1:11" ht="18" customHeight="1">
      <c r="A648" s="11"/>
      <c r="B648" s="11"/>
      <c r="C648" s="11"/>
      <c r="D648" s="11"/>
      <c r="E648" s="11"/>
      <c r="F648" s="11"/>
      <c r="G648" s="367" t="s">
        <v>212</v>
      </c>
      <c r="H648" s="367"/>
      <c r="I648" s="367"/>
      <c r="J648" s="367"/>
      <c r="K648" s="249">
        <f>SUM(K646:K647)</f>
        <v>145.41</v>
      </c>
    </row>
    <row r="649" spans="1:11" ht="15" customHeight="1">
      <c r="A649" s="11"/>
      <c r="B649" s="11"/>
      <c r="C649" s="11"/>
      <c r="D649" s="11"/>
      <c r="E649" s="11"/>
      <c r="F649" s="11"/>
      <c r="G649" s="368" t="s">
        <v>217</v>
      </c>
      <c r="H649" s="368"/>
      <c r="I649" s="368"/>
      <c r="J649" s="368"/>
      <c r="K649" s="250">
        <f>ROUND(SUM(K648),2)</f>
        <v>145.41</v>
      </c>
    </row>
    <row r="650" spans="1:11" ht="10.050000000000001" customHeight="1">
      <c r="A650" s="11"/>
      <c r="B650" s="11"/>
      <c r="C650" s="11"/>
      <c r="D650" s="11"/>
      <c r="E650" s="11"/>
      <c r="F650" s="11"/>
      <c r="G650" s="374"/>
      <c r="H650" s="374"/>
      <c r="I650" s="374"/>
      <c r="J650" s="374"/>
      <c r="K650" s="374"/>
    </row>
    <row r="651" spans="1:11" ht="19.95" customHeight="1">
      <c r="A651" s="375" t="s">
        <v>687</v>
      </c>
      <c r="B651" s="375"/>
      <c r="C651" s="375"/>
      <c r="D651" s="375"/>
      <c r="E651" s="375"/>
      <c r="F651" s="375"/>
      <c r="G651" s="375"/>
      <c r="H651" s="375"/>
      <c r="I651" s="375"/>
      <c r="J651" s="375"/>
      <c r="K651" s="375"/>
    </row>
    <row r="652" spans="1:11" ht="15" customHeight="1">
      <c r="A652" s="373" t="s">
        <v>281</v>
      </c>
      <c r="B652" s="373"/>
      <c r="C652" s="373"/>
      <c r="D652" s="366" t="s">
        <v>178</v>
      </c>
      <c r="E652" s="366"/>
      <c r="F652" s="243" t="s">
        <v>194</v>
      </c>
      <c r="G652" s="366" t="s">
        <v>195</v>
      </c>
      <c r="H652" s="366"/>
      <c r="I652" s="366" t="s">
        <v>196</v>
      </c>
      <c r="J652" s="366"/>
      <c r="K652" s="243" t="s">
        <v>197</v>
      </c>
    </row>
    <row r="653" spans="1:11" ht="28.95" customHeight="1">
      <c r="A653" s="246" t="s">
        <v>688</v>
      </c>
      <c r="B653" s="369" t="s">
        <v>689</v>
      </c>
      <c r="C653" s="369"/>
      <c r="D653" s="370" t="s">
        <v>16</v>
      </c>
      <c r="E653" s="370"/>
      <c r="F653" s="246" t="s">
        <v>284</v>
      </c>
      <c r="G653" s="376">
        <v>0.12</v>
      </c>
      <c r="H653" s="376"/>
      <c r="I653" s="372">
        <v>0.56000000000000005</v>
      </c>
      <c r="J653" s="372"/>
      <c r="K653" s="248">
        <f>ROUND(ROUND(G653,4)*I653,2)</f>
        <v>7.0000000000000007E-2</v>
      </c>
    </row>
    <row r="654" spans="1:11" ht="28.95" customHeight="1">
      <c r="A654" s="246" t="s">
        <v>690</v>
      </c>
      <c r="B654" s="369" t="s">
        <v>691</v>
      </c>
      <c r="C654" s="369"/>
      <c r="D654" s="370" t="s">
        <v>16</v>
      </c>
      <c r="E654" s="370"/>
      <c r="F654" s="246" t="s">
        <v>287</v>
      </c>
      <c r="G654" s="376">
        <v>0.08</v>
      </c>
      <c r="H654" s="376"/>
      <c r="I654" s="372">
        <v>1.44</v>
      </c>
      <c r="J654" s="372"/>
      <c r="K654" s="248">
        <f>ROUND(ROUND(G654,4)*I654,2)</f>
        <v>0.12</v>
      </c>
    </row>
    <row r="655" spans="1:11" ht="18" customHeight="1">
      <c r="A655" s="11"/>
      <c r="B655" s="11"/>
      <c r="C655" s="11"/>
      <c r="D655" s="11"/>
      <c r="E655" s="11"/>
      <c r="F655" s="11"/>
      <c r="G655" s="367" t="s">
        <v>288</v>
      </c>
      <c r="H655" s="367"/>
      <c r="I655" s="367"/>
      <c r="J655" s="367"/>
      <c r="K655" s="249">
        <f>SUM(K653:K654)</f>
        <v>0.19</v>
      </c>
    </row>
    <row r="656" spans="1:11" ht="15" customHeight="1">
      <c r="A656" s="373" t="s">
        <v>207</v>
      </c>
      <c r="B656" s="373"/>
      <c r="C656" s="373"/>
      <c r="D656" s="366" t="s">
        <v>178</v>
      </c>
      <c r="E656" s="366"/>
      <c r="F656" s="243" t="s">
        <v>194</v>
      </c>
      <c r="G656" s="366" t="s">
        <v>195</v>
      </c>
      <c r="H656" s="366"/>
      <c r="I656" s="366" t="s">
        <v>196</v>
      </c>
      <c r="J656" s="366"/>
      <c r="K656" s="243" t="s">
        <v>197</v>
      </c>
    </row>
    <row r="657" spans="1:11" ht="21" customHeight="1">
      <c r="A657" s="246" t="s">
        <v>208</v>
      </c>
      <c r="B657" s="369" t="s">
        <v>209</v>
      </c>
      <c r="C657" s="369"/>
      <c r="D657" s="370" t="s">
        <v>16</v>
      </c>
      <c r="E657" s="370"/>
      <c r="F657" s="246" t="s">
        <v>128</v>
      </c>
      <c r="G657" s="376">
        <v>0.2</v>
      </c>
      <c r="H657" s="376"/>
      <c r="I657" s="372">
        <v>27.01</v>
      </c>
      <c r="J657" s="372"/>
      <c r="K657" s="248">
        <f>ROUND(ROUND(G657,4)*I657,2)</f>
        <v>5.4</v>
      </c>
    </row>
    <row r="658" spans="1:11" ht="15" customHeight="1">
      <c r="A658" s="246" t="s">
        <v>291</v>
      </c>
      <c r="B658" s="369" t="s">
        <v>292</v>
      </c>
      <c r="C658" s="369"/>
      <c r="D658" s="370" t="s">
        <v>16</v>
      </c>
      <c r="E658" s="370"/>
      <c r="F658" s="246" t="s">
        <v>128</v>
      </c>
      <c r="G658" s="376">
        <v>0.8</v>
      </c>
      <c r="H658" s="376"/>
      <c r="I658" s="372">
        <v>27.42</v>
      </c>
      <c r="J658" s="372"/>
      <c r="K658" s="248">
        <f>ROUND(ROUND(G658,4)*I658,2)</f>
        <v>21.94</v>
      </c>
    </row>
    <row r="659" spans="1:11" ht="15" customHeight="1">
      <c r="A659" s="246" t="s">
        <v>210</v>
      </c>
      <c r="B659" s="369" t="s">
        <v>211</v>
      </c>
      <c r="C659" s="369"/>
      <c r="D659" s="370" t="s">
        <v>16</v>
      </c>
      <c r="E659" s="370"/>
      <c r="F659" s="246" t="s">
        <v>128</v>
      </c>
      <c r="G659" s="376">
        <v>0.89</v>
      </c>
      <c r="H659" s="376"/>
      <c r="I659" s="372">
        <v>22.26</v>
      </c>
      <c r="J659" s="372"/>
      <c r="K659" s="248">
        <f>ROUND(ROUND(G659,4)*I659,2)</f>
        <v>19.809999999999999</v>
      </c>
    </row>
    <row r="660" spans="1:11" ht="18" customHeight="1">
      <c r="A660" s="11"/>
      <c r="B660" s="11"/>
      <c r="C660" s="11"/>
      <c r="D660" s="11"/>
      <c r="E660" s="11"/>
      <c r="F660" s="11"/>
      <c r="G660" s="367" t="s">
        <v>212</v>
      </c>
      <c r="H660" s="367"/>
      <c r="I660" s="367"/>
      <c r="J660" s="367"/>
      <c r="K660" s="249">
        <f>SUM(K657:K659)</f>
        <v>47.150000000000006</v>
      </c>
    </row>
    <row r="661" spans="1:11" ht="15" customHeight="1">
      <c r="A661" s="11"/>
      <c r="B661" s="11"/>
      <c r="C661" s="11"/>
      <c r="D661" s="11"/>
      <c r="E661" s="11"/>
      <c r="F661" s="11"/>
      <c r="G661" s="368" t="s">
        <v>217</v>
      </c>
      <c r="H661" s="368"/>
      <c r="I661" s="368"/>
      <c r="J661" s="368"/>
      <c r="K661" s="250">
        <f>ROUND(SUM(K655,K660),2)</f>
        <v>47.34</v>
      </c>
    </row>
    <row r="662" spans="1:11" ht="10.050000000000001" customHeight="1">
      <c r="A662" s="11"/>
      <c r="B662" s="11"/>
      <c r="C662" s="11"/>
      <c r="D662" s="11"/>
      <c r="E662" s="11"/>
      <c r="F662" s="11"/>
      <c r="G662" s="374"/>
      <c r="H662" s="374"/>
      <c r="I662" s="374"/>
      <c r="J662" s="374"/>
      <c r="K662" s="374"/>
    </row>
    <row r="663" spans="1:11" ht="19.95" customHeight="1">
      <c r="A663" s="375" t="s">
        <v>692</v>
      </c>
      <c r="B663" s="375"/>
      <c r="C663" s="375"/>
      <c r="D663" s="375"/>
      <c r="E663" s="375"/>
      <c r="F663" s="375"/>
      <c r="G663" s="375"/>
      <c r="H663" s="375"/>
      <c r="I663" s="375"/>
      <c r="J663" s="375"/>
      <c r="K663" s="375"/>
    </row>
    <row r="664" spans="1:11" ht="15" customHeight="1">
      <c r="A664" s="373" t="s">
        <v>193</v>
      </c>
      <c r="B664" s="373"/>
      <c r="C664" s="373"/>
      <c r="D664" s="366" t="s">
        <v>178</v>
      </c>
      <c r="E664" s="366"/>
      <c r="F664" s="243" t="s">
        <v>194</v>
      </c>
      <c r="G664" s="366" t="s">
        <v>195</v>
      </c>
      <c r="H664" s="366"/>
      <c r="I664" s="366" t="s">
        <v>196</v>
      </c>
      <c r="J664" s="366"/>
      <c r="K664" s="243" t="s">
        <v>197</v>
      </c>
    </row>
    <row r="665" spans="1:11" ht="37.950000000000003" customHeight="1">
      <c r="A665" s="246" t="s">
        <v>139</v>
      </c>
      <c r="B665" s="369" t="s">
        <v>693</v>
      </c>
      <c r="C665" s="369"/>
      <c r="D665" s="370" t="s">
        <v>16</v>
      </c>
      <c r="E665" s="370"/>
      <c r="F665" s="246" t="s">
        <v>73</v>
      </c>
      <c r="G665" s="371">
        <v>1</v>
      </c>
      <c r="H665" s="371"/>
      <c r="I665" s="372">
        <v>559.66999999999996</v>
      </c>
      <c r="J665" s="372"/>
      <c r="K665" s="248">
        <f>TRUNC(TRUNC(G665,8)*I665,2)</f>
        <v>559.66999999999996</v>
      </c>
    </row>
    <row r="666" spans="1:11" ht="15" customHeight="1">
      <c r="A666" s="11"/>
      <c r="B666" s="11"/>
      <c r="C666" s="11"/>
      <c r="D666" s="11"/>
      <c r="E666" s="11"/>
      <c r="F666" s="11"/>
      <c r="G666" s="367" t="s">
        <v>206</v>
      </c>
      <c r="H666" s="367"/>
      <c r="I666" s="367"/>
      <c r="J666" s="367"/>
      <c r="K666" s="249">
        <f>SUM(K665:K665)</f>
        <v>559.66999999999996</v>
      </c>
    </row>
    <row r="667" spans="1:11" ht="15" customHeight="1">
      <c r="A667" s="11"/>
      <c r="B667" s="11"/>
      <c r="C667" s="11"/>
      <c r="D667" s="11"/>
      <c r="E667" s="11"/>
      <c r="F667" s="11"/>
      <c r="G667" s="368" t="s">
        <v>217</v>
      </c>
      <c r="H667" s="368"/>
      <c r="I667" s="368"/>
      <c r="J667" s="368"/>
      <c r="K667" s="250">
        <f>ROUND(SUM(K666),2)</f>
        <v>559.66999999999996</v>
      </c>
    </row>
    <row r="668" spans="1:11" ht="10.050000000000001" customHeight="1">
      <c r="A668" s="11"/>
      <c r="B668" s="11"/>
      <c r="C668" s="11"/>
      <c r="D668" s="11"/>
      <c r="E668" s="11"/>
      <c r="F668" s="11"/>
      <c r="G668" s="374"/>
      <c r="H668" s="374"/>
      <c r="I668" s="374"/>
      <c r="J668" s="374"/>
      <c r="K668" s="374"/>
    </row>
    <row r="669" spans="1:11" ht="19.95" customHeight="1">
      <c r="A669" s="375" t="s">
        <v>694</v>
      </c>
      <c r="B669" s="375"/>
      <c r="C669" s="375"/>
      <c r="D669" s="375"/>
      <c r="E669" s="375"/>
      <c r="F669" s="375"/>
      <c r="G669" s="375"/>
      <c r="H669" s="375"/>
      <c r="I669" s="375"/>
      <c r="J669" s="375"/>
      <c r="K669" s="375"/>
    </row>
    <row r="670" spans="1:11" ht="15" customHeight="1">
      <c r="A670" s="373" t="s">
        <v>193</v>
      </c>
      <c r="B670" s="373"/>
      <c r="C670" s="373"/>
      <c r="D670" s="366" t="s">
        <v>178</v>
      </c>
      <c r="E670" s="366"/>
      <c r="F670" s="243" t="s">
        <v>194</v>
      </c>
      <c r="G670" s="366" t="s">
        <v>195</v>
      </c>
      <c r="H670" s="366"/>
      <c r="I670" s="366" t="s">
        <v>196</v>
      </c>
      <c r="J670" s="366"/>
      <c r="K670" s="243" t="s">
        <v>197</v>
      </c>
    </row>
    <row r="671" spans="1:11" ht="21" customHeight="1">
      <c r="A671" s="246" t="s">
        <v>695</v>
      </c>
      <c r="B671" s="369" t="s">
        <v>696</v>
      </c>
      <c r="C671" s="369"/>
      <c r="D671" s="370" t="s">
        <v>16</v>
      </c>
      <c r="E671" s="370"/>
      <c r="F671" s="246" t="s">
        <v>144</v>
      </c>
      <c r="G671" s="376">
        <v>2.5000000000000001E-2</v>
      </c>
      <c r="H671" s="376"/>
      <c r="I671" s="372">
        <v>16.920000000000002</v>
      </c>
      <c r="J671" s="372"/>
      <c r="K671" s="248">
        <f>ROUND(ROUND(G671,4)*I671,2)</f>
        <v>0.42</v>
      </c>
    </row>
    <row r="672" spans="1:11" ht="28.95" customHeight="1">
      <c r="A672" s="246" t="s">
        <v>697</v>
      </c>
      <c r="B672" s="369" t="s">
        <v>698</v>
      </c>
      <c r="C672" s="369"/>
      <c r="D672" s="370" t="s">
        <v>16</v>
      </c>
      <c r="E672" s="370"/>
      <c r="F672" s="246" t="s">
        <v>23</v>
      </c>
      <c r="G672" s="376">
        <v>0.97</v>
      </c>
      <c r="H672" s="376"/>
      <c r="I672" s="372">
        <v>0.22</v>
      </c>
      <c r="J672" s="372"/>
      <c r="K672" s="248">
        <f>ROUND(ROUND(G672,4)*I672,2)</f>
        <v>0.21</v>
      </c>
    </row>
    <row r="673" spans="1:11" ht="15" customHeight="1">
      <c r="A673" s="11"/>
      <c r="B673" s="11"/>
      <c r="C673" s="11"/>
      <c r="D673" s="11"/>
      <c r="E673" s="11"/>
      <c r="F673" s="11"/>
      <c r="G673" s="367" t="s">
        <v>206</v>
      </c>
      <c r="H673" s="367"/>
      <c r="I673" s="367"/>
      <c r="J673" s="367"/>
      <c r="K673" s="249">
        <f>SUM(K671:K672)</f>
        <v>0.63</v>
      </c>
    </row>
    <row r="674" spans="1:11" ht="15" customHeight="1">
      <c r="A674" s="373" t="s">
        <v>207</v>
      </c>
      <c r="B674" s="373"/>
      <c r="C674" s="373"/>
      <c r="D674" s="366" t="s">
        <v>178</v>
      </c>
      <c r="E674" s="366"/>
      <c r="F674" s="243" t="s">
        <v>194</v>
      </c>
      <c r="G674" s="366" t="s">
        <v>195</v>
      </c>
      <c r="H674" s="366"/>
      <c r="I674" s="366" t="s">
        <v>196</v>
      </c>
      <c r="J674" s="366"/>
      <c r="K674" s="243" t="s">
        <v>197</v>
      </c>
    </row>
    <row r="675" spans="1:11" ht="15" customHeight="1">
      <c r="A675" s="246" t="s">
        <v>291</v>
      </c>
      <c r="B675" s="369" t="s">
        <v>292</v>
      </c>
      <c r="C675" s="369"/>
      <c r="D675" s="370" t="s">
        <v>16</v>
      </c>
      <c r="E675" s="370"/>
      <c r="F675" s="246" t="s">
        <v>128</v>
      </c>
      <c r="G675" s="376">
        <v>7.9000000000000001E-2</v>
      </c>
      <c r="H675" s="376"/>
      <c r="I675" s="372">
        <v>27.42</v>
      </c>
      <c r="J675" s="372"/>
      <c r="K675" s="248">
        <f>ROUND(ROUND(G675,4)*I675,2)</f>
        <v>2.17</v>
      </c>
    </row>
    <row r="676" spans="1:11" ht="15" customHeight="1">
      <c r="A676" s="246" t="s">
        <v>210</v>
      </c>
      <c r="B676" s="369" t="s">
        <v>211</v>
      </c>
      <c r="C676" s="369"/>
      <c r="D676" s="370" t="s">
        <v>16</v>
      </c>
      <c r="E676" s="370"/>
      <c r="F676" s="246" t="s">
        <v>128</v>
      </c>
      <c r="G676" s="376">
        <v>1.29E-2</v>
      </c>
      <c r="H676" s="376"/>
      <c r="I676" s="372">
        <v>22.26</v>
      </c>
      <c r="J676" s="372"/>
      <c r="K676" s="248">
        <f>ROUND(ROUND(G676,4)*I676,2)</f>
        <v>0.28999999999999998</v>
      </c>
    </row>
    <row r="677" spans="1:11" ht="18" customHeight="1">
      <c r="A677" s="11"/>
      <c r="B677" s="11"/>
      <c r="C677" s="11"/>
      <c r="D677" s="11"/>
      <c r="E677" s="11"/>
      <c r="F677" s="11"/>
      <c r="G677" s="367" t="s">
        <v>212</v>
      </c>
      <c r="H677" s="367"/>
      <c r="I677" s="367"/>
      <c r="J677" s="367"/>
      <c r="K677" s="249">
        <f>SUM(K675:K676)</f>
        <v>2.46</v>
      </c>
    </row>
    <row r="678" spans="1:11" ht="15" customHeight="1">
      <c r="A678" s="373" t="s">
        <v>213</v>
      </c>
      <c r="B678" s="373"/>
      <c r="C678" s="373"/>
      <c r="D678" s="366" t="s">
        <v>178</v>
      </c>
      <c r="E678" s="366"/>
      <c r="F678" s="243" t="s">
        <v>194</v>
      </c>
      <c r="G678" s="366" t="s">
        <v>195</v>
      </c>
      <c r="H678" s="366"/>
      <c r="I678" s="366" t="s">
        <v>196</v>
      </c>
      <c r="J678" s="366"/>
      <c r="K678" s="243" t="s">
        <v>197</v>
      </c>
    </row>
    <row r="679" spans="1:11" ht="21" customHeight="1">
      <c r="A679" s="246" t="s">
        <v>699</v>
      </c>
      <c r="B679" s="369" t="s">
        <v>700</v>
      </c>
      <c r="C679" s="369"/>
      <c r="D679" s="370" t="s">
        <v>257</v>
      </c>
      <c r="E679" s="370"/>
      <c r="F679" s="246" t="s">
        <v>144</v>
      </c>
      <c r="G679" s="376">
        <v>1</v>
      </c>
      <c r="H679" s="376"/>
      <c r="I679" s="372">
        <v>0.96</v>
      </c>
      <c r="J679" s="372"/>
      <c r="K679" s="248">
        <f>ROUND(ROUND(G679,4)*I679,2)</f>
        <v>0.96</v>
      </c>
    </row>
    <row r="680" spans="1:11" ht="15" customHeight="1">
      <c r="A680" s="11"/>
      <c r="B680" s="11"/>
      <c r="C680" s="11"/>
      <c r="D680" s="11"/>
      <c r="E680" s="11"/>
      <c r="F680" s="11"/>
      <c r="G680" s="367" t="s">
        <v>216</v>
      </c>
      <c r="H680" s="367"/>
      <c r="I680" s="367"/>
      <c r="J680" s="367"/>
      <c r="K680" s="249">
        <f>SUM(K679:K679)</f>
        <v>0.96</v>
      </c>
    </row>
    <row r="681" spans="1:11" ht="15" customHeight="1">
      <c r="A681" s="11"/>
      <c r="B681" s="11"/>
      <c r="C681" s="11"/>
      <c r="D681" s="11"/>
      <c r="E681" s="11"/>
      <c r="F681" s="11"/>
      <c r="G681" s="368" t="s">
        <v>217</v>
      </c>
      <c r="H681" s="368"/>
      <c r="I681" s="368"/>
      <c r="J681" s="368"/>
      <c r="K681" s="250">
        <f>ROUND(SUM(K673,K677,K680),2)</f>
        <v>4.05</v>
      </c>
    </row>
    <row r="682" spans="1:11" ht="10.050000000000001" customHeight="1">
      <c r="A682" s="11"/>
      <c r="B682" s="11"/>
      <c r="C682" s="11"/>
      <c r="D682" s="11"/>
      <c r="E682" s="11"/>
      <c r="F682" s="11"/>
      <c r="G682" s="374"/>
      <c r="H682" s="374"/>
      <c r="I682" s="374"/>
      <c r="J682" s="374"/>
      <c r="K682" s="374"/>
    </row>
    <row r="683" spans="1:11" ht="19.95" customHeight="1">
      <c r="A683" s="375" t="s">
        <v>701</v>
      </c>
      <c r="B683" s="375"/>
      <c r="C683" s="375"/>
      <c r="D683" s="375"/>
      <c r="E683" s="375"/>
      <c r="F683" s="375"/>
      <c r="G683" s="375"/>
      <c r="H683" s="375"/>
      <c r="I683" s="375"/>
      <c r="J683" s="375"/>
      <c r="K683" s="375"/>
    </row>
    <row r="684" spans="1:11" ht="15" customHeight="1">
      <c r="A684" s="373" t="s">
        <v>193</v>
      </c>
      <c r="B684" s="373"/>
      <c r="C684" s="373"/>
      <c r="D684" s="366" t="s">
        <v>178</v>
      </c>
      <c r="E684" s="366"/>
      <c r="F684" s="243" t="s">
        <v>194</v>
      </c>
      <c r="G684" s="366" t="s">
        <v>195</v>
      </c>
      <c r="H684" s="366"/>
      <c r="I684" s="366" t="s">
        <v>196</v>
      </c>
      <c r="J684" s="366"/>
      <c r="K684" s="243" t="s">
        <v>197</v>
      </c>
    </row>
    <row r="685" spans="1:11" ht="15" customHeight="1">
      <c r="A685" s="246" t="s">
        <v>146</v>
      </c>
      <c r="B685" s="369" t="s">
        <v>702</v>
      </c>
      <c r="C685" s="369"/>
      <c r="D685" s="370" t="s">
        <v>16</v>
      </c>
      <c r="E685" s="370"/>
      <c r="F685" s="246" t="s">
        <v>144</v>
      </c>
      <c r="G685" s="371">
        <v>1</v>
      </c>
      <c r="H685" s="371"/>
      <c r="I685" s="372">
        <v>7.99</v>
      </c>
      <c r="J685" s="372"/>
      <c r="K685" s="248">
        <f>TRUNC(TRUNC(G685,8)*I685,2)</f>
        <v>7.99</v>
      </c>
    </row>
    <row r="686" spans="1:11" ht="15" customHeight="1">
      <c r="A686" s="11"/>
      <c r="B686" s="11"/>
      <c r="C686" s="11"/>
      <c r="D686" s="11"/>
      <c r="E686" s="11"/>
      <c r="F686" s="11"/>
      <c r="G686" s="367" t="s">
        <v>206</v>
      </c>
      <c r="H686" s="367"/>
      <c r="I686" s="367"/>
      <c r="J686" s="367"/>
      <c r="K686" s="249">
        <f>SUM(K685:K685)</f>
        <v>7.99</v>
      </c>
    </row>
    <row r="687" spans="1:11" ht="15" customHeight="1">
      <c r="A687" s="11"/>
      <c r="B687" s="11"/>
      <c r="C687" s="11"/>
      <c r="D687" s="11"/>
      <c r="E687" s="11"/>
      <c r="F687" s="11"/>
      <c r="G687" s="368" t="s">
        <v>217</v>
      </c>
      <c r="H687" s="368"/>
      <c r="I687" s="368"/>
      <c r="J687" s="368"/>
      <c r="K687" s="250">
        <f>ROUND(SUM(K686),2)</f>
        <v>7.99</v>
      </c>
    </row>
    <row r="688" spans="1:11" ht="10.050000000000001" customHeight="1">
      <c r="A688" s="11"/>
      <c r="B688" s="11"/>
      <c r="C688" s="11"/>
      <c r="D688" s="11"/>
      <c r="E688" s="11"/>
      <c r="F688" s="11"/>
      <c r="G688" s="374"/>
      <c r="H688" s="374"/>
      <c r="I688" s="374"/>
      <c r="J688" s="374"/>
      <c r="K688" s="374"/>
    </row>
    <row r="689" spans="1:11" ht="19.95" customHeight="1">
      <c r="A689" s="375" t="s">
        <v>703</v>
      </c>
      <c r="B689" s="375"/>
      <c r="C689" s="375"/>
      <c r="D689" s="375"/>
      <c r="E689" s="375"/>
      <c r="F689" s="375"/>
      <c r="G689" s="375"/>
      <c r="H689" s="375"/>
      <c r="I689" s="375"/>
      <c r="J689" s="375"/>
      <c r="K689" s="375"/>
    </row>
    <row r="690" spans="1:11" ht="15" customHeight="1">
      <c r="A690" s="373" t="s">
        <v>193</v>
      </c>
      <c r="B690" s="373"/>
      <c r="C690" s="373"/>
      <c r="D690" s="366" t="s">
        <v>178</v>
      </c>
      <c r="E690" s="366"/>
      <c r="F690" s="243" t="s">
        <v>194</v>
      </c>
      <c r="G690" s="366" t="s">
        <v>195</v>
      </c>
      <c r="H690" s="366"/>
      <c r="I690" s="366" t="s">
        <v>196</v>
      </c>
      <c r="J690" s="366"/>
      <c r="K690" s="243" t="s">
        <v>197</v>
      </c>
    </row>
    <row r="691" spans="1:11" ht="21" customHeight="1">
      <c r="A691" s="246" t="s">
        <v>695</v>
      </c>
      <c r="B691" s="369" t="s">
        <v>696</v>
      </c>
      <c r="C691" s="369"/>
      <c r="D691" s="370" t="s">
        <v>16</v>
      </c>
      <c r="E691" s="370"/>
      <c r="F691" s="246" t="s">
        <v>144</v>
      </c>
      <c r="G691" s="376">
        <v>2.5000000000000001E-2</v>
      </c>
      <c r="H691" s="376"/>
      <c r="I691" s="372">
        <v>16.920000000000002</v>
      </c>
      <c r="J691" s="372"/>
      <c r="K691" s="248">
        <f>ROUND(ROUND(G691,4)*I691,2)</f>
        <v>0.42</v>
      </c>
    </row>
    <row r="692" spans="1:11" ht="28.95" customHeight="1">
      <c r="A692" s="246" t="s">
        <v>697</v>
      </c>
      <c r="B692" s="369" t="s">
        <v>698</v>
      </c>
      <c r="C692" s="369"/>
      <c r="D692" s="370" t="s">
        <v>16</v>
      </c>
      <c r="E692" s="370"/>
      <c r="F692" s="246" t="s">
        <v>23</v>
      </c>
      <c r="G692" s="376">
        <v>0.74299999999999999</v>
      </c>
      <c r="H692" s="376"/>
      <c r="I692" s="372">
        <v>0.22</v>
      </c>
      <c r="J692" s="372"/>
      <c r="K692" s="248">
        <f>ROUND(ROUND(G692,4)*I692,2)</f>
        <v>0.16</v>
      </c>
    </row>
    <row r="693" spans="1:11" ht="15" customHeight="1">
      <c r="A693" s="11"/>
      <c r="B693" s="11"/>
      <c r="C693" s="11"/>
      <c r="D693" s="11"/>
      <c r="E693" s="11"/>
      <c r="F693" s="11"/>
      <c r="G693" s="367" t="s">
        <v>206</v>
      </c>
      <c r="H693" s="367"/>
      <c r="I693" s="367"/>
      <c r="J693" s="367"/>
      <c r="K693" s="249">
        <f>SUM(K691:K692)</f>
        <v>0.57999999999999996</v>
      </c>
    </row>
    <row r="694" spans="1:11" ht="15" customHeight="1">
      <c r="A694" s="373" t="s">
        <v>207</v>
      </c>
      <c r="B694" s="373"/>
      <c r="C694" s="373"/>
      <c r="D694" s="366" t="s">
        <v>178</v>
      </c>
      <c r="E694" s="366"/>
      <c r="F694" s="243" t="s">
        <v>194</v>
      </c>
      <c r="G694" s="366" t="s">
        <v>195</v>
      </c>
      <c r="H694" s="366"/>
      <c r="I694" s="366" t="s">
        <v>196</v>
      </c>
      <c r="J694" s="366"/>
      <c r="K694" s="243" t="s">
        <v>197</v>
      </c>
    </row>
    <row r="695" spans="1:11" ht="15" customHeight="1">
      <c r="A695" s="246" t="s">
        <v>291</v>
      </c>
      <c r="B695" s="369" t="s">
        <v>292</v>
      </c>
      <c r="C695" s="369"/>
      <c r="D695" s="370" t="s">
        <v>16</v>
      </c>
      <c r="E695" s="370"/>
      <c r="F695" s="246" t="s">
        <v>128</v>
      </c>
      <c r="G695" s="376">
        <v>5.6099999999999997E-2</v>
      </c>
      <c r="H695" s="376"/>
      <c r="I695" s="372">
        <v>27.42</v>
      </c>
      <c r="J695" s="372"/>
      <c r="K695" s="248">
        <f>ROUND(ROUND(G695,4)*I695,2)</f>
        <v>1.54</v>
      </c>
    </row>
    <row r="696" spans="1:11" ht="15" customHeight="1">
      <c r="A696" s="246" t="s">
        <v>210</v>
      </c>
      <c r="B696" s="369" t="s">
        <v>211</v>
      </c>
      <c r="C696" s="369"/>
      <c r="D696" s="370" t="s">
        <v>16</v>
      </c>
      <c r="E696" s="370"/>
      <c r="F696" s="246" t="s">
        <v>128</v>
      </c>
      <c r="G696" s="376">
        <v>9.1999999999999998E-3</v>
      </c>
      <c r="H696" s="376"/>
      <c r="I696" s="372">
        <v>22.26</v>
      </c>
      <c r="J696" s="372"/>
      <c r="K696" s="248">
        <f>ROUND(ROUND(G696,4)*I696,2)</f>
        <v>0.2</v>
      </c>
    </row>
    <row r="697" spans="1:11" ht="18" customHeight="1">
      <c r="A697" s="11"/>
      <c r="B697" s="11"/>
      <c r="C697" s="11"/>
      <c r="D697" s="11"/>
      <c r="E697" s="11"/>
      <c r="F697" s="11"/>
      <c r="G697" s="367" t="s">
        <v>212</v>
      </c>
      <c r="H697" s="367"/>
      <c r="I697" s="367"/>
      <c r="J697" s="367"/>
      <c r="K697" s="249">
        <f>SUM(K695:K696)</f>
        <v>1.74</v>
      </c>
    </row>
    <row r="698" spans="1:11" ht="15" customHeight="1">
      <c r="A698" s="373" t="s">
        <v>213</v>
      </c>
      <c r="B698" s="373"/>
      <c r="C698" s="373"/>
      <c r="D698" s="366" t="s">
        <v>178</v>
      </c>
      <c r="E698" s="366"/>
      <c r="F698" s="243" t="s">
        <v>194</v>
      </c>
      <c r="G698" s="366" t="s">
        <v>195</v>
      </c>
      <c r="H698" s="366"/>
      <c r="I698" s="366" t="s">
        <v>196</v>
      </c>
      <c r="J698" s="366"/>
      <c r="K698" s="243" t="s">
        <v>197</v>
      </c>
    </row>
    <row r="699" spans="1:11" ht="21" customHeight="1">
      <c r="A699" s="246" t="s">
        <v>704</v>
      </c>
      <c r="B699" s="369" t="s">
        <v>705</v>
      </c>
      <c r="C699" s="369"/>
      <c r="D699" s="370" t="s">
        <v>257</v>
      </c>
      <c r="E699" s="370"/>
      <c r="F699" s="246" t="s">
        <v>144</v>
      </c>
      <c r="G699" s="376">
        <v>1</v>
      </c>
      <c r="H699" s="376"/>
      <c r="I699" s="372">
        <v>0.5</v>
      </c>
      <c r="J699" s="372"/>
      <c r="K699" s="248">
        <f>ROUND(ROUND(G699,4)*I699,2)</f>
        <v>0.5</v>
      </c>
    </row>
    <row r="700" spans="1:11" ht="15" customHeight="1">
      <c r="A700" s="11"/>
      <c r="B700" s="11"/>
      <c r="C700" s="11"/>
      <c r="D700" s="11"/>
      <c r="E700" s="11"/>
      <c r="F700" s="11"/>
      <c r="G700" s="367" t="s">
        <v>216</v>
      </c>
      <c r="H700" s="367"/>
      <c r="I700" s="367"/>
      <c r="J700" s="367"/>
      <c r="K700" s="249">
        <f>SUM(K699:K699)</f>
        <v>0.5</v>
      </c>
    </row>
    <row r="701" spans="1:11" ht="15" customHeight="1">
      <c r="A701" s="11"/>
      <c r="B701" s="11"/>
      <c r="C701" s="11"/>
      <c r="D701" s="11"/>
      <c r="E701" s="11"/>
      <c r="F701" s="11"/>
      <c r="G701" s="368" t="s">
        <v>217</v>
      </c>
      <c r="H701" s="368"/>
      <c r="I701" s="368"/>
      <c r="J701" s="368"/>
      <c r="K701" s="250">
        <f>ROUND(SUM(K693,K697,K700),2)</f>
        <v>2.82</v>
      </c>
    </row>
    <row r="702" spans="1:11" ht="10.050000000000001" customHeight="1">
      <c r="A702" s="11"/>
      <c r="B702" s="11"/>
      <c r="C702" s="11"/>
      <c r="D702" s="11"/>
      <c r="E702" s="11"/>
      <c r="F702" s="11"/>
      <c r="G702" s="374"/>
      <c r="H702" s="374"/>
      <c r="I702" s="374"/>
      <c r="J702" s="374"/>
      <c r="K702" s="374"/>
    </row>
    <row r="703" spans="1:11" ht="19.95" customHeight="1">
      <c r="A703" s="375" t="s">
        <v>706</v>
      </c>
      <c r="B703" s="375"/>
      <c r="C703" s="375"/>
      <c r="D703" s="375"/>
      <c r="E703" s="375"/>
      <c r="F703" s="375"/>
      <c r="G703" s="375"/>
      <c r="H703" s="375"/>
      <c r="I703" s="375"/>
      <c r="J703" s="375"/>
      <c r="K703" s="375"/>
    </row>
    <row r="704" spans="1:11" ht="15" customHeight="1">
      <c r="A704" s="373" t="s">
        <v>193</v>
      </c>
      <c r="B704" s="373"/>
      <c r="C704" s="373"/>
      <c r="D704" s="366" t="s">
        <v>178</v>
      </c>
      <c r="E704" s="366"/>
      <c r="F704" s="243" t="s">
        <v>194</v>
      </c>
      <c r="G704" s="366" t="s">
        <v>195</v>
      </c>
      <c r="H704" s="366"/>
      <c r="I704" s="366" t="s">
        <v>196</v>
      </c>
      <c r="J704" s="366"/>
      <c r="K704" s="243" t="s">
        <v>197</v>
      </c>
    </row>
    <row r="705" spans="1:11" ht="15" customHeight="1">
      <c r="A705" s="246" t="s">
        <v>152</v>
      </c>
      <c r="B705" s="369" t="s">
        <v>707</v>
      </c>
      <c r="C705" s="369"/>
      <c r="D705" s="370" t="s">
        <v>16</v>
      </c>
      <c r="E705" s="370"/>
      <c r="F705" s="246" t="s">
        <v>144</v>
      </c>
      <c r="G705" s="371">
        <v>1</v>
      </c>
      <c r="H705" s="371"/>
      <c r="I705" s="372">
        <v>8.0299999999999994</v>
      </c>
      <c r="J705" s="372"/>
      <c r="K705" s="248">
        <f>TRUNC(TRUNC(G705,8)*I705,2)</f>
        <v>8.0299999999999994</v>
      </c>
    </row>
    <row r="706" spans="1:11" ht="15" customHeight="1">
      <c r="A706" s="11"/>
      <c r="B706" s="11"/>
      <c r="C706" s="11"/>
      <c r="D706" s="11"/>
      <c r="E706" s="11"/>
      <c r="F706" s="11"/>
      <c r="G706" s="367" t="s">
        <v>206</v>
      </c>
      <c r="H706" s="367"/>
      <c r="I706" s="367"/>
      <c r="J706" s="367"/>
      <c r="K706" s="249">
        <f>SUM(K705:K705)</f>
        <v>8.0299999999999994</v>
      </c>
    </row>
    <row r="707" spans="1:11" ht="15" customHeight="1">
      <c r="A707" s="11"/>
      <c r="B707" s="11"/>
      <c r="C707" s="11"/>
      <c r="D707" s="11"/>
      <c r="E707" s="11"/>
      <c r="F707" s="11"/>
      <c r="G707" s="368" t="s">
        <v>217</v>
      </c>
      <c r="H707" s="368"/>
      <c r="I707" s="368"/>
      <c r="J707" s="368"/>
      <c r="K707" s="250">
        <f>ROUND(SUM(K706),2)</f>
        <v>8.0299999999999994</v>
      </c>
    </row>
    <row r="708" spans="1:11" ht="10.050000000000001" customHeight="1">
      <c r="A708" s="11"/>
      <c r="B708" s="11"/>
      <c r="C708" s="11"/>
      <c r="D708" s="11"/>
      <c r="E708" s="11"/>
      <c r="F708" s="11"/>
      <c r="G708" s="374"/>
      <c r="H708" s="374"/>
      <c r="I708" s="374"/>
      <c r="J708" s="374"/>
      <c r="K708" s="374"/>
    </row>
    <row r="709" spans="1:11" ht="19.95" customHeight="1">
      <c r="A709" s="375" t="s">
        <v>708</v>
      </c>
      <c r="B709" s="375"/>
      <c r="C709" s="375"/>
      <c r="D709" s="375"/>
      <c r="E709" s="375"/>
      <c r="F709" s="375"/>
      <c r="G709" s="375"/>
      <c r="H709" s="375"/>
      <c r="I709" s="375"/>
      <c r="J709" s="375"/>
      <c r="K709" s="375"/>
    </row>
    <row r="710" spans="1:11" ht="15" customHeight="1">
      <c r="A710" s="373" t="s">
        <v>193</v>
      </c>
      <c r="B710" s="373"/>
      <c r="C710" s="373"/>
      <c r="D710" s="366" t="s">
        <v>178</v>
      </c>
      <c r="E710" s="366"/>
      <c r="F710" s="243" t="s">
        <v>194</v>
      </c>
      <c r="G710" s="366" t="s">
        <v>195</v>
      </c>
      <c r="H710" s="366"/>
      <c r="I710" s="366" t="s">
        <v>196</v>
      </c>
      <c r="J710" s="366"/>
      <c r="K710" s="243" t="s">
        <v>197</v>
      </c>
    </row>
    <row r="711" spans="1:11" ht="21" customHeight="1">
      <c r="A711" s="246" t="s">
        <v>695</v>
      </c>
      <c r="B711" s="369" t="s">
        <v>696</v>
      </c>
      <c r="C711" s="369"/>
      <c r="D711" s="370" t="s">
        <v>16</v>
      </c>
      <c r="E711" s="370"/>
      <c r="F711" s="246" t="s">
        <v>144</v>
      </c>
      <c r="G711" s="376">
        <v>2.5000000000000001E-2</v>
      </c>
      <c r="H711" s="376"/>
      <c r="I711" s="372">
        <v>16.920000000000002</v>
      </c>
      <c r="J711" s="372"/>
      <c r="K711" s="248">
        <f>ROUND(ROUND(G711,4)*I711,2)</f>
        <v>0.42</v>
      </c>
    </row>
    <row r="712" spans="1:11" ht="28.95" customHeight="1">
      <c r="A712" s="246" t="s">
        <v>697</v>
      </c>
      <c r="B712" s="369" t="s">
        <v>698</v>
      </c>
      <c r="C712" s="369"/>
      <c r="D712" s="370" t="s">
        <v>16</v>
      </c>
      <c r="E712" s="370"/>
      <c r="F712" s="246" t="s">
        <v>23</v>
      </c>
      <c r="G712" s="376">
        <v>0.54300000000000004</v>
      </c>
      <c r="H712" s="376"/>
      <c r="I712" s="372">
        <v>0.22</v>
      </c>
      <c r="J712" s="372"/>
      <c r="K712" s="248">
        <f>ROUND(ROUND(G712,4)*I712,2)</f>
        <v>0.12</v>
      </c>
    </row>
    <row r="713" spans="1:11" ht="15" customHeight="1">
      <c r="A713" s="11"/>
      <c r="B713" s="11"/>
      <c r="C713" s="11"/>
      <c r="D713" s="11"/>
      <c r="E713" s="11"/>
      <c r="F713" s="11"/>
      <c r="G713" s="367" t="s">
        <v>206</v>
      </c>
      <c r="H713" s="367"/>
      <c r="I713" s="367"/>
      <c r="J713" s="367"/>
      <c r="K713" s="249">
        <f>SUM(K711:K712)</f>
        <v>0.54</v>
      </c>
    </row>
    <row r="714" spans="1:11" ht="15" customHeight="1">
      <c r="A714" s="373" t="s">
        <v>207</v>
      </c>
      <c r="B714" s="373"/>
      <c r="C714" s="373"/>
      <c r="D714" s="366" t="s">
        <v>178</v>
      </c>
      <c r="E714" s="366"/>
      <c r="F714" s="243" t="s">
        <v>194</v>
      </c>
      <c r="G714" s="366" t="s">
        <v>195</v>
      </c>
      <c r="H714" s="366"/>
      <c r="I714" s="366" t="s">
        <v>196</v>
      </c>
      <c r="J714" s="366"/>
      <c r="K714" s="243" t="s">
        <v>197</v>
      </c>
    </row>
    <row r="715" spans="1:11" ht="21" customHeight="1">
      <c r="A715" s="246" t="s">
        <v>709</v>
      </c>
      <c r="B715" s="369" t="s">
        <v>710</v>
      </c>
      <c r="C715" s="369"/>
      <c r="D715" s="370" t="s">
        <v>16</v>
      </c>
      <c r="E715" s="370"/>
      <c r="F715" s="246" t="s">
        <v>128</v>
      </c>
      <c r="G715" s="376">
        <v>6.4000000000000003E-3</v>
      </c>
      <c r="H715" s="376"/>
      <c r="I715" s="372">
        <v>23.13</v>
      </c>
      <c r="J715" s="372"/>
      <c r="K715" s="248">
        <f>ROUND(ROUND(G715,4)*I715,2)</f>
        <v>0.15</v>
      </c>
    </row>
    <row r="716" spans="1:11" ht="15" customHeight="1">
      <c r="A716" s="246" t="s">
        <v>711</v>
      </c>
      <c r="B716" s="369" t="s">
        <v>712</v>
      </c>
      <c r="C716" s="369"/>
      <c r="D716" s="370" t="s">
        <v>16</v>
      </c>
      <c r="E716" s="370"/>
      <c r="F716" s="246" t="s">
        <v>128</v>
      </c>
      <c r="G716" s="376">
        <v>3.9199999999999999E-2</v>
      </c>
      <c r="H716" s="376"/>
      <c r="I716" s="372">
        <v>27.23</v>
      </c>
      <c r="J716" s="372"/>
      <c r="K716" s="248">
        <f>ROUND(ROUND(G716,4)*I716,2)</f>
        <v>1.07</v>
      </c>
    </row>
    <row r="717" spans="1:11" ht="18" customHeight="1">
      <c r="A717" s="11"/>
      <c r="B717" s="11"/>
      <c r="C717" s="11"/>
      <c r="D717" s="11"/>
      <c r="E717" s="11"/>
      <c r="F717" s="11"/>
      <c r="G717" s="367" t="s">
        <v>212</v>
      </c>
      <c r="H717" s="367"/>
      <c r="I717" s="367"/>
      <c r="J717" s="367"/>
      <c r="K717" s="249">
        <f>SUM(K715:K716)</f>
        <v>1.22</v>
      </c>
    </row>
    <row r="718" spans="1:11" ht="15" customHeight="1">
      <c r="A718" s="373" t="s">
        <v>213</v>
      </c>
      <c r="B718" s="373"/>
      <c r="C718" s="373"/>
      <c r="D718" s="366" t="s">
        <v>178</v>
      </c>
      <c r="E718" s="366"/>
      <c r="F718" s="243" t="s">
        <v>194</v>
      </c>
      <c r="G718" s="366" t="s">
        <v>195</v>
      </c>
      <c r="H718" s="366"/>
      <c r="I718" s="366" t="s">
        <v>196</v>
      </c>
      <c r="J718" s="366"/>
      <c r="K718" s="243" t="s">
        <v>197</v>
      </c>
    </row>
    <row r="719" spans="1:11" ht="21" customHeight="1">
      <c r="A719" s="246" t="s">
        <v>713</v>
      </c>
      <c r="B719" s="369" t="s">
        <v>714</v>
      </c>
      <c r="C719" s="369"/>
      <c r="D719" s="370" t="s">
        <v>257</v>
      </c>
      <c r="E719" s="370"/>
      <c r="F719" s="246" t="s">
        <v>144</v>
      </c>
      <c r="G719" s="376">
        <v>1</v>
      </c>
      <c r="H719" s="376"/>
      <c r="I719" s="372">
        <v>0.27</v>
      </c>
      <c r="J719" s="372"/>
      <c r="K719" s="248">
        <f>ROUND(ROUND(G719,4)*I719,2)</f>
        <v>0.27</v>
      </c>
    </row>
    <row r="720" spans="1:11" ht="15" customHeight="1">
      <c r="A720" s="11"/>
      <c r="B720" s="11"/>
      <c r="C720" s="11"/>
      <c r="D720" s="11"/>
      <c r="E720" s="11"/>
      <c r="F720" s="11"/>
      <c r="G720" s="367" t="s">
        <v>216</v>
      </c>
      <c r="H720" s="367"/>
      <c r="I720" s="367"/>
      <c r="J720" s="367"/>
      <c r="K720" s="249">
        <f>SUM(K719:K719)</f>
        <v>0.27</v>
      </c>
    </row>
    <row r="721" spans="1:11" ht="15" customHeight="1">
      <c r="A721" s="11"/>
      <c r="B721" s="11"/>
      <c r="C721" s="11"/>
      <c r="D721" s="11"/>
      <c r="E721" s="11"/>
      <c r="F721" s="11"/>
      <c r="G721" s="368" t="s">
        <v>217</v>
      </c>
      <c r="H721" s="368"/>
      <c r="I721" s="368"/>
      <c r="J721" s="368"/>
      <c r="K721" s="250">
        <f>ROUND(SUM(K713,K717,K720),2)</f>
        <v>2.0299999999999998</v>
      </c>
    </row>
    <row r="722" spans="1:11" ht="10.050000000000001" customHeight="1">
      <c r="A722" s="11"/>
      <c r="B722" s="11"/>
      <c r="C722" s="11"/>
      <c r="D722" s="11"/>
      <c r="E722" s="11"/>
      <c r="F722" s="11"/>
      <c r="G722" s="374"/>
      <c r="H722" s="374"/>
      <c r="I722" s="374"/>
      <c r="J722" s="374"/>
      <c r="K722" s="374"/>
    </row>
    <row r="723" spans="1:11" ht="19.95" customHeight="1">
      <c r="A723" s="375" t="s">
        <v>715</v>
      </c>
      <c r="B723" s="375"/>
      <c r="C723" s="375"/>
      <c r="D723" s="375"/>
      <c r="E723" s="375"/>
      <c r="F723" s="375"/>
      <c r="G723" s="375"/>
      <c r="H723" s="375"/>
      <c r="I723" s="375"/>
      <c r="J723" s="375"/>
      <c r="K723" s="375"/>
    </row>
    <row r="724" spans="1:11" ht="15" customHeight="1">
      <c r="A724" s="373" t="s">
        <v>193</v>
      </c>
      <c r="B724" s="373"/>
      <c r="C724" s="373"/>
      <c r="D724" s="366" t="s">
        <v>178</v>
      </c>
      <c r="E724" s="366"/>
      <c r="F724" s="243" t="s">
        <v>194</v>
      </c>
      <c r="G724" s="366" t="s">
        <v>195</v>
      </c>
      <c r="H724" s="366"/>
      <c r="I724" s="366" t="s">
        <v>196</v>
      </c>
      <c r="J724" s="366"/>
      <c r="K724" s="243" t="s">
        <v>197</v>
      </c>
    </row>
    <row r="725" spans="1:11" ht="15" customHeight="1">
      <c r="A725" s="246" t="s">
        <v>158</v>
      </c>
      <c r="B725" s="369" t="s">
        <v>716</v>
      </c>
      <c r="C725" s="369"/>
      <c r="D725" s="370" t="s">
        <v>16</v>
      </c>
      <c r="E725" s="370"/>
      <c r="F725" s="246" t="s">
        <v>144</v>
      </c>
      <c r="G725" s="371">
        <v>1</v>
      </c>
      <c r="H725" s="371"/>
      <c r="I725" s="372">
        <v>7.57</v>
      </c>
      <c r="J725" s="372"/>
      <c r="K725" s="248">
        <f>TRUNC(TRUNC(G725,8)*I725,2)</f>
        <v>7.57</v>
      </c>
    </row>
    <row r="726" spans="1:11" ht="15" customHeight="1">
      <c r="A726" s="11"/>
      <c r="B726" s="11"/>
      <c r="C726" s="11"/>
      <c r="D726" s="11"/>
      <c r="E726" s="11"/>
      <c r="F726" s="11"/>
      <c r="G726" s="367" t="s">
        <v>206</v>
      </c>
      <c r="H726" s="367"/>
      <c r="I726" s="367"/>
      <c r="J726" s="367"/>
      <c r="K726" s="249">
        <f>SUM(K725:K725)</f>
        <v>7.57</v>
      </c>
    </row>
    <row r="727" spans="1:11" ht="15" customHeight="1">
      <c r="A727" s="11"/>
      <c r="B727" s="11"/>
      <c r="C727" s="11"/>
      <c r="D727" s="11"/>
      <c r="E727" s="11"/>
      <c r="F727" s="11"/>
      <c r="G727" s="368" t="s">
        <v>217</v>
      </c>
      <c r="H727" s="368"/>
      <c r="I727" s="368"/>
      <c r="J727" s="368"/>
      <c r="K727" s="250">
        <f>ROUND(SUM(K726),2)</f>
        <v>7.57</v>
      </c>
    </row>
    <row r="728" spans="1:11" ht="10.050000000000001" customHeight="1">
      <c r="A728" s="11"/>
      <c r="B728" s="11"/>
      <c r="C728" s="11"/>
      <c r="D728" s="11"/>
      <c r="E728" s="11"/>
      <c r="F728" s="11"/>
      <c r="G728" s="374"/>
      <c r="H728" s="374"/>
      <c r="I728" s="374"/>
      <c r="J728" s="374"/>
      <c r="K728" s="374"/>
    </row>
    <row r="729" spans="1:11" ht="19.95" customHeight="1">
      <c r="A729" s="375" t="s">
        <v>717</v>
      </c>
      <c r="B729" s="375"/>
      <c r="C729" s="375"/>
      <c r="D729" s="375"/>
      <c r="E729" s="375"/>
      <c r="F729" s="375"/>
      <c r="G729" s="375"/>
      <c r="H729" s="375"/>
      <c r="I729" s="375"/>
      <c r="J729" s="375"/>
      <c r="K729" s="375"/>
    </row>
    <row r="730" spans="1:11" ht="19.95" customHeight="1">
      <c r="A730" s="377" t="s">
        <v>184</v>
      </c>
      <c r="B730" s="377"/>
      <c r="C730" s="377"/>
      <c r="D730" s="377"/>
      <c r="E730" s="377"/>
      <c r="F730" s="14" t="s">
        <v>194</v>
      </c>
      <c r="G730" s="365" t="s">
        <v>612</v>
      </c>
      <c r="H730" s="365"/>
      <c r="I730" s="365" t="s">
        <v>613</v>
      </c>
      <c r="J730" s="365"/>
      <c r="K730" s="14" t="s">
        <v>614</v>
      </c>
    </row>
    <row r="731" spans="1:11" ht="15" customHeight="1">
      <c r="A731" s="18" t="s">
        <v>718</v>
      </c>
      <c r="B731" s="386" t="s">
        <v>719</v>
      </c>
      <c r="C731" s="386"/>
      <c r="D731" s="386"/>
      <c r="E731" s="386"/>
      <c r="F731" s="18" t="s">
        <v>617</v>
      </c>
      <c r="G731" s="385">
        <v>0.2</v>
      </c>
      <c r="H731" s="385"/>
      <c r="I731" s="387">
        <v>30.340299999999999</v>
      </c>
      <c r="J731" s="387"/>
      <c r="K731" s="253">
        <f>ROUND(ROUND(G731,5)*I731,4)</f>
        <v>6.0681000000000003</v>
      </c>
    </row>
    <row r="732" spans="1:11" ht="15" customHeight="1">
      <c r="A732" s="13"/>
      <c r="B732" s="13"/>
      <c r="C732" s="13"/>
      <c r="D732" s="13"/>
      <c r="E732" s="13"/>
      <c r="F732" s="13"/>
      <c r="G732" s="343" t="s">
        <v>618</v>
      </c>
      <c r="H732" s="343"/>
      <c r="I732" s="343"/>
      <c r="J732" s="343"/>
      <c r="K732" s="254">
        <f>SUM(K731:K731)</f>
        <v>6.0681000000000003</v>
      </c>
    </row>
    <row r="733" spans="1:11" ht="15" customHeight="1">
      <c r="A733" s="11"/>
      <c r="B733" s="11"/>
      <c r="C733" s="11"/>
      <c r="D733" s="11"/>
      <c r="E733" s="11"/>
      <c r="F733" s="11"/>
      <c r="G733" s="368" t="s">
        <v>619</v>
      </c>
      <c r="H733" s="368"/>
      <c r="I733" s="368"/>
      <c r="J733" s="368"/>
      <c r="K733" s="255">
        <f>SUM(K732)</f>
        <v>6.0681000000000003</v>
      </c>
    </row>
    <row r="734" spans="1:11" ht="15" customHeight="1">
      <c r="A734" s="11"/>
      <c r="B734" s="11"/>
      <c r="C734" s="11"/>
      <c r="D734" s="11"/>
      <c r="E734" s="11"/>
      <c r="F734" s="11"/>
      <c r="G734" s="368" t="s">
        <v>620</v>
      </c>
      <c r="H734" s="368"/>
      <c r="I734" s="368"/>
      <c r="J734" s="368"/>
      <c r="K734" s="256">
        <v>1</v>
      </c>
    </row>
    <row r="735" spans="1:11" ht="15" customHeight="1">
      <c r="A735" s="11"/>
      <c r="B735" s="11"/>
      <c r="C735" s="11"/>
      <c r="D735" s="11"/>
      <c r="E735" s="11"/>
      <c r="F735" s="11"/>
      <c r="G735" s="368" t="s">
        <v>621</v>
      </c>
      <c r="H735" s="368"/>
      <c r="I735" s="368"/>
      <c r="J735" s="368"/>
      <c r="K735" s="255">
        <f>ROUND(K733/K734,4)</f>
        <v>6.0681000000000003</v>
      </c>
    </row>
    <row r="736" spans="1:11" ht="19.95" customHeight="1">
      <c r="A736" s="377" t="s">
        <v>622</v>
      </c>
      <c r="B736" s="377"/>
      <c r="C736" s="377"/>
      <c r="D736" s="377"/>
      <c r="E736" s="377"/>
      <c r="F736" s="14" t="s">
        <v>194</v>
      </c>
      <c r="G736" s="365" t="s">
        <v>612</v>
      </c>
      <c r="H736" s="365"/>
      <c r="I736" s="365" t="s">
        <v>623</v>
      </c>
      <c r="J736" s="365"/>
      <c r="K736" s="14" t="s">
        <v>624</v>
      </c>
    </row>
    <row r="737" spans="1:11" ht="15" customHeight="1">
      <c r="A737" s="18" t="s">
        <v>720</v>
      </c>
      <c r="B737" s="382" t="s">
        <v>721</v>
      </c>
      <c r="C737" s="382"/>
      <c r="D737" s="382"/>
      <c r="E737" s="382"/>
      <c r="F737" s="18" t="s">
        <v>722</v>
      </c>
      <c r="G737" s="385">
        <v>0.27349000000000001</v>
      </c>
      <c r="H737" s="385"/>
      <c r="I737" s="384">
        <v>10.9337</v>
      </c>
      <c r="J737" s="384"/>
      <c r="K737" s="255">
        <f>ROUND(ROUND(G737,5)*I737,4)</f>
        <v>2.9903</v>
      </c>
    </row>
    <row r="738" spans="1:11" ht="15" customHeight="1">
      <c r="A738" s="18" t="s">
        <v>723</v>
      </c>
      <c r="B738" s="382" t="s">
        <v>724</v>
      </c>
      <c r="C738" s="382"/>
      <c r="D738" s="382"/>
      <c r="E738" s="382"/>
      <c r="F738" s="18" t="s">
        <v>725</v>
      </c>
      <c r="G738" s="385">
        <v>1.333E-2</v>
      </c>
      <c r="H738" s="385"/>
      <c r="I738" s="384">
        <v>18.171099999999999</v>
      </c>
      <c r="J738" s="384"/>
      <c r="K738" s="255">
        <f>ROUND(ROUND(G738,5)*I738,4)</f>
        <v>0.2422</v>
      </c>
    </row>
    <row r="739" spans="1:11" ht="15" customHeight="1">
      <c r="A739" s="18" t="s">
        <v>726</v>
      </c>
      <c r="B739" s="382" t="s">
        <v>727</v>
      </c>
      <c r="C739" s="382"/>
      <c r="D739" s="382"/>
      <c r="E739" s="382"/>
      <c r="F739" s="18" t="s">
        <v>89</v>
      </c>
      <c r="G739" s="385">
        <v>1.8749999999999999E-2</v>
      </c>
      <c r="H739" s="385"/>
      <c r="I739" s="384">
        <v>37.156199999999998</v>
      </c>
      <c r="J739" s="384"/>
      <c r="K739" s="255">
        <f>ROUND(ROUND(G739,5)*I739,4)</f>
        <v>0.69669999999999999</v>
      </c>
    </row>
    <row r="740" spans="1:11" ht="15" customHeight="1">
      <c r="A740" s="13"/>
      <c r="B740" s="13"/>
      <c r="C740" s="13"/>
      <c r="D740" s="13"/>
      <c r="E740" s="13"/>
      <c r="F740" s="13"/>
      <c r="G740" s="343" t="s">
        <v>627</v>
      </c>
      <c r="H740" s="343"/>
      <c r="I740" s="343"/>
      <c r="J740" s="343"/>
      <c r="K740" s="257">
        <f>SUM(K737:K739)</f>
        <v>3.9291999999999998</v>
      </c>
    </row>
    <row r="741" spans="1:11" ht="19.95" customHeight="1">
      <c r="A741" s="377" t="s">
        <v>728</v>
      </c>
      <c r="B741" s="377"/>
      <c r="C741" s="377"/>
      <c r="D741" s="377"/>
      <c r="E741" s="377"/>
      <c r="F741" s="14" t="s">
        <v>194</v>
      </c>
      <c r="G741" s="365" t="s">
        <v>612</v>
      </c>
      <c r="H741" s="365"/>
      <c r="I741" s="365" t="s">
        <v>196</v>
      </c>
      <c r="J741" s="365"/>
      <c r="K741" s="14" t="s">
        <v>624</v>
      </c>
    </row>
    <row r="742" spans="1:11" ht="15" customHeight="1">
      <c r="A742" s="18" t="s">
        <v>729</v>
      </c>
      <c r="B742" s="382" t="s">
        <v>730</v>
      </c>
      <c r="C742" s="382"/>
      <c r="D742" s="382"/>
      <c r="E742" s="382"/>
      <c r="F742" s="18" t="s">
        <v>89</v>
      </c>
      <c r="G742" s="383">
        <v>4.9169999999999998E-2</v>
      </c>
      <c r="H742" s="383"/>
      <c r="I742" s="384">
        <v>1.7090000000000001</v>
      </c>
      <c r="J742" s="384"/>
      <c r="K742" s="255">
        <f>ROUND(ROUND(G742,5)*I742,4)</f>
        <v>8.4000000000000005E-2</v>
      </c>
    </row>
    <row r="743" spans="1:11" ht="15" customHeight="1">
      <c r="A743" s="18" t="s">
        <v>731</v>
      </c>
      <c r="B743" s="382" t="s">
        <v>732</v>
      </c>
      <c r="C743" s="382"/>
      <c r="D743" s="382"/>
      <c r="E743" s="382"/>
      <c r="F743" s="18" t="s">
        <v>632</v>
      </c>
      <c r="G743" s="383">
        <v>1.2500000000000001E-2</v>
      </c>
      <c r="H743" s="383"/>
      <c r="I743" s="384">
        <v>0.1807</v>
      </c>
      <c r="J743" s="384"/>
      <c r="K743" s="255">
        <f>ROUND(ROUND(G743,5)*I743,4)</f>
        <v>2.3E-3</v>
      </c>
    </row>
    <row r="744" spans="1:11" ht="15" customHeight="1">
      <c r="A744" s="18" t="s">
        <v>733</v>
      </c>
      <c r="B744" s="382" t="s">
        <v>734</v>
      </c>
      <c r="C744" s="382"/>
      <c r="D744" s="382"/>
      <c r="E744" s="382"/>
      <c r="F744" s="18" t="s">
        <v>722</v>
      </c>
      <c r="G744" s="383">
        <v>4.6999999999999999E-4</v>
      </c>
      <c r="H744" s="383"/>
      <c r="I744" s="384">
        <v>95.4495</v>
      </c>
      <c r="J744" s="384"/>
      <c r="K744" s="255">
        <f>ROUND(ROUND(G744,5)*I744,4)</f>
        <v>4.4900000000000002E-2</v>
      </c>
    </row>
    <row r="745" spans="1:11" ht="15" customHeight="1">
      <c r="A745" s="13"/>
      <c r="B745" s="13"/>
      <c r="C745" s="13"/>
      <c r="D745" s="13"/>
      <c r="E745" s="13"/>
      <c r="F745" s="13"/>
      <c r="G745" s="343" t="s">
        <v>735</v>
      </c>
      <c r="H745" s="343"/>
      <c r="I745" s="343"/>
      <c r="J745" s="343"/>
      <c r="K745" s="257">
        <f>SUM(K742:K744)</f>
        <v>0.13120000000000001</v>
      </c>
    </row>
    <row r="746" spans="1:11" ht="15" customHeight="1">
      <c r="A746" s="377" t="s">
        <v>633</v>
      </c>
      <c r="B746" s="377"/>
      <c r="C746" s="377"/>
      <c r="D746" s="243" t="s">
        <v>179</v>
      </c>
      <c r="E746" s="366" t="s">
        <v>634</v>
      </c>
      <c r="F746" s="366"/>
      <c r="G746" s="366" t="s">
        <v>612</v>
      </c>
      <c r="H746" s="366"/>
      <c r="I746" s="366" t="s">
        <v>196</v>
      </c>
      <c r="J746" s="366"/>
      <c r="K746" s="243" t="s">
        <v>624</v>
      </c>
    </row>
    <row r="747" spans="1:11" ht="19.95" customHeight="1">
      <c r="A747" s="258" t="s">
        <v>720</v>
      </c>
      <c r="B747" s="378" t="s">
        <v>736</v>
      </c>
      <c r="C747" s="378"/>
      <c r="D747" s="258" t="s">
        <v>636</v>
      </c>
      <c r="E747" s="379" t="s">
        <v>737</v>
      </c>
      <c r="F747" s="379"/>
      <c r="G747" s="380">
        <v>2.7E-4</v>
      </c>
      <c r="H747" s="380"/>
      <c r="I747" s="381">
        <v>33.646099999999997</v>
      </c>
      <c r="J747" s="381"/>
      <c r="K747" s="261">
        <f>ROUND(ROUND(G747,5)*I747,4)</f>
        <v>9.1000000000000004E-3</v>
      </c>
    </row>
    <row r="748" spans="1:11" ht="19.95" customHeight="1">
      <c r="A748" s="258" t="s">
        <v>723</v>
      </c>
      <c r="B748" s="378" t="s">
        <v>738</v>
      </c>
      <c r="C748" s="378"/>
      <c r="D748" s="258" t="s">
        <v>636</v>
      </c>
      <c r="E748" s="379" t="s">
        <v>637</v>
      </c>
      <c r="F748" s="379"/>
      <c r="G748" s="380">
        <v>1.0000000000000001E-5</v>
      </c>
      <c r="H748" s="380"/>
      <c r="I748" s="381">
        <v>32.559800000000003</v>
      </c>
      <c r="J748" s="381"/>
      <c r="K748" s="261">
        <f>ROUND(ROUND(G748,5)*I748,4)</f>
        <v>2.9999999999999997E-4</v>
      </c>
    </row>
    <row r="749" spans="1:11" ht="19.95" customHeight="1">
      <c r="A749" s="258" t="s">
        <v>726</v>
      </c>
      <c r="B749" s="378" t="s">
        <v>739</v>
      </c>
      <c r="C749" s="378"/>
      <c r="D749" s="258" t="s">
        <v>636</v>
      </c>
      <c r="E749" s="379" t="s">
        <v>737</v>
      </c>
      <c r="F749" s="379"/>
      <c r="G749" s="380">
        <v>6.9999999999999994E-5</v>
      </c>
      <c r="H749" s="380"/>
      <c r="I749" s="381">
        <v>33.646099999999997</v>
      </c>
      <c r="J749" s="381"/>
      <c r="K749" s="261">
        <f>ROUND(ROUND(G749,5)*I749,4)</f>
        <v>2.3999999999999998E-3</v>
      </c>
    </row>
    <row r="750" spans="1:11" ht="15" customHeight="1">
      <c r="A750" s="13"/>
      <c r="B750" s="13"/>
      <c r="C750" s="13"/>
      <c r="D750" s="13"/>
      <c r="E750" s="13"/>
      <c r="F750" s="13"/>
      <c r="G750" s="343" t="s">
        <v>638</v>
      </c>
      <c r="H750" s="343"/>
      <c r="I750" s="343"/>
      <c r="J750" s="343"/>
      <c r="K750" s="255">
        <f>SUM(K747:K749)</f>
        <v>1.18E-2</v>
      </c>
    </row>
    <row r="751" spans="1:11" ht="13.05" customHeight="1">
      <c r="A751" s="377" t="s">
        <v>639</v>
      </c>
      <c r="B751" s="377"/>
      <c r="C751" s="366" t="s">
        <v>83</v>
      </c>
      <c r="D751" s="366" t="s">
        <v>640</v>
      </c>
      <c r="E751" s="366" t="s">
        <v>641</v>
      </c>
      <c r="F751" s="366"/>
      <c r="G751" s="366" t="s">
        <v>642</v>
      </c>
      <c r="H751" s="366"/>
      <c r="I751" s="366" t="s">
        <v>643</v>
      </c>
      <c r="J751" s="366"/>
      <c r="K751" s="366" t="s">
        <v>624</v>
      </c>
    </row>
    <row r="752" spans="1:11" ht="12" customHeight="1">
      <c r="A752" s="377"/>
      <c r="B752" s="377"/>
      <c r="C752" s="366"/>
      <c r="D752" s="366"/>
      <c r="E752" s="243" t="s">
        <v>644</v>
      </c>
      <c r="F752" s="243" t="s">
        <v>645</v>
      </c>
      <c r="G752" s="243" t="s">
        <v>644</v>
      </c>
      <c r="H752" s="243" t="s">
        <v>645</v>
      </c>
      <c r="I752" s="243" t="s">
        <v>644</v>
      </c>
      <c r="J752" s="243" t="s">
        <v>645</v>
      </c>
      <c r="K752" s="366"/>
    </row>
    <row r="753" spans="1:11" ht="19.95" customHeight="1">
      <c r="A753" s="258" t="s">
        <v>720</v>
      </c>
      <c r="B753" s="259" t="s">
        <v>736</v>
      </c>
      <c r="C753" s="258" t="s">
        <v>646</v>
      </c>
      <c r="D753" s="260">
        <v>2.7E-4</v>
      </c>
      <c r="E753" s="262">
        <v>0</v>
      </c>
      <c r="F753" s="263">
        <v>1.089</v>
      </c>
      <c r="G753" s="262">
        <v>0</v>
      </c>
      <c r="H753" s="263">
        <v>0.87119999999999997</v>
      </c>
      <c r="I753" s="262">
        <v>0</v>
      </c>
      <c r="J753" s="263">
        <v>0.71430000000000005</v>
      </c>
      <c r="K753" s="261">
        <f>ROUND(D753*(ROUND(E753*F753,4)+ROUND(G753*H753,4)+ROUND(I753*J753,4)),4)</f>
        <v>0</v>
      </c>
    </row>
    <row r="754" spans="1:11" ht="19.95" customHeight="1">
      <c r="A754" s="258" t="s">
        <v>723</v>
      </c>
      <c r="B754" s="259" t="s">
        <v>738</v>
      </c>
      <c r="C754" s="258" t="s">
        <v>646</v>
      </c>
      <c r="D754" s="260">
        <v>1.0000000000000001E-5</v>
      </c>
      <c r="E754" s="262">
        <v>0</v>
      </c>
      <c r="F754" s="263">
        <v>1.089</v>
      </c>
      <c r="G754" s="262">
        <v>0</v>
      </c>
      <c r="H754" s="263">
        <v>0.87119999999999997</v>
      </c>
      <c r="I754" s="262">
        <v>0</v>
      </c>
      <c r="J754" s="263">
        <v>0.71430000000000005</v>
      </c>
      <c r="K754" s="261">
        <f>ROUND(D754*(ROUND(E754*F754,4)+ROUND(G754*H754,4)+ROUND(I754*J754,4)),4)</f>
        <v>0</v>
      </c>
    </row>
    <row r="755" spans="1:11" ht="19.95" customHeight="1">
      <c r="A755" s="258" t="s">
        <v>726</v>
      </c>
      <c r="B755" s="259" t="s">
        <v>739</v>
      </c>
      <c r="C755" s="258" t="s">
        <v>646</v>
      </c>
      <c r="D755" s="260">
        <v>6.9999999999999994E-5</v>
      </c>
      <c r="E755" s="262">
        <v>0</v>
      </c>
      <c r="F755" s="263">
        <v>1.089</v>
      </c>
      <c r="G755" s="262">
        <v>0</v>
      </c>
      <c r="H755" s="263">
        <v>0.87119999999999997</v>
      </c>
      <c r="I755" s="262">
        <v>0</v>
      </c>
      <c r="J755" s="263">
        <v>0.71430000000000005</v>
      </c>
      <c r="K755" s="261">
        <f>ROUND(D755*(ROUND(E755*F755,4)+ROUND(G755*H755,4)+ROUND(I755*J755,4)),4)</f>
        <v>0</v>
      </c>
    </row>
    <row r="756" spans="1:11" ht="15" customHeight="1">
      <c r="A756" s="13"/>
      <c r="B756" s="13"/>
      <c r="C756" s="13"/>
      <c r="D756" s="13"/>
      <c r="E756" s="13"/>
      <c r="F756" s="13"/>
      <c r="G756" s="343" t="s">
        <v>647</v>
      </c>
      <c r="H756" s="343"/>
      <c r="I756" s="343"/>
      <c r="J756" s="343"/>
      <c r="K756" s="255">
        <f>SUM(K752:K755)</f>
        <v>0</v>
      </c>
    </row>
    <row r="757" spans="1:11" ht="15" customHeight="1">
      <c r="A757" s="11"/>
      <c r="B757" s="11"/>
      <c r="C757" s="11"/>
      <c r="D757" s="11"/>
      <c r="E757" s="11"/>
      <c r="F757" s="11"/>
      <c r="G757" s="368" t="s">
        <v>628</v>
      </c>
      <c r="H757" s="368"/>
      <c r="I757" s="368"/>
      <c r="J757" s="368"/>
      <c r="K757" s="255">
        <f>SUM(K735,K740,K745,K750,K756)</f>
        <v>10.140299999999998</v>
      </c>
    </row>
    <row r="758" spans="1:11" ht="15" customHeight="1">
      <c r="A758" s="11"/>
      <c r="B758" s="11"/>
      <c r="C758" s="11"/>
      <c r="D758" s="11"/>
      <c r="E758" s="11"/>
      <c r="F758" s="11"/>
      <c r="G758" s="368" t="s">
        <v>217</v>
      </c>
      <c r="H758" s="368"/>
      <c r="I758" s="368"/>
      <c r="J758" s="368"/>
      <c r="K758" s="250">
        <f>ROUND(SUM(K757),2)</f>
        <v>10.14</v>
      </c>
    </row>
    <row r="759" spans="1:11" ht="10.050000000000001" customHeight="1">
      <c r="A759" s="11"/>
      <c r="B759" s="11"/>
      <c r="C759" s="11"/>
      <c r="D759" s="11"/>
      <c r="E759" s="11"/>
      <c r="F759" s="11"/>
      <c r="G759" s="374"/>
      <c r="H759" s="374"/>
      <c r="I759" s="374"/>
      <c r="J759" s="374"/>
      <c r="K759" s="374"/>
    </row>
    <row r="760" spans="1:11" ht="19.95" customHeight="1">
      <c r="A760" s="375" t="s">
        <v>740</v>
      </c>
      <c r="B760" s="375"/>
      <c r="C760" s="375"/>
      <c r="D760" s="375"/>
      <c r="E760" s="375"/>
      <c r="F760" s="375"/>
      <c r="G760" s="375"/>
      <c r="H760" s="375"/>
      <c r="I760" s="375"/>
      <c r="J760" s="375"/>
      <c r="K760" s="375"/>
    </row>
    <row r="761" spans="1:11" ht="15" customHeight="1">
      <c r="A761" s="373" t="s">
        <v>193</v>
      </c>
      <c r="B761" s="373"/>
      <c r="C761" s="373"/>
      <c r="D761" s="366" t="s">
        <v>178</v>
      </c>
      <c r="E761" s="366"/>
      <c r="F761" s="243" t="s">
        <v>194</v>
      </c>
      <c r="G761" s="366" t="s">
        <v>195</v>
      </c>
      <c r="H761" s="366"/>
      <c r="I761" s="366" t="s">
        <v>196</v>
      </c>
      <c r="J761" s="366"/>
      <c r="K761" s="243" t="s">
        <v>197</v>
      </c>
    </row>
    <row r="762" spans="1:11" ht="15" customHeight="1">
      <c r="A762" s="246" t="s">
        <v>741</v>
      </c>
      <c r="B762" s="369" t="s">
        <v>742</v>
      </c>
      <c r="C762" s="369"/>
      <c r="D762" s="370" t="s">
        <v>16</v>
      </c>
      <c r="E762" s="370"/>
      <c r="F762" s="246" t="s">
        <v>265</v>
      </c>
      <c r="G762" s="376">
        <v>0.01</v>
      </c>
      <c r="H762" s="376"/>
      <c r="I762" s="372">
        <v>614.54</v>
      </c>
      <c r="J762" s="372"/>
      <c r="K762" s="248">
        <f>ROUND(ROUND(G762,4)*I762,2)</f>
        <v>6.15</v>
      </c>
    </row>
    <row r="763" spans="1:11" ht="21" customHeight="1">
      <c r="A763" s="246" t="s">
        <v>743</v>
      </c>
      <c r="B763" s="369" t="s">
        <v>744</v>
      </c>
      <c r="C763" s="369"/>
      <c r="D763" s="370" t="s">
        <v>16</v>
      </c>
      <c r="E763" s="370"/>
      <c r="F763" s="246" t="s">
        <v>745</v>
      </c>
      <c r="G763" s="376">
        <v>0.8</v>
      </c>
      <c r="H763" s="376"/>
      <c r="I763" s="372">
        <v>37.89</v>
      </c>
      <c r="J763" s="372"/>
      <c r="K763" s="248">
        <f>ROUND(ROUND(G763,4)*I763,2)</f>
        <v>30.31</v>
      </c>
    </row>
    <row r="764" spans="1:11" ht="21" customHeight="1">
      <c r="A764" s="246" t="s">
        <v>746</v>
      </c>
      <c r="B764" s="369" t="s">
        <v>747</v>
      </c>
      <c r="C764" s="369"/>
      <c r="D764" s="370" t="s">
        <v>16</v>
      </c>
      <c r="E764" s="370"/>
      <c r="F764" s="246" t="s">
        <v>167</v>
      </c>
      <c r="G764" s="376">
        <v>1</v>
      </c>
      <c r="H764" s="376"/>
      <c r="I764" s="372">
        <v>1.2</v>
      </c>
      <c r="J764" s="372"/>
      <c r="K764" s="248">
        <f>ROUND(ROUND(G764,4)*I764,2)</f>
        <v>1.2</v>
      </c>
    </row>
    <row r="765" spans="1:11" ht="15" customHeight="1">
      <c r="A765" s="11"/>
      <c r="B765" s="11"/>
      <c r="C765" s="11"/>
      <c r="D765" s="11"/>
      <c r="E765" s="11"/>
      <c r="F765" s="11"/>
      <c r="G765" s="367" t="s">
        <v>206</v>
      </c>
      <c r="H765" s="367"/>
      <c r="I765" s="367"/>
      <c r="J765" s="367"/>
      <c r="K765" s="249">
        <f>SUM(K762:K764)</f>
        <v>37.660000000000004</v>
      </c>
    </row>
    <row r="766" spans="1:11" ht="15" customHeight="1">
      <c r="A766" s="373" t="s">
        <v>207</v>
      </c>
      <c r="B766" s="373"/>
      <c r="C766" s="373"/>
      <c r="D766" s="366" t="s">
        <v>178</v>
      </c>
      <c r="E766" s="366"/>
      <c r="F766" s="243" t="s">
        <v>194</v>
      </c>
      <c r="G766" s="366" t="s">
        <v>195</v>
      </c>
      <c r="H766" s="366"/>
      <c r="I766" s="366" t="s">
        <v>196</v>
      </c>
      <c r="J766" s="366"/>
      <c r="K766" s="243" t="s">
        <v>197</v>
      </c>
    </row>
    <row r="767" spans="1:11" ht="15" customHeight="1">
      <c r="A767" s="246" t="s">
        <v>291</v>
      </c>
      <c r="B767" s="369" t="s">
        <v>292</v>
      </c>
      <c r="C767" s="369"/>
      <c r="D767" s="370" t="s">
        <v>16</v>
      </c>
      <c r="E767" s="370"/>
      <c r="F767" s="246" t="s">
        <v>128</v>
      </c>
      <c r="G767" s="376">
        <v>1.85</v>
      </c>
      <c r="H767" s="376"/>
      <c r="I767" s="372">
        <v>27.42</v>
      </c>
      <c r="J767" s="372"/>
      <c r="K767" s="248">
        <f>ROUND(ROUND(G767,4)*I767,2)</f>
        <v>50.73</v>
      </c>
    </row>
    <row r="768" spans="1:11" ht="15" customHeight="1">
      <c r="A768" s="246" t="s">
        <v>210</v>
      </c>
      <c r="B768" s="369" t="s">
        <v>211</v>
      </c>
      <c r="C768" s="369"/>
      <c r="D768" s="370" t="s">
        <v>16</v>
      </c>
      <c r="E768" s="370"/>
      <c r="F768" s="246" t="s">
        <v>128</v>
      </c>
      <c r="G768" s="376">
        <v>0.37</v>
      </c>
      <c r="H768" s="376"/>
      <c r="I768" s="372">
        <v>22.26</v>
      </c>
      <c r="J768" s="372"/>
      <c r="K768" s="248">
        <f>ROUND(ROUND(G768,4)*I768,2)</f>
        <v>8.24</v>
      </c>
    </row>
    <row r="769" spans="1:11" ht="18" customHeight="1">
      <c r="A769" s="11"/>
      <c r="B769" s="11"/>
      <c r="C769" s="11"/>
      <c r="D769" s="11"/>
      <c r="E769" s="11"/>
      <c r="F769" s="11"/>
      <c r="G769" s="367" t="s">
        <v>212</v>
      </c>
      <c r="H769" s="367"/>
      <c r="I769" s="367"/>
      <c r="J769" s="367"/>
      <c r="K769" s="249">
        <f>SUM(K767:K768)</f>
        <v>58.97</v>
      </c>
    </row>
    <row r="770" spans="1:11" ht="15" customHeight="1">
      <c r="A770" s="373" t="s">
        <v>213</v>
      </c>
      <c r="B770" s="373"/>
      <c r="C770" s="373"/>
      <c r="D770" s="366" t="s">
        <v>178</v>
      </c>
      <c r="E770" s="366"/>
      <c r="F770" s="243" t="s">
        <v>194</v>
      </c>
      <c r="G770" s="366" t="s">
        <v>195</v>
      </c>
      <c r="H770" s="366"/>
      <c r="I770" s="366" t="s">
        <v>196</v>
      </c>
      <c r="J770" s="366"/>
      <c r="K770" s="243" t="s">
        <v>197</v>
      </c>
    </row>
    <row r="771" spans="1:11" ht="21" customHeight="1">
      <c r="A771" s="246" t="s">
        <v>748</v>
      </c>
      <c r="B771" s="369" t="s">
        <v>749</v>
      </c>
      <c r="C771" s="369"/>
      <c r="D771" s="370" t="s">
        <v>257</v>
      </c>
      <c r="E771" s="370"/>
      <c r="F771" s="246" t="s">
        <v>89</v>
      </c>
      <c r="G771" s="376">
        <v>1</v>
      </c>
      <c r="H771" s="376"/>
      <c r="I771" s="372">
        <v>98.78</v>
      </c>
      <c r="J771" s="372"/>
      <c r="K771" s="248">
        <f>ROUND(ROUND(G771,4)*I771,2)</f>
        <v>98.78</v>
      </c>
    </row>
    <row r="772" spans="1:11" ht="15" customHeight="1">
      <c r="A772" s="11"/>
      <c r="B772" s="11"/>
      <c r="C772" s="11"/>
      <c r="D772" s="11"/>
      <c r="E772" s="11"/>
      <c r="F772" s="11"/>
      <c r="G772" s="367" t="s">
        <v>216</v>
      </c>
      <c r="H772" s="367"/>
      <c r="I772" s="367"/>
      <c r="J772" s="367"/>
      <c r="K772" s="249">
        <f>SUM(K771:K771)</f>
        <v>98.78</v>
      </c>
    </row>
    <row r="773" spans="1:11" ht="15" customHeight="1">
      <c r="A773" s="11"/>
      <c r="B773" s="11"/>
      <c r="C773" s="11"/>
      <c r="D773" s="11"/>
      <c r="E773" s="11"/>
      <c r="F773" s="11"/>
      <c r="G773" s="368" t="s">
        <v>217</v>
      </c>
      <c r="H773" s="368"/>
      <c r="I773" s="368"/>
      <c r="J773" s="368"/>
      <c r="K773" s="250">
        <f>ROUND(SUM(K765,K769,K772),2)</f>
        <v>195.41</v>
      </c>
    </row>
    <row r="774" spans="1:11" ht="10.050000000000001" customHeight="1">
      <c r="A774" s="11"/>
      <c r="B774" s="11"/>
      <c r="C774" s="11"/>
      <c r="D774" s="11"/>
      <c r="E774" s="11"/>
      <c r="F774" s="11"/>
      <c r="G774" s="374"/>
      <c r="H774" s="374"/>
      <c r="I774" s="374"/>
      <c r="J774" s="374"/>
      <c r="K774" s="374"/>
    </row>
    <row r="775" spans="1:11" ht="19.95" customHeight="1">
      <c r="A775" s="375" t="s">
        <v>750</v>
      </c>
      <c r="B775" s="375"/>
      <c r="C775" s="375"/>
      <c r="D775" s="375"/>
      <c r="E775" s="375"/>
      <c r="F775" s="375"/>
      <c r="G775" s="375"/>
      <c r="H775" s="375"/>
      <c r="I775" s="375"/>
      <c r="J775" s="375"/>
      <c r="K775" s="375"/>
    </row>
    <row r="776" spans="1:11" ht="15" customHeight="1">
      <c r="A776" s="373" t="s">
        <v>751</v>
      </c>
      <c r="B776" s="373"/>
      <c r="C776" s="373"/>
      <c r="D776" s="366" t="s">
        <v>178</v>
      </c>
      <c r="E776" s="366"/>
      <c r="F776" s="243" t="s">
        <v>194</v>
      </c>
      <c r="G776" s="366" t="s">
        <v>195</v>
      </c>
      <c r="H776" s="366"/>
      <c r="I776" s="366" t="s">
        <v>196</v>
      </c>
      <c r="J776" s="366"/>
      <c r="K776" s="243" t="s">
        <v>197</v>
      </c>
    </row>
    <row r="777" spans="1:11" ht="21" customHeight="1">
      <c r="A777" s="246" t="s">
        <v>752</v>
      </c>
      <c r="B777" s="369" t="s">
        <v>753</v>
      </c>
      <c r="C777" s="369"/>
      <c r="D777" s="370" t="s">
        <v>257</v>
      </c>
      <c r="E777" s="370"/>
      <c r="F777" s="246" t="s">
        <v>167</v>
      </c>
      <c r="G777" s="376">
        <v>1</v>
      </c>
      <c r="H777" s="376"/>
      <c r="I777" s="372">
        <v>31.2</v>
      </c>
      <c r="J777" s="372"/>
      <c r="K777" s="248">
        <f>ROUND(ROUND(G777,4)*I777,2)</f>
        <v>31.2</v>
      </c>
    </row>
    <row r="778" spans="1:11" ht="15" customHeight="1">
      <c r="A778" s="11"/>
      <c r="B778" s="11"/>
      <c r="C778" s="11"/>
      <c r="D778" s="11"/>
      <c r="E778" s="11"/>
      <c r="F778" s="11"/>
      <c r="G778" s="367" t="s">
        <v>754</v>
      </c>
      <c r="H778" s="367"/>
      <c r="I778" s="367"/>
      <c r="J778" s="367"/>
      <c r="K778" s="249">
        <f>SUM(K777:K777)</f>
        <v>31.2</v>
      </c>
    </row>
    <row r="779" spans="1:11" ht="15" customHeight="1">
      <c r="A779" s="373" t="s">
        <v>193</v>
      </c>
      <c r="B779" s="373"/>
      <c r="C779" s="373"/>
      <c r="D779" s="366" t="s">
        <v>178</v>
      </c>
      <c r="E779" s="366"/>
      <c r="F779" s="243" t="s">
        <v>194</v>
      </c>
      <c r="G779" s="366" t="s">
        <v>195</v>
      </c>
      <c r="H779" s="366"/>
      <c r="I779" s="366" t="s">
        <v>196</v>
      </c>
      <c r="J779" s="366"/>
      <c r="K779" s="243" t="s">
        <v>197</v>
      </c>
    </row>
    <row r="780" spans="1:11" ht="15" customHeight="1">
      <c r="A780" s="246" t="s">
        <v>741</v>
      </c>
      <c r="B780" s="369" t="s">
        <v>742</v>
      </c>
      <c r="C780" s="369"/>
      <c r="D780" s="370" t="s">
        <v>16</v>
      </c>
      <c r="E780" s="370"/>
      <c r="F780" s="246" t="s">
        <v>265</v>
      </c>
      <c r="G780" s="376">
        <v>0.01</v>
      </c>
      <c r="H780" s="376"/>
      <c r="I780" s="372">
        <v>614.54</v>
      </c>
      <c r="J780" s="372"/>
      <c r="K780" s="248">
        <f>ROUND(ROUND(G780,4)*I780,2)</f>
        <v>6.15</v>
      </c>
    </row>
    <row r="781" spans="1:11" ht="21" customHeight="1">
      <c r="A781" s="246" t="s">
        <v>743</v>
      </c>
      <c r="B781" s="369" t="s">
        <v>744</v>
      </c>
      <c r="C781" s="369"/>
      <c r="D781" s="370" t="s">
        <v>16</v>
      </c>
      <c r="E781" s="370"/>
      <c r="F781" s="246" t="s">
        <v>745</v>
      </c>
      <c r="G781" s="376">
        <v>0.8</v>
      </c>
      <c r="H781" s="376"/>
      <c r="I781" s="372">
        <v>37.89</v>
      </c>
      <c r="J781" s="372"/>
      <c r="K781" s="248">
        <f>ROUND(ROUND(G781,4)*I781,2)</f>
        <v>30.31</v>
      </c>
    </row>
    <row r="782" spans="1:11" ht="21" customHeight="1">
      <c r="A782" s="246" t="s">
        <v>746</v>
      </c>
      <c r="B782" s="369" t="s">
        <v>747</v>
      </c>
      <c r="C782" s="369"/>
      <c r="D782" s="370" t="s">
        <v>16</v>
      </c>
      <c r="E782" s="370"/>
      <c r="F782" s="246" t="s">
        <v>167</v>
      </c>
      <c r="G782" s="376">
        <v>1</v>
      </c>
      <c r="H782" s="376"/>
      <c r="I782" s="372">
        <v>1.2</v>
      </c>
      <c r="J782" s="372"/>
      <c r="K782" s="248">
        <f>ROUND(ROUND(G782,4)*I782,2)</f>
        <v>1.2</v>
      </c>
    </row>
    <row r="783" spans="1:11" ht="15" customHeight="1">
      <c r="A783" s="11"/>
      <c r="B783" s="11"/>
      <c r="C783" s="11"/>
      <c r="D783" s="11"/>
      <c r="E783" s="11"/>
      <c r="F783" s="11"/>
      <c r="G783" s="367" t="s">
        <v>206</v>
      </c>
      <c r="H783" s="367"/>
      <c r="I783" s="367"/>
      <c r="J783" s="367"/>
      <c r="K783" s="249">
        <f>SUM(K780:K782)</f>
        <v>37.660000000000004</v>
      </c>
    </row>
    <row r="784" spans="1:11" ht="15" customHeight="1">
      <c r="A784" s="373" t="s">
        <v>207</v>
      </c>
      <c r="B784" s="373"/>
      <c r="C784" s="373"/>
      <c r="D784" s="366" t="s">
        <v>178</v>
      </c>
      <c r="E784" s="366"/>
      <c r="F784" s="243" t="s">
        <v>194</v>
      </c>
      <c r="G784" s="366" t="s">
        <v>195</v>
      </c>
      <c r="H784" s="366"/>
      <c r="I784" s="366" t="s">
        <v>196</v>
      </c>
      <c r="J784" s="366"/>
      <c r="K784" s="243" t="s">
        <v>197</v>
      </c>
    </row>
    <row r="785" spans="1:11" ht="15" customHeight="1">
      <c r="A785" s="246" t="s">
        <v>291</v>
      </c>
      <c r="B785" s="369" t="s">
        <v>292</v>
      </c>
      <c r="C785" s="369"/>
      <c r="D785" s="370" t="s">
        <v>16</v>
      </c>
      <c r="E785" s="370"/>
      <c r="F785" s="246" t="s">
        <v>128</v>
      </c>
      <c r="G785" s="376">
        <v>1.85</v>
      </c>
      <c r="H785" s="376"/>
      <c r="I785" s="372">
        <v>27.42</v>
      </c>
      <c r="J785" s="372"/>
      <c r="K785" s="248">
        <f>ROUND(ROUND(G785,4)*I785,2)</f>
        <v>50.73</v>
      </c>
    </row>
    <row r="786" spans="1:11" ht="15" customHeight="1">
      <c r="A786" s="246" t="s">
        <v>210</v>
      </c>
      <c r="B786" s="369" t="s">
        <v>211</v>
      </c>
      <c r="C786" s="369"/>
      <c r="D786" s="370" t="s">
        <v>16</v>
      </c>
      <c r="E786" s="370"/>
      <c r="F786" s="246" t="s">
        <v>128</v>
      </c>
      <c r="G786" s="376">
        <v>0.37</v>
      </c>
      <c r="H786" s="376"/>
      <c r="I786" s="372">
        <v>22.26</v>
      </c>
      <c r="J786" s="372"/>
      <c r="K786" s="248">
        <f>ROUND(ROUND(G786,4)*I786,2)</f>
        <v>8.24</v>
      </c>
    </row>
    <row r="787" spans="1:11" ht="18" customHeight="1">
      <c r="A787" s="11"/>
      <c r="B787" s="11"/>
      <c r="C787" s="11"/>
      <c r="D787" s="11"/>
      <c r="E787" s="11"/>
      <c r="F787" s="11"/>
      <c r="G787" s="367" t="s">
        <v>212</v>
      </c>
      <c r="H787" s="367"/>
      <c r="I787" s="367"/>
      <c r="J787" s="367"/>
      <c r="K787" s="249">
        <f>SUM(K785:K786)</f>
        <v>58.97</v>
      </c>
    </row>
    <row r="788" spans="1:11" ht="15" customHeight="1">
      <c r="A788" s="11"/>
      <c r="B788" s="11"/>
      <c r="C788" s="11"/>
      <c r="D788" s="11"/>
      <c r="E788" s="11"/>
      <c r="F788" s="11"/>
      <c r="G788" s="368" t="s">
        <v>217</v>
      </c>
      <c r="H788" s="368"/>
      <c r="I788" s="368"/>
      <c r="J788" s="368"/>
      <c r="K788" s="250">
        <f>ROUND(SUM(K778,K783,K787),2)</f>
        <v>127.83</v>
      </c>
    </row>
    <row r="789" spans="1:11" ht="10.050000000000001" customHeight="1">
      <c r="A789" s="11"/>
      <c r="B789" s="11"/>
      <c r="C789" s="11"/>
      <c r="D789" s="11"/>
      <c r="E789" s="11"/>
      <c r="F789" s="11"/>
      <c r="G789" s="374"/>
      <c r="H789" s="374"/>
      <c r="I789" s="374"/>
      <c r="J789" s="374"/>
      <c r="K789" s="374"/>
    </row>
    <row r="790" spans="1:11" ht="19.95" customHeight="1">
      <c r="A790" s="375" t="s">
        <v>755</v>
      </c>
      <c r="B790" s="375"/>
      <c r="C790" s="375"/>
      <c r="D790" s="375"/>
      <c r="E790" s="375"/>
      <c r="F790" s="375"/>
      <c r="G790" s="375"/>
      <c r="H790" s="375"/>
      <c r="I790" s="375"/>
      <c r="J790" s="375"/>
      <c r="K790" s="375"/>
    </row>
    <row r="791" spans="1:11" ht="15" customHeight="1">
      <c r="A791" s="373" t="s">
        <v>281</v>
      </c>
      <c r="B791" s="373"/>
      <c r="C791" s="373"/>
      <c r="D791" s="366" t="s">
        <v>178</v>
      </c>
      <c r="E791" s="366"/>
      <c r="F791" s="243" t="s">
        <v>194</v>
      </c>
      <c r="G791" s="366" t="s">
        <v>195</v>
      </c>
      <c r="H791" s="366"/>
      <c r="I791" s="366" t="s">
        <v>196</v>
      </c>
      <c r="J791" s="366"/>
      <c r="K791" s="243" t="s">
        <v>197</v>
      </c>
    </row>
    <row r="792" spans="1:11" ht="28.95" customHeight="1">
      <c r="A792" s="246" t="s">
        <v>654</v>
      </c>
      <c r="B792" s="369" t="s">
        <v>655</v>
      </c>
      <c r="C792" s="369"/>
      <c r="D792" s="370" t="s">
        <v>16</v>
      </c>
      <c r="E792" s="370"/>
      <c r="F792" s="246" t="s">
        <v>284</v>
      </c>
      <c r="G792" s="371">
        <v>1.6000000000000001E-3</v>
      </c>
      <c r="H792" s="371"/>
      <c r="I792" s="372">
        <v>24.71</v>
      </c>
      <c r="J792" s="372"/>
      <c r="K792" s="248">
        <f>TRUNC(TRUNC(G792,8)*I792,2)</f>
        <v>0.03</v>
      </c>
    </row>
    <row r="793" spans="1:11" ht="28.95" customHeight="1">
      <c r="A793" s="246" t="s">
        <v>656</v>
      </c>
      <c r="B793" s="369" t="s">
        <v>657</v>
      </c>
      <c r="C793" s="369"/>
      <c r="D793" s="370" t="s">
        <v>16</v>
      </c>
      <c r="E793" s="370"/>
      <c r="F793" s="246" t="s">
        <v>287</v>
      </c>
      <c r="G793" s="371">
        <v>1.6000000000000001E-3</v>
      </c>
      <c r="H793" s="371"/>
      <c r="I793" s="372">
        <v>32.21</v>
      </c>
      <c r="J793" s="372"/>
      <c r="K793" s="248">
        <f>TRUNC(TRUNC(G793,8)*I793,2)</f>
        <v>0.05</v>
      </c>
    </row>
    <row r="794" spans="1:11" ht="18" customHeight="1">
      <c r="A794" s="11"/>
      <c r="B794" s="11"/>
      <c r="C794" s="11"/>
      <c r="D794" s="11"/>
      <c r="E794" s="11"/>
      <c r="F794" s="11"/>
      <c r="G794" s="367" t="s">
        <v>288</v>
      </c>
      <c r="H794" s="367"/>
      <c r="I794" s="367"/>
      <c r="J794" s="367"/>
      <c r="K794" s="249">
        <f>SUM(K792:K793)</f>
        <v>0.08</v>
      </c>
    </row>
    <row r="795" spans="1:11" ht="15" customHeight="1">
      <c r="A795" s="373" t="s">
        <v>207</v>
      </c>
      <c r="B795" s="373"/>
      <c r="C795" s="373"/>
      <c r="D795" s="366" t="s">
        <v>178</v>
      </c>
      <c r="E795" s="366"/>
      <c r="F795" s="243" t="s">
        <v>194</v>
      </c>
      <c r="G795" s="366" t="s">
        <v>195</v>
      </c>
      <c r="H795" s="366"/>
      <c r="I795" s="366" t="s">
        <v>196</v>
      </c>
      <c r="J795" s="366"/>
      <c r="K795" s="243" t="s">
        <v>197</v>
      </c>
    </row>
    <row r="796" spans="1:11" ht="15" customHeight="1">
      <c r="A796" s="246" t="s">
        <v>291</v>
      </c>
      <c r="B796" s="369" t="s">
        <v>292</v>
      </c>
      <c r="C796" s="369"/>
      <c r="D796" s="370" t="s">
        <v>16</v>
      </c>
      <c r="E796" s="370"/>
      <c r="F796" s="246" t="s">
        <v>128</v>
      </c>
      <c r="G796" s="371">
        <v>5.0700000000000002E-2</v>
      </c>
      <c r="H796" s="371"/>
      <c r="I796" s="372">
        <v>27.42</v>
      </c>
      <c r="J796" s="372"/>
      <c r="K796" s="248">
        <f>TRUNC(TRUNC(G796,8)*I796,2)</f>
        <v>1.39</v>
      </c>
    </row>
    <row r="797" spans="1:11" ht="15" customHeight="1">
      <c r="A797" s="246" t="s">
        <v>210</v>
      </c>
      <c r="B797" s="369" t="s">
        <v>211</v>
      </c>
      <c r="C797" s="369"/>
      <c r="D797" s="370" t="s">
        <v>16</v>
      </c>
      <c r="E797" s="370"/>
      <c r="F797" s="246" t="s">
        <v>128</v>
      </c>
      <c r="G797" s="371">
        <v>7.5999999999999998E-2</v>
      </c>
      <c r="H797" s="371"/>
      <c r="I797" s="372">
        <v>22.26</v>
      </c>
      <c r="J797" s="372"/>
      <c r="K797" s="248">
        <f>TRUNC(TRUNC(G797,8)*I797,2)</f>
        <v>1.69</v>
      </c>
    </row>
    <row r="798" spans="1:11" ht="18" customHeight="1">
      <c r="A798" s="11"/>
      <c r="B798" s="11"/>
      <c r="C798" s="11"/>
      <c r="D798" s="11"/>
      <c r="E798" s="11"/>
      <c r="F798" s="11"/>
      <c r="G798" s="367" t="s">
        <v>212</v>
      </c>
      <c r="H798" s="367"/>
      <c r="I798" s="367"/>
      <c r="J798" s="367"/>
      <c r="K798" s="249">
        <f>SUM(K796:K797)</f>
        <v>3.08</v>
      </c>
    </row>
    <row r="799" spans="1:11" ht="15" customHeight="1">
      <c r="A799" s="11"/>
      <c r="B799" s="11"/>
      <c r="C799" s="11"/>
      <c r="D799" s="11"/>
      <c r="E799" s="11"/>
      <c r="F799" s="11"/>
      <c r="G799" s="368" t="s">
        <v>217</v>
      </c>
      <c r="H799" s="368"/>
      <c r="I799" s="368"/>
      <c r="J799" s="368"/>
      <c r="K799" s="250">
        <f>ROUND(SUM(K794,K798),2)</f>
        <v>3.16</v>
      </c>
    </row>
    <row r="800" spans="1:11" ht="13.95" customHeight="1">
      <c r="A800" s="338" t="s">
        <v>177</v>
      </c>
      <c r="B800" s="338"/>
      <c r="C800" s="338"/>
      <c r="D800" s="338"/>
      <c r="E800" s="338"/>
      <c r="F800" s="338"/>
      <c r="G800" s="338"/>
      <c r="H800" s="338"/>
      <c r="I800" s="338"/>
      <c r="J800" s="338"/>
      <c r="K800" s="338"/>
    </row>
  </sheetData>
  <mergeCells count="2431">
    <mergeCell ref="A1:K1"/>
    <mergeCell ref="G2:K2"/>
    <mergeCell ref="A3:K3"/>
    <mergeCell ref="A4:C4"/>
    <mergeCell ref="D4:E4"/>
    <mergeCell ref="G4:H4"/>
    <mergeCell ref="I4:J4"/>
    <mergeCell ref="G9:J9"/>
    <mergeCell ref="A10:C10"/>
    <mergeCell ref="D10:E10"/>
    <mergeCell ref="G10:H10"/>
    <mergeCell ref="I10:J10"/>
    <mergeCell ref="B7:C7"/>
    <mergeCell ref="D7:E7"/>
    <mergeCell ref="G7:H7"/>
    <mergeCell ref="I7:J7"/>
    <mergeCell ref="B8:C8"/>
    <mergeCell ref="D8:E8"/>
    <mergeCell ref="G8:H8"/>
    <mergeCell ref="I8:J8"/>
    <mergeCell ref="B5:C5"/>
    <mergeCell ref="D5:E5"/>
    <mergeCell ref="G5:H5"/>
    <mergeCell ref="I5:J5"/>
    <mergeCell ref="B6:C6"/>
    <mergeCell ref="D6:E6"/>
    <mergeCell ref="G6:H6"/>
    <mergeCell ref="I6:J6"/>
    <mergeCell ref="B15:C15"/>
    <mergeCell ref="D15:E15"/>
    <mergeCell ref="G15:H15"/>
    <mergeCell ref="I15:J15"/>
    <mergeCell ref="G16:J16"/>
    <mergeCell ref="G13:J13"/>
    <mergeCell ref="A14:C14"/>
    <mergeCell ref="D14:E14"/>
    <mergeCell ref="G14:H14"/>
    <mergeCell ref="I14:J14"/>
    <mergeCell ref="B11:C11"/>
    <mergeCell ref="D11:E11"/>
    <mergeCell ref="G11:H11"/>
    <mergeCell ref="I11:J11"/>
    <mergeCell ref="B12:C12"/>
    <mergeCell ref="D12:E12"/>
    <mergeCell ref="G12:H12"/>
    <mergeCell ref="I12:J12"/>
    <mergeCell ref="B23:C23"/>
    <mergeCell ref="D23:E23"/>
    <mergeCell ref="G23:H23"/>
    <mergeCell ref="I23:J23"/>
    <mergeCell ref="B24:C24"/>
    <mergeCell ref="D24:E24"/>
    <mergeCell ref="G24:H24"/>
    <mergeCell ref="I24:J24"/>
    <mergeCell ref="B21:C21"/>
    <mergeCell ref="D21:E21"/>
    <mergeCell ref="G21:H21"/>
    <mergeCell ref="I21:J21"/>
    <mergeCell ref="B22:C22"/>
    <mergeCell ref="D22:E22"/>
    <mergeCell ref="G22:H22"/>
    <mergeCell ref="I22:J22"/>
    <mergeCell ref="G17:J17"/>
    <mergeCell ref="G18:K18"/>
    <mergeCell ref="A19:K19"/>
    <mergeCell ref="A20:C20"/>
    <mergeCell ref="D20:E20"/>
    <mergeCell ref="G20:H20"/>
    <mergeCell ref="I20:J20"/>
    <mergeCell ref="B29:C29"/>
    <mergeCell ref="D29:E29"/>
    <mergeCell ref="G29:H29"/>
    <mergeCell ref="I29:J29"/>
    <mergeCell ref="B30:C30"/>
    <mergeCell ref="D30:E30"/>
    <mergeCell ref="G30:H30"/>
    <mergeCell ref="I30:J30"/>
    <mergeCell ref="B27:C27"/>
    <mergeCell ref="D27:E27"/>
    <mergeCell ref="G27:H27"/>
    <mergeCell ref="I27:J27"/>
    <mergeCell ref="B28:C28"/>
    <mergeCell ref="D28:E28"/>
    <mergeCell ref="G28:H28"/>
    <mergeCell ref="I28:J28"/>
    <mergeCell ref="B25:C25"/>
    <mergeCell ref="D25:E25"/>
    <mergeCell ref="G25:H25"/>
    <mergeCell ref="I25:J25"/>
    <mergeCell ref="B26:C26"/>
    <mergeCell ref="D26:E26"/>
    <mergeCell ref="G26:H26"/>
    <mergeCell ref="I26:J26"/>
    <mergeCell ref="B35:C35"/>
    <mergeCell ref="D35:E35"/>
    <mergeCell ref="G35:H35"/>
    <mergeCell ref="I35:J35"/>
    <mergeCell ref="B36:C36"/>
    <mergeCell ref="D36:E36"/>
    <mergeCell ref="G36:H36"/>
    <mergeCell ref="I36:J36"/>
    <mergeCell ref="B33:C33"/>
    <mergeCell ref="D33:E33"/>
    <mergeCell ref="G33:H33"/>
    <mergeCell ref="I33:J33"/>
    <mergeCell ref="B34:C34"/>
    <mergeCell ref="D34:E34"/>
    <mergeCell ref="G34:H34"/>
    <mergeCell ref="I34:J34"/>
    <mergeCell ref="B31:C31"/>
    <mergeCell ref="D31:E31"/>
    <mergeCell ref="G31:H31"/>
    <mergeCell ref="I31:J31"/>
    <mergeCell ref="B32:C32"/>
    <mergeCell ref="D32:E32"/>
    <mergeCell ref="G32:H32"/>
    <mergeCell ref="I32:J32"/>
    <mergeCell ref="B41:C41"/>
    <mergeCell ref="D41:E41"/>
    <mergeCell ref="G41:H41"/>
    <mergeCell ref="I41:J41"/>
    <mergeCell ref="G42:J42"/>
    <mergeCell ref="A39:C39"/>
    <mergeCell ref="D39:E39"/>
    <mergeCell ref="G39:H39"/>
    <mergeCell ref="I39:J39"/>
    <mergeCell ref="B40:C40"/>
    <mergeCell ref="D40:E40"/>
    <mergeCell ref="G40:H40"/>
    <mergeCell ref="I40:J40"/>
    <mergeCell ref="B37:C37"/>
    <mergeCell ref="D37:E37"/>
    <mergeCell ref="G37:H37"/>
    <mergeCell ref="I37:J37"/>
    <mergeCell ref="G38:J38"/>
    <mergeCell ref="G49:J49"/>
    <mergeCell ref="G50:K50"/>
    <mergeCell ref="A51:K51"/>
    <mergeCell ref="A52:C52"/>
    <mergeCell ref="D52:E52"/>
    <mergeCell ref="G52:H52"/>
    <mergeCell ref="I52:J52"/>
    <mergeCell ref="B47:C47"/>
    <mergeCell ref="D47:E47"/>
    <mergeCell ref="G47:H47"/>
    <mergeCell ref="I47:J47"/>
    <mergeCell ref="G48:J48"/>
    <mergeCell ref="G43:J43"/>
    <mergeCell ref="G44:K44"/>
    <mergeCell ref="A45:K45"/>
    <mergeCell ref="A46:C46"/>
    <mergeCell ref="D46:E46"/>
    <mergeCell ref="G46:H46"/>
    <mergeCell ref="I46:J46"/>
    <mergeCell ref="B57:C57"/>
    <mergeCell ref="D57:E57"/>
    <mergeCell ref="G57:H57"/>
    <mergeCell ref="I57:J57"/>
    <mergeCell ref="B58:C58"/>
    <mergeCell ref="D58:E58"/>
    <mergeCell ref="G58:H58"/>
    <mergeCell ref="I58:J58"/>
    <mergeCell ref="B55:C55"/>
    <mergeCell ref="D55:E55"/>
    <mergeCell ref="G55:H55"/>
    <mergeCell ref="I55:J55"/>
    <mergeCell ref="B56:C56"/>
    <mergeCell ref="D56:E56"/>
    <mergeCell ref="G56:H56"/>
    <mergeCell ref="I56:J56"/>
    <mergeCell ref="B53:C53"/>
    <mergeCell ref="D53:E53"/>
    <mergeCell ref="G53:H53"/>
    <mergeCell ref="I53:J53"/>
    <mergeCell ref="B54:C54"/>
    <mergeCell ref="D54:E54"/>
    <mergeCell ref="G54:H54"/>
    <mergeCell ref="I54:J54"/>
    <mergeCell ref="B63:C63"/>
    <mergeCell ref="D63:E63"/>
    <mergeCell ref="G63:H63"/>
    <mergeCell ref="I63:J63"/>
    <mergeCell ref="B64:C64"/>
    <mergeCell ref="D64:E64"/>
    <mergeCell ref="G64:H64"/>
    <mergeCell ref="I64:J64"/>
    <mergeCell ref="G61:J61"/>
    <mergeCell ref="A62:C62"/>
    <mergeCell ref="D62:E62"/>
    <mergeCell ref="G62:H62"/>
    <mergeCell ref="I62:J62"/>
    <mergeCell ref="B59:C59"/>
    <mergeCell ref="D59:E59"/>
    <mergeCell ref="G59:H59"/>
    <mergeCell ref="I59:J59"/>
    <mergeCell ref="B60:C60"/>
    <mergeCell ref="D60:E60"/>
    <mergeCell ref="G60:H60"/>
    <mergeCell ref="I60:J60"/>
    <mergeCell ref="G72:J72"/>
    <mergeCell ref="A73:C73"/>
    <mergeCell ref="D73:E73"/>
    <mergeCell ref="G73:H73"/>
    <mergeCell ref="I73:J73"/>
    <mergeCell ref="B70:C70"/>
    <mergeCell ref="D70:E70"/>
    <mergeCell ref="G70:H70"/>
    <mergeCell ref="I70:J70"/>
    <mergeCell ref="B71:C71"/>
    <mergeCell ref="D71:E71"/>
    <mergeCell ref="G71:H71"/>
    <mergeCell ref="I71:J71"/>
    <mergeCell ref="G65:J65"/>
    <mergeCell ref="G66:J66"/>
    <mergeCell ref="G67:K67"/>
    <mergeCell ref="A68:K68"/>
    <mergeCell ref="A69:C69"/>
    <mergeCell ref="D69:E69"/>
    <mergeCell ref="G69:H69"/>
    <mergeCell ref="I69:J69"/>
    <mergeCell ref="B78:C78"/>
    <mergeCell ref="D78:E78"/>
    <mergeCell ref="G78:H78"/>
    <mergeCell ref="I78:J78"/>
    <mergeCell ref="G79:J79"/>
    <mergeCell ref="A76:C76"/>
    <mergeCell ref="D76:E76"/>
    <mergeCell ref="G76:H76"/>
    <mergeCell ref="I76:J76"/>
    <mergeCell ref="B77:C77"/>
    <mergeCell ref="D77:E77"/>
    <mergeCell ref="G77:H77"/>
    <mergeCell ref="I77:J77"/>
    <mergeCell ref="B74:C74"/>
    <mergeCell ref="D74:E74"/>
    <mergeCell ref="G74:H74"/>
    <mergeCell ref="I74:J74"/>
    <mergeCell ref="G75:J75"/>
    <mergeCell ref="B84:C84"/>
    <mergeCell ref="D84:E84"/>
    <mergeCell ref="G84:H84"/>
    <mergeCell ref="I84:J84"/>
    <mergeCell ref="G85:J85"/>
    <mergeCell ref="B82:C82"/>
    <mergeCell ref="D82:E82"/>
    <mergeCell ref="G82:H82"/>
    <mergeCell ref="I82:J82"/>
    <mergeCell ref="B83:C83"/>
    <mergeCell ref="D83:E83"/>
    <mergeCell ref="G83:H83"/>
    <mergeCell ref="I83:J83"/>
    <mergeCell ref="A80:C80"/>
    <mergeCell ref="D80:E80"/>
    <mergeCell ref="G80:H80"/>
    <mergeCell ref="I80:J80"/>
    <mergeCell ref="B81:C81"/>
    <mergeCell ref="D81:E81"/>
    <mergeCell ref="G81:H81"/>
    <mergeCell ref="I81:J81"/>
    <mergeCell ref="G92:J92"/>
    <mergeCell ref="A93:C93"/>
    <mergeCell ref="D93:E93"/>
    <mergeCell ref="G93:H93"/>
    <mergeCell ref="I93:J93"/>
    <mergeCell ref="B90:C90"/>
    <mergeCell ref="D90:E90"/>
    <mergeCell ref="G90:H90"/>
    <mergeCell ref="I90:J90"/>
    <mergeCell ref="B91:C91"/>
    <mergeCell ref="D91:E91"/>
    <mergeCell ref="G91:H91"/>
    <mergeCell ref="I91:J91"/>
    <mergeCell ref="G86:J86"/>
    <mergeCell ref="G87:K87"/>
    <mergeCell ref="A88:K88"/>
    <mergeCell ref="A89:C89"/>
    <mergeCell ref="D89:E89"/>
    <mergeCell ref="G89:H89"/>
    <mergeCell ref="I89:J89"/>
    <mergeCell ref="A98:C98"/>
    <mergeCell ref="D98:E98"/>
    <mergeCell ref="G98:H98"/>
    <mergeCell ref="I98:J98"/>
    <mergeCell ref="B99:C99"/>
    <mergeCell ref="D99:E99"/>
    <mergeCell ref="G99:H99"/>
    <mergeCell ref="I99:J99"/>
    <mergeCell ref="B96:C96"/>
    <mergeCell ref="D96:E96"/>
    <mergeCell ref="G96:H96"/>
    <mergeCell ref="I96:J96"/>
    <mergeCell ref="G97:J97"/>
    <mergeCell ref="B94:C94"/>
    <mergeCell ref="D94:E94"/>
    <mergeCell ref="G94:H94"/>
    <mergeCell ref="I94:J94"/>
    <mergeCell ref="B95:C95"/>
    <mergeCell ref="D95:E95"/>
    <mergeCell ref="G95:H95"/>
    <mergeCell ref="I95:J95"/>
    <mergeCell ref="B104:C104"/>
    <mergeCell ref="D104:E104"/>
    <mergeCell ref="G104:H104"/>
    <mergeCell ref="I104:J104"/>
    <mergeCell ref="B105:C105"/>
    <mergeCell ref="D105:E105"/>
    <mergeCell ref="G105:H105"/>
    <mergeCell ref="I105:J105"/>
    <mergeCell ref="A102:C102"/>
    <mergeCell ref="D102:E102"/>
    <mergeCell ref="G102:H102"/>
    <mergeCell ref="I102:J102"/>
    <mergeCell ref="B103:C103"/>
    <mergeCell ref="D103:E103"/>
    <mergeCell ref="G103:H103"/>
    <mergeCell ref="I103:J103"/>
    <mergeCell ref="B100:C100"/>
    <mergeCell ref="D100:E100"/>
    <mergeCell ref="G100:H100"/>
    <mergeCell ref="I100:J100"/>
    <mergeCell ref="G101:J101"/>
    <mergeCell ref="B110:C110"/>
    <mergeCell ref="D110:E110"/>
    <mergeCell ref="G110:H110"/>
    <mergeCell ref="I110:J110"/>
    <mergeCell ref="G111:J111"/>
    <mergeCell ref="B108:C108"/>
    <mergeCell ref="D108:E108"/>
    <mergeCell ref="G108:H108"/>
    <mergeCell ref="I108:J108"/>
    <mergeCell ref="B109:C109"/>
    <mergeCell ref="D109:E109"/>
    <mergeCell ref="G109:H109"/>
    <mergeCell ref="I109:J109"/>
    <mergeCell ref="B106:C106"/>
    <mergeCell ref="D106:E106"/>
    <mergeCell ref="G106:H106"/>
    <mergeCell ref="I106:J106"/>
    <mergeCell ref="B107:C107"/>
    <mergeCell ref="D107:E107"/>
    <mergeCell ref="G107:H107"/>
    <mergeCell ref="I107:J107"/>
    <mergeCell ref="G118:J118"/>
    <mergeCell ref="A119:C119"/>
    <mergeCell ref="D119:E119"/>
    <mergeCell ref="G119:H119"/>
    <mergeCell ref="I119:J119"/>
    <mergeCell ref="B116:C116"/>
    <mergeCell ref="D116:E116"/>
    <mergeCell ref="G116:H116"/>
    <mergeCell ref="I116:J116"/>
    <mergeCell ref="B117:C117"/>
    <mergeCell ref="D117:E117"/>
    <mergeCell ref="G117:H117"/>
    <mergeCell ref="I117:J117"/>
    <mergeCell ref="G112:J112"/>
    <mergeCell ref="G113:K113"/>
    <mergeCell ref="A114:K114"/>
    <mergeCell ref="A115:C115"/>
    <mergeCell ref="D115:E115"/>
    <mergeCell ref="G115:H115"/>
    <mergeCell ref="I115:J115"/>
    <mergeCell ref="G124:J124"/>
    <mergeCell ref="A125:C125"/>
    <mergeCell ref="D125:E125"/>
    <mergeCell ref="G125:H125"/>
    <mergeCell ref="I125:J125"/>
    <mergeCell ref="B122:C122"/>
    <mergeCell ref="D122:E122"/>
    <mergeCell ref="G122:H122"/>
    <mergeCell ref="I122:J122"/>
    <mergeCell ref="B123:C123"/>
    <mergeCell ref="D123:E123"/>
    <mergeCell ref="G123:H123"/>
    <mergeCell ref="I123:J123"/>
    <mergeCell ref="B120:C120"/>
    <mergeCell ref="D120:E120"/>
    <mergeCell ref="G120:H120"/>
    <mergeCell ref="I120:J120"/>
    <mergeCell ref="B121:C121"/>
    <mergeCell ref="D121:E121"/>
    <mergeCell ref="G121:H121"/>
    <mergeCell ref="I121:J121"/>
    <mergeCell ref="B130:C130"/>
    <mergeCell ref="D130:E130"/>
    <mergeCell ref="G130:H130"/>
    <mergeCell ref="I130:J130"/>
    <mergeCell ref="G131:J131"/>
    <mergeCell ref="G128:J128"/>
    <mergeCell ref="A129:C129"/>
    <mergeCell ref="D129:E129"/>
    <mergeCell ref="G129:H129"/>
    <mergeCell ref="I129:J129"/>
    <mergeCell ref="B126:C126"/>
    <mergeCell ref="D126:E126"/>
    <mergeCell ref="G126:H126"/>
    <mergeCell ref="I126:J126"/>
    <mergeCell ref="B127:C127"/>
    <mergeCell ref="D127:E127"/>
    <mergeCell ref="G127:H127"/>
    <mergeCell ref="I127:J127"/>
    <mergeCell ref="B138:C138"/>
    <mergeCell ref="D138:E138"/>
    <mergeCell ref="G138:H138"/>
    <mergeCell ref="I138:J138"/>
    <mergeCell ref="B139:C139"/>
    <mergeCell ref="D139:E139"/>
    <mergeCell ref="G139:H139"/>
    <mergeCell ref="I139:J139"/>
    <mergeCell ref="B136:C136"/>
    <mergeCell ref="D136:E136"/>
    <mergeCell ref="G136:H136"/>
    <mergeCell ref="I136:J136"/>
    <mergeCell ref="B137:C137"/>
    <mergeCell ref="D137:E137"/>
    <mergeCell ref="G137:H137"/>
    <mergeCell ref="I137:J137"/>
    <mergeCell ref="G132:J132"/>
    <mergeCell ref="G133:K133"/>
    <mergeCell ref="A134:K134"/>
    <mergeCell ref="A135:C135"/>
    <mergeCell ref="D135:E135"/>
    <mergeCell ref="G135:H135"/>
    <mergeCell ref="I135:J135"/>
    <mergeCell ref="B144:C144"/>
    <mergeCell ref="D144:E144"/>
    <mergeCell ref="G144:H144"/>
    <mergeCell ref="I144:J144"/>
    <mergeCell ref="B145:C145"/>
    <mergeCell ref="D145:E145"/>
    <mergeCell ref="G145:H145"/>
    <mergeCell ref="I145:J145"/>
    <mergeCell ref="A142:C142"/>
    <mergeCell ref="D142:E142"/>
    <mergeCell ref="G142:H142"/>
    <mergeCell ref="I142:J142"/>
    <mergeCell ref="B143:C143"/>
    <mergeCell ref="D143:E143"/>
    <mergeCell ref="G143:H143"/>
    <mergeCell ref="I143:J143"/>
    <mergeCell ref="B140:C140"/>
    <mergeCell ref="D140:E140"/>
    <mergeCell ref="G140:H140"/>
    <mergeCell ref="I140:J140"/>
    <mergeCell ref="G141:J141"/>
    <mergeCell ref="B150:C150"/>
    <mergeCell ref="D150:E150"/>
    <mergeCell ref="G150:H150"/>
    <mergeCell ref="I150:J150"/>
    <mergeCell ref="B151:C151"/>
    <mergeCell ref="D151:E151"/>
    <mergeCell ref="G151:H151"/>
    <mergeCell ref="I151:J151"/>
    <mergeCell ref="B148:C148"/>
    <mergeCell ref="D148:E148"/>
    <mergeCell ref="G148:H148"/>
    <mergeCell ref="I148:J148"/>
    <mergeCell ref="B149:C149"/>
    <mergeCell ref="D149:E149"/>
    <mergeCell ref="G149:H149"/>
    <mergeCell ref="I149:J149"/>
    <mergeCell ref="B146:C146"/>
    <mergeCell ref="D146:E146"/>
    <mergeCell ref="G146:H146"/>
    <mergeCell ref="I146:J146"/>
    <mergeCell ref="B147:C147"/>
    <mergeCell ref="D147:E147"/>
    <mergeCell ref="G147:H147"/>
    <mergeCell ref="I147:J147"/>
    <mergeCell ref="B156:C156"/>
    <mergeCell ref="D156:E156"/>
    <mergeCell ref="G156:H156"/>
    <mergeCell ref="I156:J156"/>
    <mergeCell ref="B157:C157"/>
    <mergeCell ref="D157:E157"/>
    <mergeCell ref="G157:H157"/>
    <mergeCell ref="I157:J157"/>
    <mergeCell ref="B154:C154"/>
    <mergeCell ref="D154:E154"/>
    <mergeCell ref="G154:H154"/>
    <mergeCell ref="I154:J154"/>
    <mergeCell ref="B155:C155"/>
    <mergeCell ref="D155:E155"/>
    <mergeCell ref="G155:H155"/>
    <mergeCell ref="I155:J155"/>
    <mergeCell ref="B152:C152"/>
    <mergeCell ref="D152:E152"/>
    <mergeCell ref="G152:H152"/>
    <mergeCell ref="I152:J152"/>
    <mergeCell ref="B153:C153"/>
    <mergeCell ref="D153:E153"/>
    <mergeCell ref="G153:H153"/>
    <mergeCell ref="I153:J153"/>
    <mergeCell ref="B162:C162"/>
    <mergeCell ref="D162:E162"/>
    <mergeCell ref="G162:H162"/>
    <mergeCell ref="I162:J162"/>
    <mergeCell ref="B163:C163"/>
    <mergeCell ref="D163:E163"/>
    <mergeCell ref="G163:H163"/>
    <mergeCell ref="I163:J163"/>
    <mergeCell ref="B160:C160"/>
    <mergeCell ref="D160:E160"/>
    <mergeCell ref="G160:H160"/>
    <mergeCell ref="I160:J160"/>
    <mergeCell ref="B161:C161"/>
    <mergeCell ref="D161:E161"/>
    <mergeCell ref="G161:H161"/>
    <mergeCell ref="I161:J161"/>
    <mergeCell ref="B158:C158"/>
    <mergeCell ref="D158:E158"/>
    <mergeCell ref="G158:H158"/>
    <mergeCell ref="I158:J158"/>
    <mergeCell ref="B159:C159"/>
    <mergeCell ref="D159:E159"/>
    <mergeCell ref="G159:H159"/>
    <mergeCell ref="I159:J159"/>
    <mergeCell ref="B168:C168"/>
    <mergeCell ref="D168:E168"/>
    <mergeCell ref="G168:H168"/>
    <mergeCell ref="I168:J168"/>
    <mergeCell ref="B169:C169"/>
    <mergeCell ref="D169:E169"/>
    <mergeCell ref="G169:H169"/>
    <mergeCell ref="I169:J169"/>
    <mergeCell ref="B166:C166"/>
    <mergeCell ref="D166:E166"/>
    <mergeCell ref="G166:H166"/>
    <mergeCell ref="I166:J166"/>
    <mergeCell ref="B167:C167"/>
    <mergeCell ref="D167:E167"/>
    <mergeCell ref="G167:H167"/>
    <mergeCell ref="I167:J167"/>
    <mergeCell ref="B164:C164"/>
    <mergeCell ref="D164:E164"/>
    <mergeCell ref="G164:H164"/>
    <mergeCell ref="I164:J164"/>
    <mergeCell ref="B165:C165"/>
    <mergeCell ref="D165:E165"/>
    <mergeCell ref="G165:H165"/>
    <mergeCell ref="I165:J165"/>
    <mergeCell ref="B174:C174"/>
    <mergeCell ref="D174:E174"/>
    <mergeCell ref="G174:H174"/>
    <mergeCell ref="I174:J174"/>
    <mergeCell ref="B175:C175"/>
    <mergeCell ref="D175:E175"/>
    <mergeCell ref="G175:H175"/>
    <mergeCell ref="I175:J175"/>
    <mergeCell ref="B172:C172"/>
    <mergeCell ref="D172:E172"/>
    <mergeCell ref="G172:H172"/>
    <mergeCell ref="I172:J172"/>
    <mergeCell ref="B173:C173"/>
    <mergeCell ref="D173:E173"/>
    <mergeCell ref="G173:H173"/>
    <mergeCell ref="I173:J173"/>
    <mergeCell ref="B170:C170"/>
    <mergeCell ref="D170:E170"/>
    <mergeCell ref="G170:H170"/>
    <mergeCell ref="I170:J170"/>
    <mergeCell ref="B171:C171"/>
    <mergeCell ref="D171:E171"/>
    <mergeCell ref="G171:H171"/>
    <mergeCell ref="I171:J171"/>
    <mergeCell ref="B180:C180"/>
    <mergeCell ref="D180:E180"/>
    <mergeCell ref="G180:H180"/>
    <mergeCell ref="I180:J180"/>
    <mergeCell ref="B181:C181"/>
    <mergeCell ref="D181:E181"/>
    <mergeCell ref="G181:H181"/>
    <mergeCell ref="I181:J181"/>
    <mergeCell ref="B178:C178"/>
    <mergeCell ref="D178:E178"/>
    <mergeCell ref="G178:H178"/>
    <mergeCell ref="I178:J178"/>
    <mergeCell ref="B179:C179"/>
    <mergeCell ref="D179:E179"/>
    <mergeCell ref="G179:H179"/>
    <mergeCell ref="I179:J179"/>
    <mergeCell ref="B176:C176"/>
    <mergeCell ref="D176:E176"/>
    <mergeCell ref="G176:H176"/>
    <mergeCell ref="I176:J176"/>
    <mergeCell ref="B177:C177"/>
    <mergeCell ref="D177:E177"/>
    <mergeCell ref="G177:H177"/>
    <mergeCell ref="I177:J177"/>
    <mergeCell ref="B186:C186"/>
    <mergeCell ref="D186:E186"/>
    <mergeCell ref="G186:H186"/>
    <mergeCell ref="I186:J186"/>
    <mergeCell ref="B187:C187"/>
    <mergeCell ref="D187:E187"/>
    <mergeCell ref="G187:H187"/>
    <mergeCell ref="I187:J187"/>
    <mergeCell ref="B184:C184"/>
    <mergeCell ref="D184:E184"/>
    <mergeCell ref="G184:H184"/>
    <mergeCell ref="I184:J184"/>
    <mergeCell ref="B185:C185"/>
    <mergeCell ref="D185:E185"/>
    <mergeCell ref="G185:H185"/>
    <mergeCell ref="I185:J185"/>
    <mergeCell ref="B182:C182"/>
    <mergeCell ref="D182:E182"/>
    <mergeCell ref="G182:H182"/>
    <mergeCell ref="I182:J182"/>
    <mergeCell ref="B183:C183"/>
    <mergeCell ref="D183:E183"/>
    <mergeCell ref="G183:H183"/>
    <mergeCell ref="I183:J183"/>
    <mergeCell ref="B192:C192"/>
    <mergeCell ref="D192:E192"/>
    <mergeCell ref="G192:H192"/>
    <mergeCell ref="I192:J192"/>
    <mergeCell ref="B193:C193"/>
    <mergeCell ref="D193:E193"/>
    <mergeCell ref="G193:H193"/>
    <mergeCell ref="I193:J193"/>
    <mergeCell ref="B190:C190"/>
    <mergeCell ref="D190:E190"/>
    <mergeCell ref="G190:H190"/>
    <mergeCell ref="I190:J190"/>
    <mergeCell ref="B191:C191"/>
    <mergeCell ref="D191:E191"/>
    <mergeCell ref="G191:H191"/>
    <mergeCell ref="I191:J191"/>
    <mergeCell ref="B188:C188"/>
    <mergeCell ref="D188:E188"/>
    <mergeCell ref="G188:H188"/>
    <mergeCell ref="I188:J188"/>
    <mergeCell ref="B189:C189"/>
    <mergeCell ref="D189:E189"/>
    <mergeCell ref="G189:H189"/>
    <mergeCell ref="I189:J189"/>
    <mergeCell ref="B198:C198"/>
    <mergeCell ref="D198:E198"/>
    <mergeCell ref="G198:H198"/>
    <mergeCell ref="I198:J198"/>
    <mergeCell ref="B199:C199"/>
    <mergeCell ref="D199:E199"/>
    <mergeCell ref="G199:H199"/>
    <mergeCell ref="I199:J199"/>
    <mergeCell ref="B196:C196"/>
    <mergeCell ref="D196:E196"/>
    <mergeCell ref="G196:H196"/>
    <mergeCell ref="I196:J196"/>
    <mergeCell ref="B197:C197"/>
    <mergeCell ref="D197:E197"/>
    <mergeCell ref="G197:H197"/>
    <mergeCell ref="I197:J197"/>
    <mergeCell ref="B194:C194"/>
    <mergeCell ref="D194:E194"/>
    <mergeCell ref="G194:H194"/>
    <mergeCell ref="I194:J194"/>
    <mergeCell ref="B195:C195"/>
    <mergeCell ref="D195:E195"/>
    <mergeCell ref="G195:H195"/>
    <mergeCell ref="I195:J195"/>
    <mergeCell ref="B207:C207"/>
    <mergeCell ref="D207:E207"/>
    <mergeCell ref="G207:H207"/>
    <mergeCell ref="I207:J207"/>
    <mergeCell ref="B208:C208"/>
    <mergeCell ref="D208:E208"/>
    <mergeCell ref="G208:H208"/>
    <mergeCell ref="I208:J208"/>
    <mergeCell ref="G202:J202"/>
    <mergeCell ref="G203:J203"/>
    <mergeCell ref="G204:K204"/>
    <mergeCell ref="A205:K205"/>
    <mergeCell ref="A206:C206"/>
    <mergeCell ref="D206:E206"/>
    <mergeCell ref="G206:H206"/>
    <mergeCell ref="I206:J206"/>
    <mergeCell ref="B200:C200"/>
    <mergeCell ref="D200:E200"/>
    <mergeCell ref="G200:H200"/>
    <mergeCell ref="I200:J200"/>
    <mergeCell ref="B201:C201"/>
    <mergeCell ref="D201:E201"/>
    <mergeCell ref="G201:H201"/>
    <mergeCell ref="I201:J201"/>
    <mergeCell ref="B213:C213"/>
    <mergeCell ref="D213:E213"/>
    <mergeCell ref="G213:H213"/>
    <mergeCell ref="I213:J213"/>
    <mergeCell ref="G214:J214"/>
    <mergeCell ref="B211:C211"/>
    <mergeCell ref="D211:E211"/>
    <mergeCell ref="G211:H211"/>
    <mergeCell ref="I211:J211"/>
    <mergeCell ref="B212:C212"/>
    <mergeCell ref="D212:E212"/>
    <mergeCell ref="G212:H212"/>
    <mergeCell ref="I212:J212"/>
    <mergeCell ref="B209:C209"/>
    <mergeCell ref="D209:E209"/>
    <mergeCell ref="G209:H209"/>
    <mergeCell ref="I209:J209"/>
    <mergeCell ref="B210:C210"/>
    <mergeCell ref="D210:E210"/>
    <mergeCell ref="G210:H210"/>
    <mergeCell ref="I210:J210"/>
    <mergeCell ref="B219:C219"/>
    <mergeCell ref="D219:E219"/>
    <mergeCell ref="G219:H219"/>
    <mergeCell ref="I219:J219"/>
    <mergeCell ref="B220:C220"/>
    <mergeCell ref="D220:E220"/>
    <mergeCell ref="G220:H220"/>
    <mergeCell ref="I220:J220"/>
    <mergeCell ref="G217:J217"/>
    <mergeCell ref="A218:C218"/>
    <mergeCell ref="D218:E218"/>
    <mergeCell ref="G218:H218"/>
    <mergeCell ref="I218:J218"/>
    <mergeCell ref="A215:C215"/>
    <mergeCell ref="D215:E215"/>
    <mergeCell ref="G215:H215"/>
    <mergeCell ref="I215:J215"/>
    <mergeCell ref="B216:C216"/>
    <mergeCell ref="D216:E216"/>
    <mergeCell ref="G216:H216"/>
    <mergeCell ref="I216:J216"/>
    <mergeCell ref="B225:C225"/>
    <mergeCell ref="D225:E225"/>
    <mergeCell ref="G225:H225"/>
    <mergeCell ref="I225:J225"/>
    <mergeCell ref="B226:C226"/>
    <mergeCell ref="D226:E226"/>
    <mergeCell ref="G226:H226"/>
    <mergeCell ref="I226:J226"/>
    <mergeCell ref="B223:C223"/>
    <mergeCell ref="D223:E223"/>
    <mergeCell ref="G223:H223"/>
    <mergeCell ref="I223:J223"/>
    <mergeCell ref="B224:C224"/>
    <mergeCell ref="D224:E224"/>
    <mergeCell ref="G224:H224"/>
    <mergeCell ref="I224:J224"/>
    <mergeCell ref="B221:C221"/>
    <mergeCell ref="D221:E221"/>
    <mergeCell ref="G221:H221"/>
    <mergeCell ref="I221:J221"/>
    <mergeCell ref="B222:C222"/>
    <mergeCell ref="D222:E222"/>
    <mergeCell ref="G222:H222"/>
    <mergeCell ref="I222:J222"/>
    <mergeCell ref="B231:C231"/>
    <mergeCell ref="D231:E231"/>
    <mergeCell ref="G231:H231"/>
    <mergeCell ref="I231:J231"/>
    <mergeCell ref="B232:C232"/>
    <mergeCell ref="D232:E232"/>
    <mergeCell ref="G232:H232"/>
    <mergeCell ref="I232:J232"/>
    <mergeCell ref="B229:C229"/>
    <mergeCell ref="D229:E229"/>
    <mergeCell ref="G229:H229"/>
    <mergeCell ref="I229:J229"/>
    <mergeCell ref="B230:C230"/>
    <mergeCell ref="D230:E230"/>
    <mergeCell ref="G230:H230"/>
    <mergeCell ref="I230:J230"/>
    <mergeCell ref="B227:C227"/>
    <mergeCell ref="D227:E227"/>
    <mergeCell ref="G227:H227"/>
    <mergeCell ref="I227:J227"/>
    <mergeCell ref="B228:C228"/>
    <mergeCell ref="D228:E228"/>
    <mergeCell ref="G228:H228"/>
    <mergeCell ref="I228:J228"/>
    <mergeCell ref="B237:C237"/>
    <mergeCell ref="D237:E237"/>
    <mergeCell ref="G237:H237"/>
    <mergeCell ref="I237:J237"/>
    <mergeCell ref="B238:C238"/>
    <mergeCell ref="D238:E238"/>
    <mergeCell ref="G238:H238"/>
    <mergeCell ref="I238:J238"/>
    <mergeCell ref="B235:C235"/>
    <mergeCell ref="D235:E235"/>
    <mergeCell ref="G235:H235"/>
    <mergeCell ref="I235:J235"/>
    <mergeCell ref="B236:C236"/>
    <mergeCell ref="D236:E236"/>
    <mergeCell ref="G236:H236"/>
    <mergeCell ref="I236:J236"/>
    <mergeCell ref="B233:C233"/>
    <mergeCell ref="D233:E233"/>
    <mergeCell ref="G233:H233"/>
    <mergeCell ref="I233:J233"/>
    <mergeCell ref="B234:C234"/>
    <mergeCell ref="D234:E234"/>
    <mergeCell ref="G234:H234"/>
    <mergeCell ref="I234:J234"/>
    <mergeCell ref="B243:C243"/>
    <mergeCell ref="D243:E243"/>
    <mergeCell ref="G243:H243"/>
    <mergeCell ref="I243:J243"/>
    <mergeCell ref="B244:C244"/>
    <mergeCell ref="D244:E244"/>
    <mergeCell ref="G244:H244"/>
    <mergeCell ref="I244:J244"/>
    <mergeCell ref="B241:C241"/>
    <mergeCell ref="D241:E241"/>
    <mergeCell ref="G241:H241"/>
    <mergeCell ref="I241:J241"/>
    <mergeCell ref="B242:C242"/>
    <mergeCell ref="D242:E242"/>
    <mergeCell ref="G242:H242"/>
    <mergeCell ref="I242:J242"/>
    <mergeCell ref="B239:C239"/>
    <mergeCell ref="D239:E239"/>
    <mergeCell ref="G239:H239"/>
    <mergeCell ref="I239:J239"/>
    <mergeCell ref="B240:C240"/>
    <mergeCell ref="D240:E240"/>
    <mergeCell ref="G240:H240"/>
    <mergeCell ref="I240:J240"/>
    <mergeCell ref="B249:C249"/>
    <mergeCell ref="D249:E249"/>
    <mergeCell ref="G249:H249"/>
    <mergeCell ref="I249:J249"/>
    <mergeCell ref="B250:C250"/>
    <mergeCell ref="D250:E250"/>
    <mergeCell ref="G250:H250"/>
    <mergeCell ref="I250:J250"/>
    <mergeCell ref="B247:C247"/>
    <mergeCell ref="D247:E247"/>
    <mergeCell ref="G247:H247"/>
    <mergeCell ref="I247:J247"/>
    <mergeCell ref="B248:C248"/>
    <mergeCell ref="D248:E248"/>
    <mergeCell ref="G248:H248"/>
    <mergeCell ref="I248:J248"/>
    <mergeCell ref="B245:C245"/>
    <mergeCell ref="D245:E245"/>
    <mergeCell ref="G245:H245"/>
    <mergeCell ref="I245:J245"/>
    <mergeCell ref="B246:C246"/>
    <mergeCell ref="D246:E246"/>
    <mergeCell ref="G246:H246"/>
    <mergeCell ref="I246:J246"/>
    <mergeCell ref="G255:J255"/>
    <mergeCell ref="G256:K256"/>
    <mergeCell ref="A257:K257"/>
    <mergeCell ref="A258:C258"/>
    <mergeCell ref="D258:E258"/>
    <mergeCell ref="G258:H258"/>
    <mergeCell ref="I258:J258"/>
    <mergeCell ref="B253:C253"/>
    <mergeCell ref="D253:E253"/>
    <mergeCell ref="G253:H253"/>
    <mergeCell ref="I253:J253"/>
    <mergeCell ref="G254:J254"/>
    <mergeCell ref="B251:C251"/>
    <mergeCell ref="D251:E251"/>
    <mergeCell ref="G251:H251"/>
    <mergeCell ref="I251:J251"/>
    <mergeCell ref="B252:C252"/>
    <mergeCell ref="D252:E252"/>
    <mergeCell ref="G252:H252"/>
    <mergeCell ref="I252:J252"/>
    <mergeCell ref="B263:C263"/>
    <mergeCell ref="D263:E263"/>
    <mergeCell ref="G263:H263"/>
    <mergeCell ref="I263:J263"/>
    <mergeCell ref="B264:C264"/>
    <mergeCell ref="D264:E264"/>
    <mergeCell ref="G264:H264"/>
    <mergeCell ref="I264:J264"/>
    <mergeCell ref="B261:C261"/>
    <mergeCell ref="D261:E261"/>
    <mergeCell ref="G261:H261"/>
    <mergeCell ref="I261:J261"/>
    <mergeCell ref="B262:C262"/>
    <mergeCell ref="D262:E262"/>
    <mergeCell ref="G262:H262"/>
    <mergeCell ref="I262:J262"/>
    <mergeCell ref="B259:C259"/>
    <mergeCell ref="D259:E259"/>
    <mergeCell ref="G259:H259"/>
    <mergeCell ref="I259:J259"/>
    <mergeCell ref="B260:C260"/>
    <mergeCell ref="D260:E260"/>
    <mergeCell ref="G260:H260"/>
    <mergeCell ref="I260:J260"/>
    <mergeCell ref="A269:C269"/>
    <mergeCell ref="D269:E269"/>
    <mergeCell ref="G269:H269"/>
    <mergeCell ref="I269:J269"/>
    <mergeCell ref="B270:C270"/>
    <mergeCell ref="D270:E270"/>
    <mergeCell ref="G270:H270"/>
    <mergeCell ref="I270:J270"/>
    <mergeCell ref="B267:C267"/>
    <mergeCell ref="D267:E267"/>
    <mergeCell ref="G267:H267"/>
    <mergeCell ref="I267:J267"/>
    <mergeCell ref="G268:J268"/>
    <mergeCell ref="G265:J265"/>
    <mergeCell ref="A266:C266"/>
    <mergeCell ref="D266:E266"/>
    <mergeCell ref="G266:H266"/>
    <mergeCell ref="I266:J266"/>
    <mergeCell ref="B275:C275"/>
    <mergeCell ref="D275:E275"/>
    <mergeCell ref="G275:H275"/>
    <mergeCell ref="I275:J275"/>
    <mergeCell ref="B276:C276"/>
    <mergeCell ref="D276:E276"/>
    <mergeCell ref="G276:H276"/>
    <mergeCell ref="I276:J276"/>
    <mergeCell ref="B273:C273"/>
    <mergeCell ref="D273:E273"/>
    <mergeCell ref="G273:H273"/>
    <mergeCell ref="I273:J273"/>
    <mergeCell ref="B274:C274"/>
    <mergeCell ref="D274:E274"/>
    <mergeCell ref="G274:H274"/>
    <mergeCell ref="I274:J274"/>
    <mergeCell ref="B271:C271"/>
    <mergeCell ref="D271:E271"/>
    <mergeCell ref="G271:H271"/>
    <mergeCell ref="I271:J271"/>
    <mergeCell ref="B272:C272"/>
    <mergeCell ref="D272:E272"/>
    <mergeCell ref="G272:H272"/>
    <mergeCell ref="I272:J272"/>
    <mergeCell ref="B281:C281"/>
    <mergeCell ref="D281:E281"/>
    <mergeCell ref="G281:H281"/>
    <mergeCell ref="I281:J281"/>
    <mergeCell ref="B282:C282"/>
    <mergeCell ref="D282:E282"/>
    <mergeCell ref="G282:H282"/>
    <mergeCell ref="I282:J282"/>
    <mergeCell ref="B279:C279"/>
    <mergeCell ref="D279:E279"/>
    <mergeCell ref="G279:H279"/>
    <mergeCell ref="I279:J279"/>
    <mergeCell ref="B280:C280"/>
    <mergeCell ref="D280:E280"/>
    <mergeCell ref="G280:H280"/>
    <mergeCell ref="I280:J280"/>
    <mergeCell ref="B277:C277"/>
    <mergeCell ref="D277:E277"/>
    <mergeCell ref="G277:H277"/>
    <mergeCell ref="I277:J277"/>
    <mergeCell ref="B278:C278"/>
    <mergeCell ref="D278:E278"/>
    <mergeCell ref="G278:H278"/>
    <mergeCell ref="I278:J278"/>
    <mergeCell ref="B287:C287"/>
    <mergeCell ref="D287:E287"/>
    <mergeCell ref="G287:H287"/>
    <mergeCell ref="I287:J287"/>
    <mergeCell ref="B288:C288"/>
    <mergeCell ref="D288:E288"/>
    <mergeCell ref="G288:H288"/>
    <mergeCell ref="I288:J288"/>
    <mergeCell ref="B285:C285"/>
    <mergeCell ref="D285:E285"/>
    <mergeCell ref="G285:H285"/>
    <mergeCell ref="I285:J285"/>
    <mergeCell ref="B286:C286"/>
    <mergeCell ref="D286:E286"/>
    <mergeCell ref="G286:H286"/>
    <mergeCell ref="I286:J286"/>
    <mergeCell ref="B283:C283"/>
    <mergeCell ref="D283:E283"/>
    <mergeCell ref="G283:H283"/>
    <mergeCell ref="I283:J283"/>
    <mergeCell ref="B284:C284"/>
    <mergeCell ref="D284:E284"/>
    <mergeCell ref="G284:H284"/>
    <mergeCell ref="I284:J284"/>
    <mergeCell ref="B293:C293"/>
    <mergeCell ref="D293:E293"/>
    <mergeCell ref="G293:H293"/>
    <mergeCell ref="I293:J293"/>
    <mergeCell ref="B294:C294"/>
    <mergeCell ref="D294:E294"/>
    <mergeCell ref="G294:H294"/>
    <mergeCell ref="I294:J294"/>
    <mergeCell ref="B291:C291"/>
    <mergeCell ref="D291:E291"/>
    <mergeCell ref="G291:H291"/>
    <mergeCell ref="I291:J291"/>
    <mergeCell ref="B292:C292"/>
    <mergeCell ref="D292:E292"/>
    <mergeCell ref="G292:H292"/>
    <mergeCell ref="I292:J292"/>
    <mergeCell ref="B289:C289"/>
    <mergeCell ref="D289:E289"/>
    <mergeCell ref="G289:H289"/>
    <mergeCell ref="I289:J289"/>
    <mergeCell ref="B290:C290"/>
    <mergeCell ref="D290:E290"/>
    <mergeCell ref="G290:H290"/>
    <mergeCell ref="I290:J290"/>
    <mergeCell ref="B299:C299"/>
    <mergeCell ref="D299:E299"/>
    <mergeCell ref="G299:H299"/>
    <mergeCell ref="I299:J299"/>
    <mergeCell ref="B300:C300"/>
    <mergeCell ref="D300:E300"/>
    <mergeCell ref="G300:H300"/>
    <mergeCell ref="I300:J300"/>
    <mergeCell ref="B297:C297"/>
    <mergeCell ref="D297:E297"/>
    <mergeCell ref="G297:H297"/>
    <mergeCell ref="I297:J297"/>
    <mergeCell ref="B298:C298"/>
    <mergeCell ref="D298:E298"/>
    <mergeCell ref="G298:H298"/>
    <mergeCell ref="I298:J298"/>
    <mergeCell ref="B295:C295"/>
    <mergeCell ref="D295:E295"/>
    <mergeCell ref="G295:H295"/>
    <mergeCell ref="I295:J295"/>
    <mergeCell ref="B296:C296"/>
    <mergeCell ref="D296:E296"/>
    <mergeCell ref="G296:H296"/>
    <mergeCell ref="I296:J296"/>
    <mergeCell ref="B305:C305"/>
    <mergeCell ref="D305:E305"/>
    <mergeCell ref="G305:H305"/>
    <mergeCell ref="I305:J305"/>
    <mergeCell ref="B306:C306"/>
    <mergeCell ref="D306:E306"/>
    <mergeCell ref="G306:H306"/>
    <mergeCell ref="I306:J306"/>
    <mergeCell ref="B303:C303"/>
    <mergeCell ref="D303:E303"/>
    <mergeCell ref="G303:H303"/>
    <mergeCell ref="I303:J303"/>
    <mergeCell ref="B304:C304"/>
    <mergeCell ref="D304:E304"/>
    <mergeCell ref="G304:H304"/>
    <mergeCell ref="I304:J304"/>
    <mergeCell ref="B301:C301"/>
    <mergeCell ref="D301:E301"/>
    <mergeCell ref="G301:H301"/>
    <mergeCell ref="I301:J301"/>
    <mergeCell ref="B302:C302"/>
    <mergeCell ref="D302:E302"/>
    <mergeCell ref="G302:H302"/>
    <mergeCell ref="I302:J302"/>
    <mergeCell ref="B314:C314"/>
    <mergeCell ref="D314:E314"/>
    <mergeCell ref="G314:H314"/>
    <mergeCell ref="I314:J314"/>
    <mergeCell ref="B315:C315"/>
    <mergeCell ref="D315:E315"/>
    <mergeCell ref="G315:H315"/>
    <mergeCell ref="I315:J315"/>
    <mergeCell ref="B312:C312"/>
    <mergeCell ref="D312:E312"/>
    <mergeCell ref="G312:H312"/>
    <mergeCell ref="I312:J312"/>
    <mergeCell ref="B313:C313"/>
    <mergeCell ref="D313:E313"/>
    <mergeCell ref="G313:H313"/>
    <mergeCell ref="I313:J313"/>
    <mergeCell ref="G307:J307"/>
    <mergeCell ref="G308:J308"/>
    <mergeCell ref="G309:K309"/>
    <mergeCell ref="A310:K310"/>
    <mergeCell ref="A311:C311"/>
    <mergeCell ref="D311:E311"/>
    <mergeCell ref="G311:H311"/>
    <mergeCell ref="I311:J311"/>
    <mergeCell ref="B320:C320"/>
    <mergeCell ref="D320:E320"/>
    <mergeCell ref="G320:H320"/>
    <mergeCell ref="I320:J320"/>
    <mergeCell ref="G321:J321"/>
    <mergeCell ref="B318:C318"/>
    <mergeCell ref="D318:E318"/>
    <mergeCell ref="G318:H318"/>
    <mergeCell ref="I318:J318"/>
    <mergeCell ref="B319:C319"/>
    <mergeCell ref="D319:E319"/>
    <mergeCell ref="G319:H319"/>
    <mergeCell ref="I319:J319"/>
    <mergeCell ref="B316:C316"/>
    <mergeCell ref="D316:E316"/>
    <mergeCell ref="G316:H316"/>
    <mergeCell ref="I316:J316"/>
    <mergeCell ref="B317:C317"/>
    <mergeCell ref="D317:E317"/>
    <mergeCell ref="G317:H317"/>
    <mergeCell ref="I317:J317"/>
    <mergeCell ref="B326:C326"/>
    <mergeCell ref="D326:E326"/>
    <mergeCell ref="G326:H326"/>
    <mergeCell ref="I326:J326"/>
    <mergeCell ref="B327:C327"/>
    <mergeCell ref="D327:E327"/>
    <mergeCell ref="G327:H327"/>
    <mergeCell ref="I327:J327"/>
    <mergeCell ref="B324:C324"/>
    <mergeCell ref="D324:E324"/>
    <mergeCell ref="G324:H324"/>
    <mergeCell ref="I324:J324"/>
    <mergeCell ref="B325:C325"/>
    <mergeCell ref="D325:E325"/>
    <mergeCell ref="G325:H325"/>
    <mergeCell ref="I325:J325"/>
    <mergeCell ref="A322:C322"/>
    <mergeCell ref="D322:E322"/>
    <mergeCell ref="G322:H322"/>
    <mergeCell ref="I322:J322"/>
    <mergeCell ref="B323:C323"/>
    <mergeCell ref="D323:E323"/>
    <mergeCell ref="G323:H323"/>
    <mergeCell ref="I323:J323"/>
    <mergeCell ref="B332:C332"/>
    <mergeCell ref="D332:E332"/>
    <mergeCell ref="G332:H332"/>
    <mergeCell ref="I332:J332"/>
    <mergeCell ref="B333:C333"/>
    <mergeCell ref="D333:E333"/>
    <mergeCell ref="G333:H333"/>
    <mergeCell ref="I333:J333"/>
    <mergeCell ref="B330:C330"/>
    <mergeCell ref="D330:E330"/>
    <mergeCell ref="G330:H330"/>
    <mergeCell ref="I330:J330"/>
    <mergeCell ref="B331:C331"/>
    <mergeCell ref="D331:E331"/>
    <mergeCell ref="G331:H331"/>
    <mergeCell ref="I331:J331"/>
    <mergeCell ref="B328:C328"/>
    <mergeCell ref="D328:E328"/>
    <mergeCell ref="G328:H328"/>
    <mergeCell ref="I328:J328"/>
    <mergeCell ref="B329:C329"/>
    <mergeCell ref="D329:E329"/>
    <mergeCell ref="G329:H329"/>
    <mergeCell ref="I329:J329"/>
    <mergeCell ref="B338:C338"/>
    <mergeCell ref="D338:E338"/>
    <mergeCell ref="G338:H338"/>
    <mergeCell ref="I338:J338"/>
    <mergeCell ref="B339:C339"/>
    <mergeCell ref="D339:E339"/>
    <mergeCell ref="G339:H339"/>
    <mergeCell ref="I339:J339"/>
    <mergeCell ref="B336:C336"/>
    <mergeCell ref="D336:E336"/>
    <mergeCell ref="G336:H336"/>
    <mergeCell ref="I336:J336"/>
    <mergeCell ref="B337:C337"/>
    <mergeCell ref="D337:E337"/>
    <mergeCell ref="G337:H337"/>
    <mergeCell ref="I337:J337"/>
    <mergeCell ref="B334:C334"/>
    <mergeCell ref="D334:E334"/>
    <mergeCell ref="G334:H334"/>
    <mergeCell ref="I334:J334"/>
    <mergeCell ref="B335:C335"/>
    <mergeCell ref="D335:E335"/>
    <mergeCell ref="G335:H335"/>
    <mergeCell ref="I335:J335"/>
    <mergeCell ref="B344:C344"/>
    <mergeCell ref="D344:E344"/>
    <mergeCell ref="G344:H344"/>
    <mergeCell ref="I344:J344"/>
    <mergeCell ref="B345:C345"/>
    <mergeCell ref="D345:E345"/>
    <mergeCell ref="G345:H345"/>
    <mergeCell ref="I345:J345"/>
    <mergeCell ref="B342:C342"/>
    <mergeCell ref="D342:E342"/>
    <mergeCell ref="G342:H342"/>
    <mergeCell ref="I342:J342"/>
    <mergeCell ref="B343:C343"/>
    <mergeCell ref="D343:E343"/>
    <mergeCell ref="G343:H343"/>
    <mergeCell ref="I343:J343"/>
    <mergeCell ref="B340:C340"/>
    <mergeCell ref="D340:E340"/>
    <mergeCell ref="G340:H340"/>
    <mergeCell ref="I340:J340"/>
    <mergeCell ref="B341:C341"/>
    <mergeCell ref="D341:E341"/>
    <mergeCell ref="G341:H341"/>
    <mergeCell ref="I341:J341"/>
    <mergeCell ref="B350:C350"/>
    <mergeCell ref="D350:E350"/>
    <mergeCell ref="G350:H350"/>
    <mergeCell ref="I350:J350"/>
    <mergeCell ref="B351:C351"/>
    <mergeCell ref="D351:E351"/>
    <mergeCell ref="G351:H351"/>
    <mergeCell ref="I351:J351"/>
    <mergeCell ref="B348:C348"/>
    <mergeCell ref="D348:E348"/>
    <mergeCell ref="G348:H348"/>
    <mergeCell ref="I348:J348"/>
    <mergeCell ref="B349:C349"/>
    <mergeCell ref="D349:E349"/>
    <mergeCell ref="G349:H349"/>
    <mergeCell ref="I349:J349"/>
    <mergeCell ref="B346:C346"/>
    <mergeCell ref="D346:E346"/>
    <mergeCell ref="G346:H346"/>
    <mergeCell ref="I346:J346"/>
    <mergeCell ref="B347:C347"/>
    <mergeCell ref="D347:E347"/>
    <mergeCell ref="G347:H347"/>
    <mergeCell ref="I347:J347"/>
    <mergeCell ref="B356:C356"/>
    <mergeCell ref="D356:E356"/>
    <mergeCell ref="G356:H356"/>
    <mergeCell ref="I356:J356"/>
    <mergeCell ref="B357:C357"/>
    <mergeCell ref="D357:E357"/>
    <mergeCell ref="G357:H357"/>
    <mergeCell ref="I357:J357"/>
    <mergeCell ref="B354:C354"/>
    <mergeCell ref="D354:E354"/>
    <mergeCell ref="G354:H354"/>
    <mergeCell ref="I354:J354"/>
    <mergeCell ref="B355:C355"/>
    <mergeCell ref="D355:E355"/>
    <mergeCell ref="G355:H355"/>
    <mergeCell ref="I355:J355"/>
    <mergeCell ref="B352:C352"/>
    <mergeCell ref="D352:E352"/>
    <mergeCell ref="G352:H352"/>
    <mergeCell ref="I352:J352"/>
    <mergeCell ref="B353:C353"/>
    <mergeCell ref="D353:E353"/>
    <mergeCell ref="G353:H353"/>
    <mergeCell ref="I353:J353"/>
    <mergeCell ref="B362:C362"/>
    <mergeCell ref="D362:E362"/>
    <mergeCell ref="G362:H362"/>
    <mergeCell ref="I362:J362"/>
    <mergeCell ref="B363:C363"/>
    <mergeCell ref="D363:E363"/>
    <mergeCell ref="G363:H363"/>
    <mergeCell ref="I363:J363"/>
    <mergeCell ref="B360:C360"/>
    <mergeCell ref="D360:E360"/>
    <mergeCell ref="G360:H360"/>
    <mergeCell ref="I360:J360"/>
    <mergeCell ref="B361:C361"/>
    <mergeCell ref="D361:E361"/>
    <mergeCell ref="G361:H361"/>
    <mergeCell ref="I361:J361"/>
    <mergeCell ref="B358:C358"/>
    <mergeCell ref="D358:E358"/>
    <mergeCell ref="G358:H358"/>
    <mergeCell ref="I358:J358"/>
    <mergeCell ref="B359:C359"/>
    <mergeCell ref="D359:E359"/>
    <mergeCell ref="G359:H359"/>
    <mergeCell ref="I359:J359"/>
    <mergeCell ref="B368:C368"/>
    <mergeCell ref="D368:E368"/>
    <mergeCell ref="G368:H368"/>
    <mergeCell ref="I368:J368"/>
    <mergeCell ref="B369:C369"/>
    <mergeCell ref="D369:E369"/>
    <mergeCell ref="G369:H369"/>
    <mergeCell ref="I369:J369"/>
    <mergeCell ref="B366:C366"/>
    <mergeCell ref="D366:E366"/>
    <mergeCell ref="G366:H366"/>
    <mergeCell ref="I366:J366"/>
    <mergeCell ref="B367:C367"/>
    <mergeCell ref="D367:E367"/>
    <mergeCell ref="G367:H367"/>
    <mergeCell ref="I367:J367"/>
    <mergeCell ref="B364:C364"/>
    <mergeCell ref="D364:E364"/>
    <mergeCell ref="G364:H364"/>
    <mergeCell ref="I364:J364"/>
    <mergeCell ref="B365:C365"/>
    <mergeCell ref="D365:E365"/>
    <mergeCell ref="G365:H365"/>
    <mergeCell ref="I365:J365"/>
    <mergeCell ref="B374:C374"/>
    <mergeCell ref="D374:E374"/>
    <mergeCell ref="G374:H374"/>
    <mergeCell ref="I374:J374"/>
    <mergeCell ref="B375:C375"/>
    <mergeCell ref="D375:E375"/>
    <mergeCell ref="G375:H375"/>
    <mergeCell ref="I375:J375"/>
    <mergeCell ref="B372:C372"/>
    <mergeCell ref="D372:E372"/>
    <mergeCell ref="G372:H372"/>
    <mergeCell ref="I372:J372"/>
    <mergeCell ref="B373:C373"/>
    <mergeCell ref="D373:E373"/>
    <mergeCell ref="G373:H373"/>
    <mergeCell ref="I373:J373"/>
    <mergeCell ref="B370:C370"/>
    <mergeCell ref="D370:E370"/>
    <mergeCell ref="G370:H370"/>
    <mergeCell ref="I370:J370"/>
    <mergeCell ref="B371:C371"/>
    <mergeCell ref="D371:E371"/>
    <mergeCell ref="G371:H371"/>
    <mergeCell ref="I371:J371"/>
    <mergeCell ref="B382:C382"/>
    <mergeCell ref="D382:E382"/>
    <mergeCell ref="G382:H382"/>
    <mergeCell ref="I382:J382"/>
    <mergeCell ref="B383:C383"/>
    <mergeCell ref="D383:E383"/>
    <mergeCell ref="G383:H383"/>
    <mergeCell ref="I383:J383"/>
    <mergeCell ref="G378:J378"/>
    <mergeCell ref="G379:K379"/>
    <mergeCell ref="A380:K380"/>
    <mergeCell ref="A381:C381"/>
    <mergeCell ref="D381:E381"/>
    <mergeCell ref="G381:H381"/>
    <mergeCell ref="I381:J381"/>
    <mergeCell ref="B376:C376"/>
    <mergeCell ref="D376:E376"/>
    <mergeCell ref="G376:H376"/>
    <mergeCell ref="I376:J376"/>
    <mergeCell ref="G377:J377"/>
    <mergeCell ref="B388:C388"/>
    <mergeCell ref="D388:E388"/>
    <mergeCell ref="G388:H388"/>
    <mergeCell ref="I388:J388"/>
    <mergeCell ref="B389:C389"/>
    <mergeCell ref="D389:E389"/>
    <mergeCell ref="G389:H389"/>
    <mergeCell ref="I389:J389"/>
    <mergeCell ref="B386:C386"/>
    <mergeCell ref="D386:E386"/>
    <mergeCell ref="G386:H386"/>
    <mergeCell ref="I386:J386"/>
    <mergeCell ref="B387:C387"/>
    <mergeCell ref="D387:E387"/>
    <mergeCell ref="G387:H387"/>
    <mergeCell ref="I387:J387"/>
    <mergeCell ref="G384:J384"/>
    <mergeCell ref="A385:C385"/>
    <mergeCell ref="D385:E385"/>
    <mergeCell ref="G385:H385"/>
    <mergeCell ref="I385:J385"/>
    <mergeCell ref="B394:C394"/>
    <mergeCell ref="D394:E394"/>
    <mergeCell ref="G394:H394"/>
    <mergeCell ref="I394:J394"/>
    <mergeCell ref="B395:C395"/>
    <mergeCell ref="D395:E395"/>
    <mergeCell ref="G395:H395"/>
    <mergeCell ref="I395:J395"/>
    <mergeCell ref="B392:C392"/>
    <mergeCell ref="D392:E392"/>
    <mergeCell ref="G392:H392"/>
    <mergeCell ref="I392:J392"/>
    <mergeCell ref="B393:C393"/>
    <mergeCell ref="D393:E393"/>
    <mergeCell ref="G393:H393"/>
    <mergeCell ref="I393:J393"/>
    <mergeCell ref="B390:C390"/>
    <mergeCell ref="D390:E390"/>
    <mergeCell ref="G390:H390"/>
    <mergeCell ref="I390:J390"/>
    <mergeCell ref="B391:C391"/>
    <mergeCell ref="D391:E391"/>
    <mergeCell ref="G391:H391"/>
    <mergeCell ref="I391:J391"/>
    <mergeCell ref="B400:C400"/>
    <mergeCell ref="D400:E400"/>
    <mergeCell ref="G400:H400"/>
    <mergeCell ref="I400:J400"/>
    <mergeCell ref="B401:C401"/>
    <mergeCell ref="D401:E401"/>
    <mergeCell ref="G401:H401"/>
    <mergeCell ref="I401:J401"/>
    <mergeCell ref="B398:C398"/>
    <mergeCell ref="D398:E398"/>
    <mergeCell ref="G398:H398"/>
    <mergeCell ref="I398:J398"/>
    <mergeCell ref="B399:C399"/>
    <mergeCell ref="D399:E399"/>
    <mergeCell ref="G399:H399"/>
    <mergeCell ref="I399:J399"/>
    <mergeCell ref="B396:C396"/>
    <mergeCell ref="D396:E396"/>
    <mergeCell ref="G396:H396"/>
    <mergeCell ref="I396:J396"/>
    <mergeCell ref="B397:C397"/>
    <mergeCell ref="D397:E397"/>
    <mergeCell ref="G397:H397"/>
    <mergeCell ref="I397:J397"/>
    <mergeCell ref="B406:C406"/>
    <mergeCell ref="D406:E406"/>
    <mergeCell ref="G406:H406"/>
    <mergeCell ref="I406:J406"/>
    <mergeCell ref="B407:C407"/>
    <mergeCell ref="D407:E407"/>
    <mergeCell ref="G407:H407"/>
    <mergeCell ref="I407:J407"/>
    <mergeCell ref="B404:C404"/>
    <mergeCell ref="D404:E404"/>
    <mergeCell ref="G404:H404"/>
    <mergeCell ref="I404:J404"/>
    <mergeCell ref="B405:C405"/>
    <mergeCell ref="D405:E405"/>
    <mergeCell ref="G405:H405"/>
    <mergeCell ref="I405:J405"/>
    <mergeCell ref="B402:C402"/>
    <mergeCell ref="D402:E402"/>
    <mergeCell ref="G402:H402"/>
    <mergeCell ref="I402:J402"/>
    <mergeCell ref="B403:C403"/>
    <mergeCell ref="D403:E403"/>
    <mergeCell ref="G403:H403"/>
    <mergeCell ref="I403:J403"/>
    <mergeCell ref="B414:C414"/>
    <mergeCell ref="D414:E414"/>
    <mergeCell ref="G414:H414"/>
    <mergeCell ref="I414:J414"/>
    <mergeCell ref="B415:C415"/>
    <mergeCell ref="D415:E415"/>
    <mergeCell ref="G415:H415"/>
    <mergeCell ref="I415:J415"/>
    <mergeCell ref="G410:J410"/>
    <mergeCell ref="G411:K411"/>
    <mergeCell ref="A412:K412"/>
    <mergeCell ref="A413:C413"/>
    <mergeCell ref="D413:E413"/>
    <mergeCell ref="G413:H413"/>
    <mergeCell ref="I413:J413"/>
    <mergeCell ref="B408:C408"/>
    <mergeCell ref="D408:E408"/>
    <mergeCell ref="G408:H408"/>
    <mergeCell ref="I408:J408"/>
    <mergeCell ref="G409:J409"/>
    <mergeCell ref="B420:C420"/>
    <mergeCell ref="D420:E420"/>
    <mergeCell ref="G420:H420"/>
    <mergeCell ref="I420:J420"/>
    <mergeCell ref="B421:C421"/>
    <mergeCell ref="D421:E421"/>
    <mergeCell ref="G421:H421"/>
    <mergeCell ref="I421:J421"/>
    <mergeCell ref="B418:C418"/>
    <mergeCell ref="D418:E418"/>
    <mergeCell ref="G418:H418"/>
    <mergeCell ref="I418:J418"/>
    <mergeCell ref="B419:C419"/>
    <mergeCell ref="D419:E419"/>
    <mergeCell ref="G419:H419"/>
    <mergeCell ref="I419:J419"/>
    <mergeCell ref="G416:J416"/>
    <mergeCell ref="A417:C417"/>
    <mergeCell ref="D417:E417"/>
    <mergeCell ref="G417:H417"/>
    <mergeCell ref="I417:J417"/>
    <mergeCell ref="B426:C426"/>
    <mergeCell ref="D426:E426"/>
    <mergeCell ref="G426:H426"/>
    <mergeCell ref="I426:J426"/>
    <mergeCell ref="B427:C427"/>
    <mergeCell ref="D427:E427"/>
    <mergeCell ref="G427:H427"/>
    <mergeCell ref="I427:J427"/>
    <mergeCell ref="B424:C424"/>
    <mergeCell ref="D424:E424"/>
    <mergeCell ref="G424:H424"/>
    <mergeCell ref="I424:J424"/>
    <mergeCell ref="B425:C425"/>
    <mergeCell ref="D425:E425"/>
    <mergeCell ref="G425:H425"/>
    <mergeCell ref="I425:J425"/>
    <mergeCell ref="B422:C422"/>
    <mergeCell ref="D422:E422"/>
    <mergeCell ref="G422:H422"/>
    <mergeCell ref="I422:J422"/>
    <mergeCell ref="B423:C423"/>
    <mergeCell ref="D423:E423"/>
    <mergeCell ref="G423:H423"/>
    <mergeCell ref="I423:J423"/>
    <mergeCell ref="B432:C432"/>
    <mergeCell ref="D432:E432"/>
    <mergeCell ref="G432:H432"/>
    <mergeCell ref="I432:J432"/>
    <mergeCell ref="B433:C433"/>
    <mergeCell ref="D433:E433"/>
    <mergeCell ref="G433:H433"/>
    <mergeCell ref="I433:J433"/>
    <mergeCell ref="B430:C430"/>
    <mergeCell ref="D430:E430"/>
    <mergeCell ref="G430:H430"/>
    <mergeCell ref="I430:J430"/>
    <mergeCell ref="B431:C431"/>
    <mergeCell ref="D431:E431"/>
    <mergeCell ref="G431:H431"/>
    <mergeCell ref="I431:J431"/>
    <mergeCell ref="B428:C428"/>
    <mergeCell ref="D428:E428"/>
    <mergeCell ref="G428:H428"/>
    <mergeCell ref="I428:J428"/>
    <mergeCell ref="B429:C429"/>
    <mergeCell ref="D429:E429"/>
    <mergeCell ref="G429:H429"/>
    <mergeCell ref="I429:J429"/>
    <mergeCell ref="B441:C441"/>
    <mergeCell ref="D441:E441"/>
    <mergeCell ref="G441:H441"/>
    <mergeCell ref="I441:J441"/>
    <mergeCell ref="G442:J442"/>
    <mergeCell ref="G436:J436"/>
    <mergeCell ref="G437:J437"/>
    <mergeCell ref="G438:K438"/>
    <mergeCell ref="A439:K439"/>
    <mergeCell ref="A440:C440"/>
    <mergeCell ref="D440:E440"/>
    <mergeCell ref="G440:H440"/>
    <mergeCell ref="I440:J440"/>
    <mergeCell ref="B434:C434"/>
    <mergeCell ref="D434:E434"/>
    <mergeCell ref="G434:H434"/>
    <mergeCell ref="I434:J434"/>
    <mergeCell ref="B435:C435"/>
    <mergeCell ref="D435:E435"/>
    <mergeCell ref="G435:H435"/>
    <mergeCell ref="I435:J435"/>
    <mergeCell ref="B447:C447"/>
    <mergeCell ref="D447:E447"/>
    <mergeCell ref="G447:H447"/>
    <mergeCell ref="I447:J447"/>
    <mergeCell ref="B448:C448"/>
    <mergeCell ref="D448:E448"/>
    <mergeCell ref="G448:H448"/>
    <mergeCell ref="I448:J448"/>
    <mergeCell ref="B445:C445"/>
    <mergeCell ref="D445:E445"/>
    <mergeCell ref="G445:H445"/>
    <mergeCell ref="I445:J445"/>
    <mergeCell ref="B446:C446"/>
    <mergeCell ref="D446:E446"/>
    <mergeCell ref="G446:H446"/>
    <mergeCell ref="I446:J446"/>
    <mergeCell ref="A443:C443"/>
    <mergeCell ref="D443:E443"/>
    <mergeCell ref="G443:H443"/>
    <mergeCell ref="I443:J443"/>
    <mergeCell ref="B444:C444"/>
    <mergeCell ref="D444:E444"/>
    <mergeCell ref="G444:H444"/>
    <mergeCell ref="I444:J444"/>
    <mergeCell ref="B455:C455"/>
    <mergeCell ref="D455:E455"/>
    <mergeCell ref="G455:H455"/>
    <mergeCell ref="I455:J455"/>
    <mergeCell ref="B456:C456"/>
    <mergeCell ref="D456:E456"/>
    <mergeCell ref="G456:H456"/>
    <mergeCell ref="I456:J456"/>
    <mergeCell ref="G451:J451"/>
    <mergeCell ref="G452:K452"/>
    <mergeCell ref="A453:K453"/>
    <mergeCell ref="A454:C454"/>
    <mergeCell ref="D454:E454"/>
    <mergeCell ref="G454:H454"/>
    <mergeCell ref="I454:J454"/>
    <mergeCell ref="B449:C449"/>
    <mergeCell ref="D449:E449"/>
    <mergeCell ref="G449:H449"/>
    <mergeCell ref="I449:J449"/>
    <mergeCell ref="G450:J450"/>
    <mergeCell ref="G461:J461"/>
    <mergeCell ref="G462:J462"/>
    <mergeCell ref="G463:K463"/>
    <mergeCell ref="A464:K464"/>
    <mergeCell ref="A465:C465"/>
    <mergeCell ref="D465:E465"/>
    <mergeCell ref="G465:H465"/>
    <mergeCell ref="I465:J465"/>
    <mergeCell ref="B459:C459"/>
    <mergeCell ref="D459:E459"/>
    <mergeCell ref="G459:H459"/>
    <mergeCell ref="I459:J459"/>
    <mergeCell ref="B460:C460"/>
    <mergeCell ref="D460:E460"/>
    <mergeCell ref="G460:H460"/>
    <mergeCell ref="I460:J460"/>
    <mergeCell ref="G457:J457"/>
    <mergeCell ref="A458:C458"/>
    <mergeCell ref="D458:E458"/>
    <mergeCell ref="G458:H458"/>
    <mergeCell ref="I458:J458"/>
    <mergeCell ref="B470:C470"/>
    <mergeCell ref="D470:E470"/>
    <mergeCell ref="G470:H470"/>
    <mergeCell ref="I470:J470"/>
    <mergeCell ref="B471:C471"/>
    <mergeCell ref="D471:E471"/>
    <mergeCell ref="G471:H471"/>
    <mergeCell ref="I471:J471"/>
    <mergeCell ref="G468:J468"/>
    <mergeCell ref="A469:C469"/>
    <mergeCell ref="D469:E469"/>
    <mergeCell ref="G469:H469"/>
    <mergeCell ref="I469:J469"/>
    <mergeCell ref="B466:C466"/>
    <mergeCell ref="D466:E466"/>
    <mergeCell ref="G466:H466"/>
    <mergeCell ref="I466:J466"/>
    <mergeCell ref="B467:C467"/>
    <mergeCell ref="D467:E467"/>
    <mergeCell ref="G467:H467"/>
    <mergeCell ref="I467:J467"/>
    <mergeCell ref="G479:J479"/>
    <mergeCell ref="A480:C480"/>
    <mergeCell ref="D480:E480"/>
    <mergeCell ref="G480:H480"/>
    <mergeCell ref="I480:J480"/>
    <mergeCell ref="B477:C477"/>
    <mergeCell ref="D477:E477"/>
    <mergeCell ref="G477:H477"/>
    <mergeCell ref="I477:J477"/>
    <mergeCell ref="B478:C478"/>
    <mergeCell ref="D478:E478"/>
    <mergeCell ref="G478:H478"/>
    <mergeCell ref="I478:J478"/>
    <mergeCell ref="G472:J472"/>
    <mergeCell ref="G473:J473"/>
    <mergeCell ref="G474:K474"/>
    <mergeCell ref="A475:K475"/>
    <mergeCell ref="A476:C476"/>
    <mergeCell ref="D476:E476"/>
    <mergeCell ref="G476:H476"/>
    <mergeCell ref="I476:J476"/>
    <mergeCell ref="B487:C487"/>
    <mergeCell ref="D487:E487"/>
    <mergeCell ref="G487:H487"/>
    <mergeCell ref="I487:J487"/>
    <mergeCell ref="B488:C488"/>
    <mergeCell ref="D488:E488"/>
    <mergeCell ref="G488:H488"/>
    <mergeCell ref="I488:J488"/>
    <mergeCell ref="G483:J483"/>
    <mergeCell ref="G484:K484"/>
    <mergeCell ref="A485:K485"/>
    <mergeCell ref="A486:C486"/>
    <mergeCell ref="D486:E486"/>
    <mergeCell ref="G486:H486"/>
    <mergeCell ref="I486:J486"/>
    <mergeCell ref="B481:C481"/>
    <mergeCell ref="D481:E481"/>
    <mergeCell ref="G481:H481"/>
    <mergeCell ref="I481:J481"/>
    <mergeCell ref="G482:J482"/>
    <mergeCell ref="B496:C496"/>
    <mergeCell ref="D496:E496"/>
    <mergeCell ref="G496:H496"/>
    <mergeCell ref="I496:J496"/>
    <mergeCell ref="B497:C497"/>
    <mergeCell ref="D497:E497"/>
    <mergeCell ref="G497:H497"/>
    <mergeCell ref="I497:J497"/>
    <mergeCell ref="G491:J491"/>
    <mergeCell ref="G492:J492"/>
    <mergeCell ref="G493:K493"/>
    <mergeCell ref="A494:K494"/>
    <mergeCell ref="A495:C495"/>
    <mergeCell ref="D495:E495"/>
    <mergeCell ref="G495:H495"/>
    <mergeCell ref="I495:J495"/>
    <mergeCell ref="B489:C489"/>
    <mergeCell ref="D489:E489"/>
    <mergeCell ref="G489:H489"/>
    <mergeCell ref="I489:J489"/>
    <mergeCell ref="B490:C490"/>
    <mergeCell ref="D490:E490"/>
    <mergeCell ref="G490:H490"/>
    <mergeCell ref="I490:J490"/>
    <mergeCell ref="B505:C505"/>
    <mergeCell ref="D505:E505"/>
    <mergeCell ref="G505:H505"/>
    <mergeCell ref="I505:J505"/>
    <mergeCell ref="B506:C506"/>
    <mergeCell ref="D506:E506"/>
    <mergeCell ref="G506:H506"/>
    <mergeCell ref="I506:J506"/>
    <mergeCell ref="B503:C503"/>
    <mergeCell ref="D503:E503"/>
    <mergeCell ref="G503:H503"/>
    <mergeCell ref="I503:J503"/>
    <mergeCell ref="B504:C504"/>
    <mergeCell ref="D504:E504"/>
    <mergeCell ref="G504:H504"/>
    <mergeCell ref="I504:J504"/>
    <mergeCell ref="G498:J498"/>
    <mergeCell ref="G499:J499"/>
    <mergeCell ref="G500:K500"/>
    <mergeCell ref="A501:K501"/>
    <mergeCell ref="A502:C502"/>
    <mergeCell ref="D502:E502"/>
    <mergeCell ref="G502:H502"/>
    <mergeCell ref="I502:J502"/>
    <mergeCell ref="G511:J511"/>
    <mergeCell ref="G512:K512"/>
    <mergeCell ref="A513:K513"/>
    <mergeCell ref="A514:C514"/>
    <mergeCell ref="D514:E514"/>
    <mergeCell ref="G514:H514"/>
    <mergeCell ref="I514:J514"/>
    <mergeCell ref="B509:C509"/>
    <mergeCell ref="D509:E509"/>
    <mergeCell ref="G509:H509"/>
    <mergeCell ref="I509:J509"/>
    <mergeCell ref="G510:J510"/>
    <mergeCell ref="B507:C507"/>
    <mergeCell ref="D507:E507"/>
    <mergeCell ref="G507:H507"/>
    <mergeCell ref="I507:J507"/>
    <mergeCell ref="B508:C508"/>
    <mergeCell ref="D508:E508"/>
    <mergeCell ref="G508:H508"/>
    <mergeCell ref="I508:J508"/>
    <mergeCell ref="A519:C519"/>
    <mergeCell ref="D519:E519"/>
    <mergeCell ref="G519:H519"/>
    <mergeCell ref="I519:J519"/>
    <mergeCell ref="B520:C520"/>
    <mergeCell ref="D520:E520"/>
    <mergeCell ref="G520:H520"/>
    <mergeCell ref="I520:J520"/>
    <mergeCell ref="B517:C517"/>
    <mergeCell ref="D517:E517"/>
    <mergeCell ref="G517:H517"/>
    <mergeCell ref="I517:J517"/>
    <mergeCell ref="G518:J518"/>
    <mergeCell ref="B515:C515"/>
    <mergeCell ref="D515:E515"/>
    <mergeCell ref="G515:H515"/>
    <mergeCell ref="I515:J515"/>
    <mergeCell ref="B516:C516"/>
    <mergeCell ref="D516:E516"/>
    <mergeCell ref="G516:H516"/>
    <mergeCell ref="I516:J516"/>
    <mergeCell ref="G529:J529"/>
    <mergeCell ref="G530:J530"/>
    <mergeCell ref="A531:E531"/>
    <mergeCell ref="G531:H531"/>
    <mergeCell ref="I531:J531"/>
    <mergeCell ref="B526:E526"/>
    <mergeCell ref="G526:H526"/>
    <mergeCell ref="I526:J526"/>
    <mergeCell ref="G527:J527"/>
    <mergeCell ref="G528:J528"/>
    <mergeCell ref="G521:J521"/>
    <mergeCell ref="G522:J522"/>
    <mergeCell ref="G523:K523"/>
    <mergeCell ref="A524:K524"/>
    <mergeCell ref="A525:E525"/>
    <mergeCell ref="G525:H525"/>
    <mergeCell ref="I525:J525"/>
    <mergeCell ref="B539:E539"/>
    <mergeCell ref="G539:H539"/>
    <mergeCell ref="I539:J539"/>
    <mergeCell ref="G540:J540"/>
    <mergeCell ref="A541:C541"/>
    <mergeCell ref="E541:F541"/>
    <mergeCell ref="G541:H541"/>
    <mergeCell ref="I541:J541"/>
    <mergeCell ref="G535:J535"/>
    <mergeCell ref="G536:K536"/>
    <mergeCell ref="A537:K537"/>
    <mergeCell ref="A538:E538"/>
    <mergeCell ref="G538:H538"/>
    <mergeCell ref="I538:J538"/>
    <mergeCell ref="B532:E532"/>
    <mergeCell ref="G532:H532"/>
    <mergeCell ref="I532:J532"/>
    <mergeCell ref="G533:J533"/>
    <mergeCell ref="G534:J534"/>
    <mergeCell ref="G550:K550"/>
    <mergeCell ref="A551:K551"/>
    <mergeCell ref="A552:C552"/>
    <mergeCell ref="D552:E552"/>
    <mergeCell ref="G552:H552"/>
    <mergeCell ref="I552:J552"/>
    <mergeCell ref="I544:J544"/>
    <mergeCell ref="K544:K545"/>
    <mergeCell ref="G547:J547"/>
    <mergeCell ref="G548:J548"/>
    <mergeCell ref="G549:J549"/>
    <mergeCell ref="A544:B545"/>
    <mergeCell ref="C544:C545"/>
    <mergeCell ref="D544:D545"/>
    <mergeCell ref="E544:F544"/>
    <mergeCell ref="G544:H544"/>
    <mergeCell ref="B542:C542"/>
    <mergeCell ref="E542:F542"/>
    <mergeCell ref="G542:H542"/>
    <mergeCell ref="I542:J542"/>
    <mergeCell ref="G543:J543"/>
    <mergeCell ref="B557:C557"/>
    <mergeCell ref="D557:E557"/>
    <mergeCell ref="G557:H557"/>
    <mergeCell ref="I557:J557"/>
    <mergeCell ref="G558:J558"/>
    <mergeCell ref="G555:J555"/>
    <mergeCell ref="A556:C556"/>
    <mergeCell ref="D556:E556"/>
    <mergeCell ref="G556:H556"/>
    <mergeCell ref="I556:J556"/>
    <mergeCell ref="B553:C553"/>
    <mergeCell ref="D553:E553"/>
    <mergeCell ref="G553:H553"/>
    <mergeCell ref="I553:J553"/>
    <mergeCell ref="B554:C554"/>
    <mergeCell ref="D554:E554"/>
    <mergeCell ref="G554:H554"/>
    <mergeCell ref="I554:J554"/>
    <mergeCell ref="B565:C565"/>
    <mergeCell ref="D565:E565"/>
    <mergeCell ref="G565:H565"/>
    <mergeCell ref="I565:J565"/>
    <mergeCell ref="B566:C566"/>
    <mergeCell ref="D566:E566"/>
    <mergeCell ref="G566:H566"/>
    <mergeCell ref="I566:J566"/>
    <mergeCell ref="B563:C563"/>
    <mergeCell ref="D563:E563"/>
    <mergeCell ref="G563:H563"/>
    <mergeCell ref="I563:J563"/>
    <mergeCell ref="B564:C564"/>
    <mergeCell ref="D564:E564"/>
    <mergeCell ref="G564:H564"/>
    <mergeCell ref="I564:J564"/>
    <mergeCell ref="G559:J559"/>
    <mergeCell ref="G560:K560"/>
    <mergeCell ref="A561:K561"/>
    <mergeCell ref="A562:C562"/>
    <mergeCell ref="D562:E562"/>
    <mergeCell ref="G562:H562"/>
    <mergeCell ref="I562:J562"/>
    <mergeCell ref="B571:C571"/>
    <mergeCell ref="D571:E571"/>
    <mergeCell ref="G571:H571"/>
    <mergeCell ref="I571:J571"/>
    <mergeCell ref="G572:J572"/>
    <mergeCell ref="G569:J569"/>
    <mergeCell ref="A570:C570"/>
    <mergeCell ref="D570:E570"/>
    <mergeCell ref="G570:H570"/>
    <mergeCell ref="I570:J570"/>
    <mergeCell ref="B567:C567"/>
    <mergeCell ref="D567:E567"/>
    <mergeCell ref="G567:H567"/>
    <mergeCell ref="I567:J567"/>
    <mergeCell ref="B568:C568"/>
    <mergeCell ref="D568:E568"/>
    <mergeCell ref="G568:H568"/>
    <mergeCell ref="I568:J568"/>
    <mergeCell ref="G579:J579"/>
    <mergeCell ref="G580:K580"/>
    <mergeCell ref="A581:K581"/>
    <mergeCell ref="A582:C582"/>
    <mergeCell ref="D582:E582"/>
    <mergeCell ref="G582:H582"/>
    <mergeCell ref="I582:J582"/>
    <mergeCell ref="B577:C577"/>
    <mergeCell ref="D577:E577"/>
    <mergeCell ref="G577:H577"/>
    <mergeCell ref="I577:J577"/>
    <mergeCell ref="G578:J578"/>
    <mergeCell ref="G573:J573"/>
    <mergeCell ref="G574:K574"/>
    <mergeCell ref="A575:K575"/>
    <mergeCell ref="A576:C576"/>
    <mergeCell ref="D576:E576"/>
    <mergeCell ref="G576:H576"/>
    <mergeCell ref="I576:J576"/>
    <mergeCell ref="B587:C587"/>
    <mergeCell ref="D587:E587"/>
    <mergeCell ref="G587:H587"/>
    <mergeCell ref="I587:J587"/>
    <mergeCell ref="G588:J588"/>
    <mergeCell ref="G585:J585"/>
    <mergeCell ref="A586:C586"/>
    <mergeCell ref="D586:E586"/>
    <mergeCell ref="G586:H586"/>
    <mergeCell ref="I586:J586"/>
    <mergeCell ref="B583:C583"/>
    <mergeCell ref="D583:E583"/>
    <mergeCell ref="G583:H583"/>
    <mergeCell ref="I583:J583"/>
    <mergeCell ref="B584:C584"/>
    <mergeCell ref="D584:E584"/>
    <mergeCell ref="G584:H584"/>
    <mergeCell ref="I584:J584"/>
    <mergeCell ref="B595:C595"/>
    <mergeCell ref="D595:E595"/>
    <mergeCell ref="G595:H595"/>
    <mergeCell ref="I595:J595"/>
    <mergeCell ref="G596:J596"/>
    <mergeCell ref="B593:C593"/>
    <mergeCell ref="D593:E593"/>
    <mergeCell ref="G593:H593"/>
    <mergeCell ref="I593:J593"/>
    <mergeCell ref="B594:C594"/>
    <mergeCell ref="D594:E594"/>
    <mergeCell ref="G594:H594"/>
    <mergeCell ref="I594:J594"/>
    <mergeCell ref="G589:J589"/>
    <mergeCell ref="G590:K590"/>
    <mergeCell ref="A591:K591"/>
    <mergeCell ref="A592:C592"/>
    <mergeCell ref="D592:E592"/>
    <mergeCell ref="G592:H592"/>
    <mergeCell ref="I592:J592"/>
    <mergeCell ref="B601:C601"/>
    <mergeCell ref="D601:E601"/>
    <mergeCell ref="G601:H601"/>
    <mergeCell ref="I601:J601"/>
    <mergeCell ref="G602:J602"/>
    <mergeCell ref="G599:J599"/>
    <mergeCell ref="A600:C600"/>
    <mergeCell ref="D600:E600"/>
    <mergeCell ref="G600:H600"/>
    <mergeCell ref="I600:J600"/>
    <mergeCell ref="A597:C597"/>
    <mergeCell ref="D597:E597"/>
    <mergeCell ref="G597:H597"/>
    <mergeCell ref="I597:J597"/>
    <mergeCell ref="B598:C598"/>
    <mergeCell ref="D598:E598"/>
    <mergeCell ref="G598:H598"/>
    <mergeCell ref="I598:J598"/>
    <mergeCell ref="A609:C609"/>
    <mergeCell ref="D609:E609"/>
    <mergeCell ref="G609:H609"/>
    <mergeCell ref="I609:J609"/>
    <mergeCell ref="B610:C610"/>
    <mergeCell ref="D610:E610"/>
    <mergeCell ref="G610:H610"/>
    <mergeCell ref="I610:J610"/>
    <mergeCell ref="B607:C607"/>
    <mergeCell ref="D607:E607"/>
    <mergeCell ref="G607:H607"/>
    <mergeCell ref="I607:J607"/>
    <mergeCell ref="G608:J608"/>
    <mergeCell ref="G603:J603"/>
    <mergeCell ref="G604:K604"/>
    <mergeCell ref="A605:K605"/>
    <mergeCell ref="A606:C606"/>
    <mergeCell ref="D606:E606"/>
    <mergeCell ref="G606:H606"/>
    <mergeCell ref="I606:J606"/>
    <mergeCell ref="A618:C618"/>
    <mergeCell ref="D618:E618"/>
    <mergeCell ref="G618:H618"/>
    <mergeCell ref="I618:J618"/>
    <mergeCell ref="B619:C619"/>
    <mergeCell ref="D619:E619"/>
    <mergeCell ref="G619:H619"/>
    <mergeCell ref="I619:J619"/>
    <mergeCell ref="B616:C616"/>
    <mergeCell ref="D616:E616"/>
    <mergeCell ref="G616:H616"/>
    <mergeCell ref="I616:J616"/>
    <mergeCell ref="G617:J617"/>
    <mergeCell ref="G611:J611"/>
    <mergeCell ref="G612:J612"/>
    <mergeCell ref="G613:K613"/>
    <mergeCell ref="A614:K614"/>
    <mergeCell ref="A615:C615"/>
    <mergeCell ref="D615:E615"/>
    <mergeCell ref="G615:H615"/>
    <mergeCell ref="I615:J615"/>
    <mergeCell ref="G627:J627"/>
    <mergeCell ref="A628:C628"/>
    <mergeCell ref="D628:E628"/>
    <mergeCell ref="G628:H628"/>
    <mergeCell ref="I628:J628"/>
    <mergeCell ref="B625:C625"/>
    <mergeCell ref="D625:E625"/>
    <mergeCell ref="G625:H625"/>
    <mergeCell ref="I625:J625"/>
    <mergeCell ref="B626:C626"/>
    <mergeCell ref="D626:E626"/>
    <mergeCell ref="G626:H626"/>
    <mergeCell ref="I626:J626"/>
    <mergeCell ref="G620:J620"/>
    <mergeCell ref="G621:J621"/>
    <mergeCell ref="G622:K622"/>
    <mergeCell ref="A623:K623"/>
    <mergeCell ref="A624:C624"/>
    <mergeCell ref="D624:E624"/>
    <mergeCell ref="G624:H624"/>
    <mergeCell ref="I624:J624"/>
    <mergeCell ref="B635:C635"/>
    <mergeCell ref="D635:E635"/>
    <mergeCell ref="G635:H635"/>
    <mergeCell ref="I635:J635"/>
    <mergeCell ref="B636:C636"/>
    <mergeCell ref="D636:E636"/>
    <mergeCell ref="G636:H636"/>
    <mergeCell ref="I636:J636"/>
    <mergeCell ref="G631:J631"/>
    <mergeCell ref="G632:K632"/>
    <mergeCell ref="A633:K633"/>
    <mergeCell ref="A634:C634"/>
    <mergeCell ref="D634:E634"/>
    <mergeCell ref="G634:H634"/>
    <mergeCell ref="I634:J634"/>
    <mergeCell ref="B629:C629"/>
    <mergeCell ref="D629:E629"/>
    <mergeCell ref="G629:H629"/>
    <mergeCell ref="I629:J629"/>
    <mergeCell ref="G630:J630"/>
    <mergeCell ref="G641:J641"/>
    <mergeCell ref="G642:J642"/>
    <mergeCell ref="G643:K643"/>
    <mergeCell ref="A644:K644"/>
    <mergeCell ref="A645:C645"/>
    <mergeCell ref="D645:E645"/>
    <mergeCell ref="G645:H645"/>
    <mergeCell ref="I645:J645"/>
    <mergeCell ref="A639:C639"/>
    <mergeCell ref="D639:E639"/>
    <mergeCell ref="G639:H639"/>
    <mergeCell ref="I639:J639"/>
    <mergeCell ref="B640:C640"/>
    <mergeCell ref="D640:E640"/>
    <mergeCell ref="G640:H640"/>
    <mergeCell ref="I640:J640"/>
    <mergeCell ref="B637:C637"/>
    <mergeCell ref="D637:E637"/>
    <mergeCell ref="G637:H637"/>
    <mergeCell ref="I637:J637"/>
    <mergeCell ref="G638:J638"/>
    <mergeCell ref="B653:C653"/>
    <mergeCell ref="D653:E653"/>
    <mergeCell ref="G653:H653"/>
    <mergeCell ref="I653:J653"/>
    <mergeCell ref="B654:C654"/>
    <mergeCell ref="D654:E654"/>
    <mergeCell ref="G654:H654"/>
    <mergeCell ref="I654:J654"/>
    <mergeCell ref="G648:J648"/>
    <mergeCell ref="G649:J649"/>
    <mergeCell ref="G650:K650"/>
    <mergeCell ref="A651:K651"/>
    <mergeCell ref="A652:C652"/>
    <mergeCell ref="D652:E652"/>
    <mergeCell ref="G652:H652"/>
    <mergeCell ref="I652:J652"/>
    <mergeCell ref="B646:C646"/>
    <mergeCell ref="D646:E646"/>
    <mergeCell ref="G646:H646"/>
    <mergeCell ref="I646:J646"/>
    <mergeCell ref="B647:C647"/>
    <mergeCell ref="D647:E647"/>
    <mergeCell ref="G647:H647"/>
    <mergeCell ref="I647:J647"/>
    <mergeCell ref="B659:C659"/>
    <mergeCell ref="D659:E659"/>
    <mergeCell ref="G659:H659"/>
    <mergeCell ref="I659:J659"/>
    <mergeCell ref="G660:J660"/>
    <mergeCell ref="B657:C657"/>
    <mergeCell ref="D657:E657"/>
    <mergeCell ref="G657:H657"/>
    <mergeCell ref="I657:J657"/>
    <mergeCell ref="B658:C658"/>
    <mergeCell ref="D658:E658"/>
    <mergeCell ref="G658:H658"/>
    <mergeCell ref="I658:J658"/>
    <mergeCell ref="G655:J655"/>
    <mergeCell ref="A656:C656"/>
    <mergeCell ref="D656:E656"/>
    <mergeCell ref="G656:H656"/>
    <mergeCell ref="I656:J656"/>
    <mergeCell ref="G667:J667"/>
    <mergeCell ref="G668:K668"/>
    <mergeCell ref="A669:K669"/>
    <mergeCell ref="A670:C670"/>
    <mergeCell ref="D670:E670"/>
    <mergeCell ref="G670:H670"/>
    <mergeCell ref="I670:J670"/>
    <mergeCell ref="B665:C665"/>
    <mergeCell ref="D665:E665"/>
    <mergeCell ref="G665:H665"/>
    <mergeCell ref="I665:J665"/>
    <mergeCell ref="G666:J666"/>
    <mergeCell ref="G661:J661"/>
    <mergeCell ref="G662:K662"/>
    <mergeCell ref="A663:K663"/>
    <mergeCell ref="A664:C664"/>
    <mergeCell ref="D664:E664"/>
    <mergeCell ref="G664:H664"/>
    <mergeCell ref="I664:J664"/>
    <mergeCell ref="B675:C675"/>
    <mergeCell ref="D675:E675"/>
    <mergeCell ref="G675:H675"/>
    <mergeCell ref="I675:J675"/>
    <mergeCell ref="B676:C676"/>
    <mergeCell ref="D676:E676"/>
    <mergeCell ref="G676:H676"/>
    <mergeCell ref="I676:J676"/>
    <mergeCell ref="G673:J673"/>
    <mergeCell ref="A674:C674"/>
    <mergeCell ref="D674:E674"/>
    <mergeCell ref="G674:H674"/>
    <mergeCell ref="I674:J674"/>
    <mergeCell ref="B671:C671"/>
    <mergeCell ref="D671:E671"/>
    <mergeCell ref="G671:H671"/>
    <mergeCell ref="I671:J671"/>
    <mergeCell ref="B672:C672"/>
    <mergeCell ref="D672:E672"/>
    <mergeCell ref="G672:H672"/>
    <mergeCell ref="I672:J672"/>
    <mergeCell ref="G681:J681"/>
    <mergeCell ref="G682:K682"/>
    <mergeCell ref="A683:K683"/>
    <mergeCell ref="A684:C684"/>
    <mergeCell ref="D684:E684"/>
    <mergeCell ref="G684:H684"/>
    <mergeCell ref="I684:J684"/>
    <mergeCell ref="B679:C679"/>
    <mergeCell ref="D679:E679"/>
    <mergeCell ref="G679:H679"/>
    <mergeCell ref="I679:J679"/>
    <mergeCell ref="G680:J680"/>
    <mergeCell ref="G677:J677"/>
    <mergeCell ref="A678:C678"/>
    <mergeCell ref="D678:E678"/>
    <mergeCell ref="G678:H678"/>
    <mergeCell ref="I678:J678"/>
    <mergeCell ref="B691:C691"/>
    <mergeCell ref="D691:E691"/>
    <mergeCell ref="G691:H691"/>
    <mergeCell ref="I691:J691"/>
    <mergeCell ref="B692:C692"/>
    <mergeCell ref="D692:E692"/>
    <mergeCell ref="G692:H692"/>
    <mergeCell ref="I692:J692"/>
    <mergeCell ref="G687:J687"/>
    <mergeCell ref="G688:K688"/>
    <mergeCell ref="A689:K689"/>
    <mergeCell ref="A690:C690"/>
    <mergeCell ref="D690:E690"/>
    <mergeCell ref="G690:H690"/>
    <mergeCell ref="I690:J690"/>
    <mergeCell ref="B685:C685"/>
    <mergeCell ref="D685:E685"/>
    <mergeCell ref="G685:H685"/>
    <mergeCell ref="I685:J685"/>
    <mergeCell ref="G686:J686"/>
    <mergeCell ref="G697:J697"/>
    <mergeCell ref="A698:C698"/>
    <mergeCell ref="D698:E698"/>
    <mergeCell ref="G698:H698"/>
    <mergeCell ref="I698:J698"/>
    <mergeCell ref="B695:C695"/>
    <mergeCell ref="D695:E695"/>
    <mergeCell ref="G695:H695"/>
    <mergeCell ref="I695:J695"/>
    <mergeCell ref="B696:C696"/>
    <mergeCell ref="D696:E696"/>
    <mergeCell ref="G696:H696"/>
    <mergeCell ref="I696:J696"/>
    <mergeCell ref="G693:J693"/>
    <mergeCell ref="A694:C694"/>
    <mergeCell ref="D694:E694"/>
    <mergeCell ref="G694:H694"/>
    <mergeCell ref="I694:J694"/>
    <mergeCell ref="B705:C705"/>
    <mergeCell ref="D705:E705"/>
    <mergeCell ref="G705:H705"/>
    <mergeCell ref="I705:J705"/>
    <mergeCell ref="G706:J706"/>
    <mergeCell ref="G701:J701"/>
    <mergeCell ref="G702:K702"/>
    <mergeCell ref="A703:K703"/>
    <mergeCell ref="A704:C704"/>
    <mergeCell ref="D704:E704"/>
    <mergeCell ref="G704:H704"/>
    <mergeCell ref="I704:J704"/>
    <mergeCell ref="B699:C699"/>
    <mergeCell ref="D699:E699"/>
    <mergeCell ref="G699:H699"/>
    <mergeCell ref="I699:J699"/>
    <mergeCell ref="G700:J700"/>
    <mergeCell ref="G713:J713"/>
    <mergeCell ref="A714:C714"/>
    <mergeCell ref="D714:E714"/>
    <mergeCell ref="G714:H714"/>
    <mergeCell ref="I714:J714"/>
    <mergeCell ref="B711:C711"/>
    <mergeCell ref="D711:E711"/>
    <mergeCell ref="G711:H711"/>
    <mergeCell ref="I711:J711"/>
    <mergeCell ref="B712:C712"/>
    <mergeCell ref="D712:E712"/>
    <mergeCell ref="G712:H712"/>
    <mergeCell ref="I712:J712"/>
    <mergeCell ref="G707:J707"/>
    <mergeCell ref="G708:K708"/>
    <mergeCell ref="A709:K709"/>
    <mergeCell ref="A710:C710"/>
    <mergeCell ref="D710:E710"/>
    <mergeCell ref="G710:H710"/>
    <mergeCell ref="I710:J710"/>
    <mergeCell ref="B719:C719"/>
    <mergeCell ref="D719:E719"/>
    <mergeCell ref="G719:H719"/>
    <mergeCell ref="I719:J719"/>
    <mergeCell ref="G720:J720"/>
    <mergeCell ref="G717:J717"/>
    <mergeCell ref="A718:C718"/>
    <mergeCell ref="D718:E718"/>
    <mergeCell ref="G718:H718"/>
    <mergeCell ref="I718:J718"/>
    <mergeCell ref="B715:C715"/>
    <mergeCell ref="D715:E715"/>
    <mergeCell ref="G715:H715"/>
    <mergeCell ref="I715:J715"/>
    <mergeCell ref="B716:C716"/>
    <mergeCell ref="D716:E716"/>
    <mergeCell ref="G716:H716"/>
    <mergeCell ref="I716:J716"/>
    <mergeCell ref="B731:E731"/>
    <mergeCell ref="G731:H731"/>
    <mergeCell ref="I731:J731"/>
    <mergeCell ref="G732:J732"/>
    <mergeCell ref="G733:J733"/>
    <mergeCell ref="G727:J727"/>
    <mergeCell ref="G728:K728"/>
    <mergeCell ref="A729:K729"/>
    <mergeCell ref="A730:E730"/>
    <mergeCell ref="G730:H730"/>
    <mergeCell ref="I730:J730"/>
    <mergeCell ref="B725:C725"/>
    <mergeCell ref="D725:E725"/>
    <mergeCell ref="G725:H725"/>
    <mergeCell ref="I725:J725"/>
    <mergeCell ref="G726:J726"/>
    <mergeCell ref="G721:J721"/>
    <mergeCell ref="G722:K722"/>
    <mergeCell ref="A723:K723"/>
    <mergeCell ref="A724:C724"/>
    <mergeCell ref="D724:E724"/>
    <mergeCell ref="G724:H724"/>
    <mergeCell ref="I724:J724"/>
    <mergeCell ref="B739:E739"/>
    <mergeCell ref="G739:H739"/>
    <mergeCell ref="I739:J739"/>
    <mergeCell ref="G740:J740"/>
    <mergeCell ref="A741:E741"/>
    <mergeCell ref="G741:H741"/>
    <mergeCell ref="I741:J741"/>
    <mergeCell ref="B737:E737"/>
    <mergeCell ref="G737:H737"/>
    <mergeCell ref="I737:J737"/>
    <mergeCell ref="B738:E738"/>
    <mergeCell ref="G738:H738"/>
    <mergeCell ref="I738:J738"/>
    <mergeCell ref="G734:J734"/>
    <mergeCell ref="G735:J735"/>
    <mergeCell ref="A736:E736"/>
    <mergeCell ref="G736:H736"/>
    <mergeCell ref="I736:J736"/>
    <mergeCell ref="B747:C747"/>
    <mergeCell ref="E747:F747"/>
    <mergeCell ref="G747:H747"/>
    <mergeCell ref="I747:J747"/>
    <mergeCell ref="B748:C748"/>
    <mergeCell ref="E748:F748"/>
    <mergeCell ref="G748:H748"/>
    <mergeCell ref="I748:J748"/>
    <mergeCell ref="B744:E744"/>
    <mergeCell ref="G744:H744"/>
    <mergeCell ref="I744:J744"/>
    <mergeCell ref="G745:J745"/>
    <mergeCell ref="A746:C746"/>
    <mergeCell ref="E746:F746"/>
    <mergeCell ref="G746:H746"/>
    <mergeCell ref="I746:J746"/>
    <mergeCell ref="B742:E742"/>
    <mergeCell ref="G742:H742"/>
    <mergeCell ref="I742:J742"/>
    <mergeCell ref="B743:E743"/>
    <mergeCell ref="G743:H743"/>
    <mergeCell ref="I743:J743"/>
    <mergeCell ref="G759:K759"/>
    <mergeCell ref="A760:K760"/>
    <mergeCell ref="A761:C761"/>
    <mergeCell ref="D761:E761"/>
    <mergeCell ref="G761:H761"/>
    <mergeCell ref="I761:J761"/>
    <mergeCell ref="I751:J751"/>
    <mergeCell ref="K751:K752"/>
    <mergeCell ref="G756:J756"/>
    <mergeCell ref="G757:J757"/>
    <mergeCell ref="G758:J758"/>
    <mergeCell ref="A751:B752"/>
    <mergeCell ref="C751:C752"/>
    <mergeCell ref="D751:D752"/>
    <mergeCell ref="E751:F751"/>
    <mergeCell ref="G751:H751"/>
    <mergeCell ref="B749:C749"/>
    <mergeCell ref="E749:F749"/>
    <mergeCell ref="G749:H749"/>
    <mergeCell ref="I749:J749"/>
    <mergeCell ref="G750:J750"/>
    <mergeCell ref="A766:C766"/>
    <mergeCell ref="D766:E766"/>
    <mergeCell ref="G766:H766"/>
    <mergeCell ref="I766:J766"/>
    <mergeCell ref="B767:C767"/>
    <mergeCell ref="D767:E767"/>
    <mergeCell ref="G767:H767"/>
    <mergeCell ref="I767:J767"/>
    <mergeCell ref="B764:C764"/>
    <mergeCell ref="D764:E764"/>
    <mergeCell ref="G764:H764"/>
    <mergeCell ref="I764:J764"/>
    <mergeCell ref="G765:J765"/>
    <mergeCell ref="B762:C762"/>
    <mergeCell ref="D762:E762"/>
    <mergeCell ref="G762:H762"/>
    <mergeCell ref="I762:J762"/>
    <mergeCell ref="B763:C763"/>
    <mergeCell ref="D763:E763"/>
    <mergeCell ref="G763:H763"/>
    <mergeCell ref="I763:J763"/>
    <mergeCell ref="G772:J772"/>
    <mergeCell ref="G773:J773"/>
    <mergeCell ref="G774:K774"/>
    <mergeCell ref="A775:K775"/>
    <mergeCell ref="A776:C776"/>
    <mergeCell ref="D776:E776"/>
    <mergeCell ref="G776:H776"/>
    <mergeCell ref="I776:J776"/>
    <mergeCell ref="A770:C770"/>
    <mergeCell ref="D770:E770"/>
    <mergeCell ref="G770:H770"/>
    <mergeCell ref="I770:J770"/>
    <mergeCell ref="B771:C771"/>
    <mergeCell ref="D771:E771"/>
    <mergeCell ref="G771:H771"/>
    <mergeCell ref="I771:J771"/>
    <mergeCell ref="B768:C768"/>
    <mergeCell ref="D768:E768"/>
    <mergeCell ref="G768:H768"/>
    <mergeCell ref="I768:J768"/>
    <mergeCell ref="G769:J769"/>
    <mergeCell ref="B781:C781"/>
    <mergeCell ref="D781:E781"/>
    <mergeCell ref="G781:H781"/>
    <mergeCell ref="I781:J781"/>
    <mergeCell ref="B782:C782"/>
    <mergeCell ref="D782:E782"/>
    <mergeCell ref="G782:H782"/>
    <mergeCell ref="I782:J782"/>
    <mergeCell ref="A779:C779"/>
    <mergeCell ref="D779:E779"/>
    <mergeCell ref="G779:H779"/>
    <mergeCell ref="I779:J779"/>
    <mergeCell ref="B780:C780"/>
    <mergeCell ref="D780:E780"/>
    <mergeCell ref="G780:H780"/>
    <mergeCell ref="I780:J780"/>
    <mergeCell ref="B777:C777"/>
    <mergeCell ref="D777:E777"/>
    <mergeCell ref="G777:H777"/>
    <mergeCell ref="I777:J777"/>
    <mergeCell ref="G778:J778"/>
    <mergeCell ref="G787:J787"/>
    <mergeCell ref="G788:J788"/>
    <mergeCell ref="G789:K789"/>
    <mergeCell ref="A790:K790"/>
    <mergeCell ref="A791:C791"/>
    <mergeCell ref="D791:E791"/>
    <mergeCell ref="G791:H791"/>
    <mergeCell ref="I791:J791"/>
    <mergeCell ref="B785:C785"/>
    <mergeCell ref="D785:E785"/>
    <mergeCell ref="G785:H785"/>
    <mergeCell ref="I785:J785"/>
    <mergeCell ref="B786:C786"/>
    <mergeCell ref="D786:E786"/>
    <mergeCell ref="G786:H786"/>
    <mergeCell ref="I786:J786"/>
    <mergeCell ref="G783:J783"/>
    <mergeCell ref="A784:C784"/>
    <mergeCell ref="D784:E784"/>
    <mergeCell ref="G784:H784"/>
    <mergeCell ref="I784:J784"/>
    <mergeCell ref="G798:J798"/>
    <mergeCell ref="G799:J799"/>
    <mergeCell ref="A800:K800"/>
    <mergeCell ref="B796:C796"/>
    <mergeCell ref="D796:E796"/>
    <mergeCell ref="G796:H796"/>
    <mergeCell ref="I796:J796"/>
    <mergeCell ref="B797:C797"/>
    <mergeCell ref="D797:E797"/>
    <mergeCell ref="G797:H797"/>
    <mergeCell ref="I797:J797"/>
    <mergeCell ref="G794:J794"/>
    <mergeCell ref="A795:C795"/>
    <mergeCell ref="D795:E795"/>
    <mergeCell ref="G795:H795"/>
    <mergeCell ref="I795:J795"/>
    <mergeCell ref="B792:C792"/>
    <mergeCell ref="D792:E792"/>
    <mergeCell ref="G792:H792"/>
    <mergeCell ref="I792:J792"/>
    <mergeCell ref="B793:C793"/>
    <mergeCell ref="D793:E793"/>
    <mergeCell ref="G793:H793"/>
    <mergeCell ref="I793:J793"/>
  </mergeCells>
  <pageMargins left="0.51181102362204722" right="0.51181102362204722" top="0.51181102362204722" bottom="0.51181102362204722" header="0" footer="0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G533"/>
  <sheetViews>
    <sheetView view="pageBreakPreview" zoomScale="90" zoomScaleNormal="100" zoomScaleSheetLayoutView="90" workbookViewId="0">
      <selection activeCell="B6" sqref="B6"/>
    </sheetView>
  </sheetViews>
  <sheetFormatPr defaultRowHeight="12"/>
  <cols>
    <col min="1" max="1" width="10.33203125" style="2" customWidth="1"/>
    <col min="2" max="2" width="45.77734375" style="2" customWidth="1"/>
    <col min="3" max="3" width="15.44140625" style="2" customWidth="1"/>
    <col min="4" max="4" width="6.109375" style="2" customWidth="1"/>
    <col min="5" max="7" width="12.44140625" style="2" customWidth="1"/>
    <col min="8" max="16384" width="8.88671875" style="2"/>
  </cols>
  <sheetData>
    <row r="1" spans="1:7" ht="85.05" customHeight="1">
      <c r="A1" s="344"/>
      <c r="B1" s="344"/>
      <c r="C1" s="344"/>
      <c r="D1" s="344"/>
      <c r="E1" s="344"/>
      <c r="F1" s="344"/>
      <c r="G1" s="344"/>
    </row>
    <row r="2" spans="1:7" ht="10.050000000000001" customHeight="1">
      <c r="A2" s="11"/>
      <c r="B2" s="11"/>
      <c r="C2" s="11"/>
      <c r="D2" s="11"/>
      <c r="E2" s="374"/>
      <c r="F2" s="374"/>
      <c r="G2" s="374"/>
    </row>
    <row r="3" spans="1:7" ht="19.95" customHeight="1">
      <c r="A3" s="375" t="s">
        <v>218</v>
      </c>
      <c r="B3" s="375"/>
      <c r="C3" s="375"/>
      <c r="D3" s="375"/>
      <c r="E3" s="375"/>
      <c r="F3" s="375"/>
      <c r="G3" s="375"/>
    </row>
    <row r="4" spans="1:7" ht="15" customHeight="1">
      <c r="A4" s="373" t="s">
        <v>193</v>
      </c>
      <c r="B4" s="373"/>
      <c r="C4" s="243" t="s">
        <v>178</v>
      </c>
      <c r="D4" s="243" t="s">
        <v>194</v>
      </c>
      <c r="E4" s="243" t="s">
        <v>195</v>
      </c>
      <c r="F4" s="243" t="s">
        <v>196</v>
      </c>
      <c r="G4" s="243" t="s">
        <v>197</v>
      </c>
    </row>
    <row r="5" spans="1:7" ht="28.95" customHeight="1">
      <c r="A5" s="246" t="s">
        <v>219</v>
      </c>
      <c r="B5" s="247" t="s">
        <v>220</v>
      </c>
      <c r="C5" s="246" t="s">
        <v>16</v>
      </c>
      <c r="D5" s="246" t="s">
        <v>23</v>
      </c>
      <c r="E5" s="251">
        <v>2</v>
      </c>
      <c r="F5" s="248">
        <v>90.27</v>
      </c>
      <c r="G5" s="248">
        <f t="shared" ref="G5:G21" si="0">ROUND(ROUND(E5,4)*F5,2)</f>
        <v>180.54</v>
      </c>
    </row>
    <row r="6" spans="1:7" ht="21" customHeight="1">
      <c r="A6" s="246" t="s">
        <v>221</v>
      </c>
      <c r="B6" s="247" t="s">
        <v>222</v>
      </c>
      <c r="C6" s="246" t="s">
        <v>16</v>
      </c>
      <c r="D6" s="246" t="s">
        <v>23</v>
      </c>
      <c r="E6" s="251">
        <v>2</v>
      </c>
      <c r="F6" s="248">
        <v>1.04</v>
      </c>
      <c r="G6" s="248">
        <f t="shared" si="0"/>
        <v>2.08</v>
      </c>
    </row>
    <row r="7" spans="1:7" ht="28.95" customHeight="1">
      <c r="A7" s="246" t="s">
        <v>223</v>
      </c>
      <c r="B7" s="247" t="s">
        <v>224</v>
      </c>
      <c r="C7" s="246" t="s">
        <v>16</v>
      </c>
      <c r="D7" s="246" t="s">
        <v>23</v>
      </c>
      <c r="E7" s="251">
        <v>2</v>
      </c>
      <c r="F7" s="248">
        <v>1.43</v>
      </c>
      <c r="G7" s="248">
        <f t="shared" si="0"/>
        <v>2.86</v>
      </c>
    </row>
    <row r="8" spans="1:7" ht="21" customHeight="1">
      <c r="A8" s="246" t="s">
        <v>225</v>
      </c>
      <c r="B8" s="247" t="s">
        <v>226</v>
      </c>
      <c r="C8" s="246" t="s">
        <v>16</v>
      </c>
      <c r="D8" s="246" t="s">
        <v>23</v>
      </c>
      <c r="E8" s="251">
        <v>2</v>
      </c>
      <c r="F8" s="248">
        <v>1.39</v>
      </c>
      <c r="G8" s="248">
        <f t="shared" si="0"/>
        <v>2.78</v>
      </c>
    </row>
    <row r="9" spans="1:7" ht="15" customHeight="1">
      <c r="A9" s="246" t="s">
        <v>227</v>
      </c>
      <c r="B9" s="247" t="s">
        <v>228</v>
      </c>
      <c r="C9" s="246" t="s">
        <v>16</v>
      </c>
      <c r="D9" s="246" t="s">
        <v>167</v>
      </c>
      <c r="E9" s="251">
        <v>3</v>
      </c>
      <c r="F9" s="248">
        <v>18.63</v>
      </c>
      <c r="G9" s="248">
        <f t="shared" si="0"/>
        <v>55.89</v>
      </c>
    </row>
    <row r="10" spans="1:7" ht="28.95" customHeight="1">
      <c r="A10" s="246" t="s">
        <v>229</v>
      </c>
      <c r="B10" s="247" t="s">
        <v>230</v>
      </c>
      <c r="C10" s="246" t="s">
        <v>16</v>
      </c>
      <c r="D10" s="246" t="s">
        <v>23</v>
      </c>
      <c r="E10" s="251">
        <v>1</v>
      </c>
      <c r="F10" s="248">
        <v>227.4</v>
      </c>
      <c r="G10" s="248">
        <f t="shared" si="0"/>
        <v>227.4</v>
      </c>
    </row>
    <row r="11" spans="1:7" ht="28.95" customHeight="1">
      <c r="A11" s="246" t="s">
        <v>231</v>
      </c>
      <c r="B11" s="247" t="s">
        <v>232</v>
      </c>
      <c r="C11" s="246" t="s">
        <v>16</v>
      </c>
      <c r="D11" s="246" t="s">
        <v>23</v>
      </c>
      <c r="E11" s="251">
        <v>2</v>
      </c>
      <c r="F11" s="248">
        <v>27.2</v>
      </c>
      <c r="G11" s="248">
        <f t="shared" si="0"/>
        <v>54.4</v>
      </c>
    </row>
    <row r="12" spans="1:7" ht="21" customHeight="1">
      <c r="A12" s="246" t="s">
        <v>233</v>
      </c>
      <c r="B12" s="247" t="s">
        <v>234</v>
      </c>
      <c r="C12" s="246" t="s">
        <v>16</v>
      </c>
      <c r="D12" s="246" t="s">
        <v>23</v>
      </c>
      <c r="E12" s="251">
        <v>8</v>
      </c>
      <c r="F12" s="248">
        <v>8.81</v>
      </c>
      <c r="G12" s="248">
        <f t="shared" si="0"/>
        <v>70.48</v>
      </c>
    </row>
    <row r="13" spans="1:7" ht="21" customHeight="1">
      <c r="A13" s="246" t="s">
        <v>235</v>
      </c>
      <c r="B13" s="247" t="s">
        <v>236</v>
      </c>
      <c r="C13" s="246" t="s">
        <v>16</v>
      </c>
      <c r="D13" s="246" t="s">
        <v>23</v>
      </c>
      <c r="E13" s="251">
        <v>2</v>
      </c>
      <c r="F13" s="248">
        <v>6.52</v>
      </c>
      <c r="G13" s="248">
        <f t="shared" si="0"/>
        <v>13.04</v>
      </c>
    </row>
    <row r="14" spans="1:7" ht="21" customHeight="1">
      <c r="A14" s="246" t="s">
        <v>237</v>
      </c>
      <c r="B14" s="247" t="s">
        <v>238</v>
      </c>
      <c r="C14" s="246" t="s">
        <v>16</v>
      </c>
      <c r="D14" s="246" t="s">
        <v>23</v>
      </c>
      <c r="E14" s="251">
        <v>1</v>
      </c>
      <c r="F14" s="248">
        <v>87.73</v>
      </c>
      <c r="G14" s="248">
        <f t="shared" si="0"/>
        <v>87.73</v>
      </c>
    </row>
    <row r="15" spans="1:7" ht="15" customHeight="1">
      <c r="A15" s="246" t="s">
        <v>239</v>
      </c>
      <c r="B15" s="247" t="s">
        <v>240</v>
      </c>
      <c r="C15" s="246" t="s">
        <v>16</v>
      </c>
      <c r="D15" s="246" t="s">
        <v>167</v>
      </c>
      <c r="E15" s="251">
        <v>8</v>
      </c>
      <c r="F15" s="248">
        <v>8.3699999999999992</v>
      </c>
      <c r="G15" s="248">
        <f t="shared" si="0"/>
        <v>66.959999999999994</v>
      </c>
    </row>
    <row r="16" spans="1:7" ht="21" customHeight="1">
      <c r="A16" s="246" t="s">
        <v>241</v>
      </c>
      <c r="B16" s="247" t="s">
        <v>242</v>
      </c>
      <c r="C16" s="246" t="s">
        <v>16</v>
      </c>
      <c r="D16" s="246" t="s">
        <v>167</v>
      </c>
      <c r="E16" s="251">
        <v>27</v>
      </c>
      <c r="F16" s="248">
        <v>9.51</v>
      </c>
      <c r="G16" s="248">
        <f t="shared" si="0"/>
        <v>256.77</v>
      </c>
    </row>
    <row r="17" spans="1:7" ht="21" customHeight="1">
      <c r="A17" s="246" t="s">
        <v>243</v>
      </c>
      <c r="B17" s="247" t="s">
        <v>244</v>
      </c>
      <c r="C17" s="246" t="s">
        <v>16</v>
      </c>
      <c r="D17" s="246" t="s">
        <v>23</v>
      </c>
      <c r="E17" s="251">
        <v>0.13</v>
      </c>
      <c r="F17" s="248">
        <v>104.06</v>
      </c>
      <c r="G17" s="248">
        <f t="shared" si="0"/>
        <v>13.53</v>
      </c>
    </row>
    <row r="18" spans="1:7" ht="28.95" customHeight="1">
      <c r="A18" s="246" t="s">
        <v>245</v>
      </c>
      <c r="B18" s="247" t="s">
        <v>246</v>
      </c>
      <c r="C18" s="246" t="s">
        <v>16</v>
      </c>
      <c r="D18" s="246" t="s">
        <v>23</v>
      </c>
      <c r="E18" s="251">
        <v>1</v>
      </c>
      <c r="F18" s="248">
        <v>95.1</v>
      </c>
      <c r="G18" s="248">
        <f t="shared" si="0"/>
        <v>95.1</v>
      </c>
    </row>
    <row r="19" spans="1:7" ht="21" customHeight="1">
      <c r="A19" s="246" t="s">
        <v>247</v>
      </c>
      <c r="B19" s="247" t="s">
        <v>248</v>
      </c>
      <c r="C19" s="246" t="s">
        <v>16</v>
      </c>
      <c r="D19" s="246" t="s">
        <v>23</v>
      </c>
      <c r="E19" s="251">
        <v>4</v>
      </c>
      <c r="F19" s="248">
        <v>2.2999999999999998</v>
      </c>
      <c r="G19" s="248">
        <f t="shared" si="0"/>
        <v>9.1999999999999993</v>
      </c>
    </row>
    <row r="20" spans="1:7" ht="28.95" customHeight="1">
      <c r="A20" s="246" t="s">
        <v>249</v>
      </c>
      <c r="B20" s="247" t="s">
        <v>250</v>
      </c>
      <c r="C20" s="246" t="s">
        <v>16</v>
      </c>
      <c r="D20" s="246" t="s">
        <v>23</v>
      </c>
      <c r="E20" s="251">
        <v>2</v>
      </c>
      <c r="F20" s="248">
        <v>15.84</v>
      </c>
      <c r="G20" s="248">
        <f t="shared" si="0"/>
        <v>31.68</v>
      </c>
    </row>
    <row r="21" spans="1:7" ht="21" customHeight="1">
      <c r="A21" s="246" t="s">
        <v>251</v>
      </c>
      <c r="B21" s="247" t="s">
        <v>252</v>
      </c>
      <c r="C21" s="246" t="s">
        <v>16</v>
      </c>
      <c r="D21" s="246" t="s">
        <v>167</v>
      </c>
      <c r="E21" s="251">
        <v>7.96</v>
      </c>
      <c r="F21" s="248">
        <v>128.94</v>
      </c>
      <c r="G21" s="248">
        <f t="shared" si="0"/>
        <v>1026.3599999999999</v>
      </c>
    </row>
    <row r="22" spans="1:7" ht="15" customHeight="1">
      <c r="A22" s="11"/>
      <c r="B22" s="11"/>
      <c r="C22" s="11"/>
      <c r="D22" s="11"/>
      <c r="E22" s="367" t="s">
        <v>206</v>
      </c>
      <c r="F22" s="367"/>
      <c r="G22" s="249">
        <f>SUM(G5:G21)</f>
        <v>2196.8000000000002</v>
      </c>
    </row>
    <row r="23" spans="1:7" ht="15" customHeight="1">
      <c r="A23" s="373" t="s">
        <v>207</v>
      </c>
      <c r="B23" s="373"/>
      <c r="C23" s="243" t="s">
        <v>178</v>
      </c>
      <c r="D23" s="243" t="s">
        <v>194</v>
      </c>
      <c r="E23" s="243" t="s">
        <v>195</v>
      </c>
      <c r="F23" s="243" t="s">
        <v>196</v>
      </c>
      <c r="G23" s="243" t="s">
        <v>197</v>
      </c>
    </row>
    <row r="24" spans="1:7" ht="15" customHeight="1">
      <c r="A24" s="246" t="s">
        <v>253</v>
      </c>
      <c r="B24" s="247" t="s">
        <v>254</v>
      </c>
      <c r="C24" s="246" t="s">
        <v>16</v>
      </c>
      <c r="D24" s="246" t="s">
        <v>128</v>
      </c>
      <c r="E24" s="251">
        <v>8</v>
      </c>
      <c r="F24" s="248">
        <v>27.77</v>
      </c>
      <c r="G24" s="248">
        <f>ROUND(ROUND(E24,4)*F24,2)</f>
        <v>222.16</v>
      </c>
    </row>
    <row r="25" spans="1:7" ht="15" customHeight="1">
      <c r="A25" s="246" t="s">
        <v>210</v>
      </c>
      <c r="B25" s="247" t="s">
        <v>211</v>
      </c>
      <c r="C25" s="246" t="s">
        <v>16</v>
      </c>
      <c r="D25" s="246" t="s">
        <v>128</v>
      </c>
      <c r="E25" s="251">
        <v>8</v>
      </c>
      <c r="F25" s="248">
        <v>22.26</v>
      </c>
      <c r="G25" s="248">
        <f>ROUND(ROUND(E25,4)*F25,2)</f>
        <v>178.08</v>
      </c>
    </row>
    <row r="26" spans="1:7" ht="18" customHeight="1">
      <c r="A26" s="11"/>
      <c r="B26" s="11"/>
      <c r="C26" s="11"/>
      <c r="D26" s="11"/>
      <c r="E26" s="367" t="s">
        <v>212</v>
      </c>
      <c r="F26" s="367"/>
      <c r="G26" s="249">
        <f>SUM(G24:G25)</f>
        <v>400.24</v>
      </c>
    </row>
    <row r="27" spans="1:7" ht="15" customHeight="1">
      <c r="A27" s="11"/>
      <c r="B27" s="11"/>
      <c r="C27" s="11"/>
      <c r="D27" s="11"/>
      <c r="E27" s="368" t="s">
        <v>217</v>
      </c>
      <c r="F27" s="368"/>
      <c r="G27" s="250">
        <f>ROUND(SUM(G22,G26),2)</f>
        <v>2597.04</v>
      </c>
    </row>
    <row r="28" spans="1:7" ht="10.050000000000001" customHeight="1">
      <c r="A28" s="11"/>
      <c r="B28" s="11"/>
      <c r="C28" s="11"/>
      <c r="D28" s="11"/>
      <c r="E28" s="374"/>
      <c r="F28" s="374"/>
      <c r="G28" s="374"/>
    </row>
    <row r="29" spans="1:7" ht="19.95" customHeight="1">
      <c r="A29" s="375" t="s">
        <v>255</v>
      </c>
      <c r="B29" s="375"/>
      <c r="C29" s="375"/>
      <c r="D29" s="375"/>
      <c r="E29" s="375"/>
      <c r="F29" s="375"/>
      <c r="G29" s="375"/>
    </row>
    <row r="30" spans="1:7" ht="15" customHeight="1">
      <c r="A30" s="373" t="s">
        <v>193</v>
      </c>
      <c r="B30" s="373"/>
      <c r="C30" s="243" t="s">
        <v>178</v>
      </c>
      <c r="D30" s="243" t="s">
        <v>194</v>
      </c>
      <c r="E30" s="243" t="s">
        <v>195</v>
      </c>
      <c r="F30" s="243" t="s">
        <v>196</v>
      </c>
      <c r="G30" s="243" t="s">
        <v>197</v>
      </c>
    </row>
    <row r="31" spans="1:7" ht="21" customHeight="1">
      <c r="A31" s="246" t="s">
        <v>25</v>
      </c>
      <c r="B31" s="247" t="s">
        <v>256</v>
      </c>
      <c r="C31" s="246" t="s">
        <v>257</v>
      </c>
      <c r="D31" s="246" t="s">
        <v>27</v>
      </c>
      <c r="E31" s="251">
        <v>1</v>
      </c>
      <c r="F31" s="248">
        <v>720</v>
      </c>
      <c r="G31" s="248">
        <f>ROUND(ROUND(E31,4)*F31,2)</f>
        <v>720</v>
      </c>
    </row>
    <row r="32" spans="1:7" ht="15" customHeight="1">
      <c r="A32" s="11"/>
      <c r="B32" s="11"/>
      <c r="C32" s="11"/>
      <c r="D32" s="11"/>
      <c r="E32" s="367" t="s">
        <v>206</v>
      </c>
      <c r="F32" s="367"/>
      <c r="G32" s="249">
        <f>SUM(G31:G31)</f>
        <v>720</v>
      </c>
    </row>
    <row r="33" spans="1:7" ht="15" customHeight="1">
      <c r="A33" s="11"/>
      <c r="B33" s="11"/>
      <c r="C33" s="11"/>
      <c r="D33" s="11"/>
      <c r="E33" s="368" t="s">
        <v>217</v>
      </c>
      <c r="F33" s="368"/>
      <c r="G33" s="250">
        <f>ROUND(SUM(G32),2)</f>
        <v>720</v>
      </c>
    </row>
    <row r="34" spans="1:7" ht="10.050000000000001" customHeight="1">
      <c r="A34" s="11"/>
      <c r="B34" s="11"/>
      <c r="C34" s="11"/>
      <c r="D34" s="11"/>
      <c r="E34" s="374"/>
      <c r="F34" s="374"/>
      <c r="G34" s="374"/>
    </row>
    <row r="35" spans="1:7" ht="19.95" customHeight="1">
      <c r="A35" s="375" t="s">
        <v>339</v>
      </c>
      <c r="B35" s="375"/>
      <c r="C35" s="375"/>
      <c r="D35" s="375"/>
      <c r="E35" s="375"/>
      <c r="F35" s="375"/>
      <c r="G35" s="375"/>
    </row>
    <row r="36" spans="1:7" ht="15" customHeight="1">
      <c r="A36" s="373" t="s">
        <v>193</v>
      </c>
      <c r="B36" s="373"/>
      <c r="C36" s="243" t="s">
        <v>178</v>
      </c>
      <c r="D36" s="243" t="s">
        <v>194</v>
      </c>
      <c r="E36" s="243" t="s">
        <v>195</v>
      </c>
      <c r="F36" s="243" t="s">
        <v>196</v>
      </c>
      <c r="G36" s="243" t="s">
        <v>197</v>
      </c>
    </row>
    <row r="37" spans="1:7" ht="21" customHeight="1">
      <c r="A37" s="246" t="s">
        <v>340</v>
      </c>
      <c r="B37" s="247" t="s">
        <v>341</v>
      </c>
      <c r="C37" s="246" t="s">
        <v>16</v>
      </c>
      <c r="D37" s="246" t="s">
        <v>23</v>
      </c>
      <c r="E37" s="251">
        <v>0.02</v>
      </c>
      <c r="F37" s="248">
        <v>245</v>
      </c>
      <c r="G37" s="248">
        <f>ROUND(ROUND(E37,4)*F37,2)</f>
        <v>4.9000000000000004</v>
      </c>
    </row>
    <row r="38" spans="1:7" ht="21" customHeight="1">
      <c r="A38" s="246" t="s">
        <v>342</v>
      </c>
      <c r="B38" s="247" t="s">
        <v>343</v>
      </c>
      <c r="C38" s="246" t="s">
        <v>16</v>
      </c>
      <c r="D38" s="246" t="s">
        <v>23</v>
      </c>
      <c r="E38" s="251">
        <v>0.02</v>
      </c>
      <c r="F38" s="248">
        <v>236.92</v>
      </c>
      <c r="G38" s="248">
        <f>ROUND(ROUND(E38,4)*F38,2)</f>
        <v>4.74</v>
      </c>
    </row>
    <row r="39" spans="1:7" ht="46.05" customHeight="1">
      <c r="A39" s="246" t="s">
        <v>344</v>
      </c>
      <c r="B39" s="247" t="s">
        <v>345</v>
      </c>
      <c r="C39" s="246" t="s">
        <v>16</v>
      </c>
      <c r="D39" s="246" t="s">
        <v>346</v>
      </c>
      <c r="E39" s="251">
        <v>0.06</v>
      </c>
      <c r="F39" s="248">
        <v>79.650000000000006</v>
      </c>
      <c r="G39" s="248">
        <f>ROUND(ROUND(E39,4)*F39,2)</f>
        <v>4.78</v>
      </c>
    </row>
    <row r="40" spans="1:7" ht="46.05" customHeight="1">
      <c r="A40" s="246" t="s">
        <v>347</v>
      </c>
      <c r="B40" s="247" t="s">
        <v>348</v>
      </c>
      <c r="C40" s="246" t="s">
        <v>16</v>
      </c>
      <c r="D40" s="246" t="s">
        <v>346</v>
      </c>
      <c r="E40" s="251">
        <v>0.04</v>
      </c>
      <c r="F40" s="248">
        <v>89.18</v>
      </c>
      <c r="G40" s="248">
        <f>ROUND(ROUND(E40,4)*F40,2)</f>
        <v>3.57</v>
      </c>
    </row>
    <row r="41" spans="1:7" ht="28.95" customHeight="1">
      <c r="A41" s="246" t="s">
        <v>349</v>
      </c>
      <c r="B41" s="247" t="s">
        <v>350</v>
      </c>
      <c r="C41" s="246" t="s">
        <v>16</v>
      </c>
      <c r="D41" s="246" t="s">
        <v>18</v>
      </c>
      <c r="E41" s="251">
        <v>0.87</v>
      </c>
      <c r="F41" s="248">
        <v>81.72</v>
      </c>
      <c r="G41" s="248">
        <f>ROUND(ROUND(E41,4)*F41,2)</f>
        <v>71.099999999999994</v>
      </c>
    </row>
    <row r="42" spans="1:7" ht="15" customHeight="1">
      <c r="A42" s="11"/>
      <c r="B42" s="11"/>
      <c r="C42" s="11"/>
      <c r="D42" s="11"/>
      <c r="E42" s="367" t="s">
        <v>206</v>
      </c>
      <c r="F42" s="367"/>
      <c r="G42" s="249">
        <f>SUM(G37:G41)</f>
        <v>89.09</v>
      </c>
    </row>
    <row r="43" spans="1:7" ht="15" customHeight="1">
      <c r="A43" s="373" t="s">
        <v>213</v>
      </c>
      <c r="B43" s="373"/>
      <c r="C43" s="243" t="s">
        <v>178</v>
      </c>
      <c r="D43" s="243" t="s">
        <v>194</v>
      </c>
      <c r="E43" s="243" t="s">
        <v>195</v>
      </c>
      <c r="F43" s="243" t="s">
        <v>196</v>
      </c>
      <c r="G43" s="243" t="s">
        <v>197</v>
      </c>
    </row>
    <row r="44" spans="1:7" ht="37.950000000000003" customHeight="1">
      <c r="A44" s="246" t="s">
        <v>351</v>
      </c>
      <c r="B44" s="247" t="s">
        <v>352</v>
      </c>
      <c r="C44" s="246" t="s">
        <v>16</v>
      </c>
      <c r="D44" s="246" t="s">
        <v>73</v>
      </c>
      <c r="E44" s="251">
        <v>0.04</v>
      </c>
      <c r="F44" s="248">
        <v>992.27</v>
      </c>
      <c r="G44" s="248">
        <f t="shared" ref="G44:G75" si="1">ROUND(ROUND(E44,4)*F44,2)</f>
        <v>39.69</v>
      </c>
    </row>
    <row r="45" spans="1:7" ht="37.950000000000003" customHeight="1">
      <c r="A45" s="246" t="s">
        <v>353</v>
      </c>
      <c r="B45" s="247" t="s">
        <v>354</v>
      </c>
      <c r="C45" s="246" t="s">
        <v>16</v>
      </c>
      <c r="D45" s="246" t="s">
        <v>18</v>
      </c>
      <c r="E45" s="251">
        <v>2.3199999999999998</v>
      </c>
      <c r="F45" s="248">
        <v>87.31</v>
      </c>
      <c r="G45" s="248">
        <f t="shared" si="1"/>
        <v>202.56</v>
      </c>
    </row>
    <row r="46" spans="1:7" ht="46.05" customHeight="1">
      <c r="A46" s="246" t="s">
        <v>355</v>
      </c>
      <c r="B46" s="247" t="s">
        <v>356</v>
      </c>
      <c r="C46" s="246" t="s">
        <v>16</v>
      </c>
      <c r="D46" s="246" t="s">
        <v>23</v>
      </c>
      <c r="E46" s="251">
        <v>0.02</v>
      </c>
      <c r="F46" s="248">
        <v>456.87</v>
      </c>
      <c r="G46" s="248">
        <f t="shared" si="1"/>
        <v>9.14</v>
      </c>
    </row>
    <row r="47" spans="1:7" ht="28.95" customHeight="1">
      <c r="A47" s="246" t="s">
        <v>357</v>
      </c>
      <c r="B47" s="247" t="s">
        <v>358</v>
      </c>
      <c r="C47" s="246" t="s">
        <v>16</v>
      </c>
      <c r="D47" s="246" t="s">
        <v>167</v>
      </c>
      <c r="E47" s="251">
        <v>1.36</v>
      </c>
      <c r="F47" s="248">
        <v>3.08</v>
      </c>
      <c r="G47" s="248">
        <f t="shared" si="1"/>
        <v>4.1900000000000004</v>
      </c>
    </row>
    <row r="48" spans="1:7" ht="28.95" customHeight="1">
      <c r="A48" s="246" t="s">
        <v>359</v>
      </c>
      <c r="B48" s="247" t="s">
        <v>360</v>
      </c>
      <c r="C48" s="246" t="s">
        <v>16</v>
      </c>
      <c r="D48" s="246" t="s">
        <v>167</v>
      </c>
      <c r="E48" s="251">
        <v>3.33</v>
      </c>
      <c r="F48" s="248">
        <v>4.47</v>
      </c>
      <c r="G48" s="248">
        <f t="shared" si="1"/>
        <v>14.89</v>
      </c>
    </row>
    <row r="49" spans="1:7" ht="28.95" customHeight="1">
      <c r="A49" s="246" t="s">
        <v>361</v>
      </c>
      <c r="B49" s="247" t="s">
        <v>362</v>
      </c>
      <c r="C49" s="246" t="s">
        <v>16</v>
      </c>
      <c r="D49" s="246" t="s">
        <v>167</v>
      </c>
      <c r="E49" s="251">
        <v>1.94</v>
      </c>
      <c r="F49" s="248">
        <v>6.92</v>
      </c>
      <c r="G49" s="248">
        <f t="shared" si="1"/>
        <v>13.42</v>
      </c>
    </row>
    <row r="50" spans="1:7" ht="37.950000000000003" customHeight="1">
      <c r="A50" s="246" t="s">
        <v>363</v>
      </c>
      <c r="B50" s="247" t="s">
        <v>364</v>
      </c>
      <c r="C50" s="246" t="s">
        <v>16</v>
      </c>
      <c r="D50" s="246" t="s">
        <v>167</v>
      </c>
      <c r="E50" s="251">
        <v>0.59</v>
      </c>
      <c r="F50" s="248">
        <v>7.99</v>
      </c>
      <c r="G50" s="248">
        <f t="shared" si="1"/>
        <v>4.71</v>
      </c>
    </row>
    <row r="51" spans="1:7" ht="21" customHeight="1">
      <c r="A51" s="246" t="s">
        <v>365</v>
      </c>
      <c r="B51" s="247" t="s">
        <v>366</v>
      </c>
      <c r="C51" s="246" t="s">
        <v>16</v>
      </c>
      <c r="D51" s="246" t="s">
        <v>23</v>
      </c>
      <c r="E51" s="251">
        <v>0.02</v>
      </c>
      <c r="F51" s="248">
        <v>29.14</v>
      </c>
      <c r="G51" s="248">
        <f t="shared" si="1"/>
        <v>0.57999999999999996</v>
      </c>
    </row>
    <row r="52" spans="1:7" ht="28.95" customHeight="1">
      <c r="A52" s="246" t="s">
        <v>367</v>
      </c>
      <c r="B52" s="247" t="s">
        <v>368</v>
      </c>
      <c r="C52" s="246" t="s">
        <v>16</v>
      </c>
      <c r="D52" s="246" t="s">
        <v>23</v>
      </c>
      <c r="E52" s="251">
        <v>0.04</v>
      </c>
      <c r="F52" s="248">
        <v>157.13999999999999</v>
      </c>
      <c r="G52" s="248">
        <f t="shared" si="1"/>
        <v>6.29</v>
      </c>
    </row>
    <row r="53" spans="1:7" ht="37.950000000000003" customHeight="1">
      <c r="A53" s="246" t="s">
        <v>369</v>
      </c>
      <c r="B53" s="247" t="s">
        <v>370</v>
      </c>
      <c r="C53" s="246" t="s">
        <v>16</v>
      </c>
      <c r="D53" s="246" t="s">
        <v>23</v>
      </c>
      <c r="E53" s="251">
        <v>0.02</v>
      </c>
      <c r="F53" s="248">
        <v>445.35</v>
      </c>
      <c r="G53" s="248">
        <f t="shared" si="1"/>
        <v>8.91</v>
      </c>
    </row>
    <row r="54" spans="1:7" ht="21" customHeight="1">
      <c r="A54" s="246" t="s">
        <v>371</v>
      </c>
      <c r="B54" s="247" t="s">
        <v>372</v>
      </c>
      <c r="C54" s="246" t="s">
        <v>16</v>
      </c>
      <c r="D54" s="246" t="s">
        <v>23</v>
      </c>
      <c r="E54" s="251">
        <v>0.17</v>
      </c>
      <c r="F54" s="248">
        <v>17.25</v>
      </c>
      <c r="G54" s="248">
        <f t="shared" si="1"/>
        <v>2.93</v>
      </c>
    </row>
    <row r="55" spans="1:7" ht="28.95" customHeight="1">
      <c r="A55" s="246" t="s">
        <v>373</v>
      </c>
      <c r="B55" s="247" t="s">
        <v>374</v>
      </c>
      <c r="C55" s="246" t="s">
        <v>16</v>
      </c>
      <c r="D55" s="246" t="s">
        <v>23</v>
      </c>
      <c r="E55" s="251">
        <v>0.06</v>
      </c>
      <c r="F55" s="248">
        <v>32.119999999999997</v>
      </c>
      <c r="G55" s="248">
        <f t="shared" si="1"/>
        <v>1.93</v>
      </c>
    </row>
    <row r="56" spans="1:7" ht="28.95" customHeight="1">
      <c r="A56" s="246" t="s">
        <v>375</v>
      </c>
      <c r="B56" s="247" t="s">
        <v>376</v>
      </c>
      <c r="C56" s="246" t="s">
        <v>16</v>
      </c>
      <c r="D56" s="246" t="s">
        <v>23</v>
      </c>
      <c r="E56" s="251">
        <v>0.22</v>
      </c>
      <c r="F56" s="248">
        <v>12.3</v>
      </c>
      <c r="G56" s="248">
        <f t="shared" si="1"/>
        <v>2.71</v>
      </c>
    </row>
    <row r="57" spans="1:7" ht="28.95" customHeight="1">
      <c r="A57" s="246" t="s">
        <v>377</v>
      </c>
      <c r="B57" s="247" t="s">
        <v>378</v>
      </c>
      <c r="C57" s="246" t="s">
        <v>16</v>
      </c>
      <c r="D57" s="246" t="s">
        <v>23</v>
      </c>
      <c r="E57" s="251">
        <v>7.0000000000000007E-2</v>
      </c>
      <c r="F57" s="248">
        <v>18.82</v>
      </c>
      <c r="G57" s="248">
        <f t="shared" si="1"/>
        <v>1.32</v>
      </c>
    </row>
    <row r="58" spans="1:7" ht="28.95" customHeight="1">
      <c r="A58" s="246" t="s">
        <v>379</v>
      </c>
      <c r="B58" s="247" t="s">
        <v>380</v>
      </c>
      <c r="C58" s="246" t="s">
        <v>16</v>
      </c>
      <c r="D58" s="246" t="s">
        <v>23</v>
      </c>
      <c r="E58" s="251">
        <v>0.04</v>
      </c>
      <c r="F58" s="248">
        <v>37.909999999999997</v>
      </c>
      <c r="G58" s="248">
        <f t="shared" si="1"/>
        <v>1.52</v>
      </c>
    </row>
    <row r="59" spans="1:7" ht="46.05" customHeight="1">
      <c r="A59" s="246" t="s">
        <v>381</v>
      </c>
      <c r="B59" s="247" t="s">
        <v>382</v>
      </c>
      <c r="C59" s="246" t="s">
        <v>16</v>
      </c>
      <c r="D59" s="246" t="s">
        <v>18</v>
      </c>
      <c r="E59" s="251">
        <v>1.47</v>
      </c>
      <c r="F59" s="248">
        <v>14.61</v>
      </c>
      <c r="G59" s="248">
        <f t="shared" si="1"/>
        <v>21.48</v>
      </c>
    </row>
    <row r="60" spans="1:7" ht="37.950000000000003" customHeight="1">
      <c r="A60" s="246" t="s">
        <v>383</v>
      </c>
      <c r="B60" s="247" t="s">
        <v>384</v>
      </c>
      <c r="C60" s="246" t="s">
        <v>16</v>
      </c>
      <c r="D60" s="246" t="s">
        <v>18</v>
      </c>
      <c r="E60" s="251">
        <v>1.9</v>
      </c>
      <c r="F60" s="248">
        <v>12.26</v>
      </c>
      <c r="G60" s="248">
        <f t="shared" si="1"/>
        <v>23.29</v>
      </c>
    </row>
    <row r="61" spans="1:7" ht="37.950000000000003" customHeight="1">
      <c r="A61" s="246" t="s">
        <v>385</v>
      </c>
      <c r="B61" s="247" t="s">
        <v>386</v>
      </c>
      <c r="C61" s="246" t="s">
        <v>16</v>
      </c>
      <c r="D61" s="246" t="s">
        <v>167</v>
      </c>
      <c r="E61" s="251">
        <v>1.76</v>
      </c>
      <c r="F61" s="248">
        <v>15.12</v>
      </c>
      <c r="G61" s="248">
        <f t="shared" si="1"/>
        <v>26.61</v>
      </c>
    </row>
    <row r="62" spans="1:7" ht="28.95" customHeight="1">
      <c r="A62" s="246" t="s">
        <v>387</v>
      </c>
      <c r="B62" s="247" t="s">
        <v>388</v>
      </c>
      <c r="C62" s="246" t="s">
        <v>16</v>
      </c>
      <c r="D62" s="246" t="s">
        <v>167</v>
      </c>
      <c r="E62" s="251">
        <v>0.94</v>
      </c>
      <c r="F62" s="248">
        <v>67.81</v>
      </c>
      <c r="G62" s="248">
        <f t="shared" si="1"/>
        <v>63.74</v>
      </c>
    </row>
    <row r="63" spans="1:7" ht="37.950000000000003" customHeight="1">
      <c r="A63" s="246" t="s">
        <v>389</v>
      </c>
      <c r="B63" s="247" t="s">
        <v>390</v>
      </c>
      <c r="C63" s="246" t="s">
        <v>16</v>
      </c>
      <c r="D63" s="246" t="s">
        <v>23</v>
      </c>
      <c r="E63" s="251">
        <v>0.06</v>
      </c>
      <c r="F63" s="248">
        <v>40.119999999999997</v>
      </c>
      <c r="G63" s="248">
        <f t="shared" si="1"/>
        <v>2.41</v>
      </c>
    </row>
    <row r="64" spans="1:7" ht="28.95" customHeight="1">
      <c r="A64" s="246" t="s">
        <v>391</v>
      </c>
      <c r="B64" s="247" t="s">
        <v>392</v>
      </c>
      <c r="C64" s="246" t="s">
        <v>16</v>
      </c>
      <c r="D64" s="246" t="s">
        <v>23</v>
      </c>
      <c r="E64" s="251">
        <v>0.17</v>
      </c>
      <c r="F64" s="248">
        <v>30.35</v>
      </c>
      <c r="G64" s="248">
        <f t="shared" si="1"/>
        <v>5.16</v>
      </c>
    </row>
    <row r="65" spans="1:7" ht="28.95" customHeight="1">
      <c r="A65" s="246" t="s">
        <v>393</v>
      </c>
      <c r="B65" s="247" t="s">
        <v>394</v>
      </c>
      <c r="C65" s="246" t="s">
        <v>16</v>
      </c>
      <c r="D65" s="246" t="s">
        <v>167</v>
      </c>
      <c r="E65" s="251">
        <v>0.51</v>
      </c>
      <c r="F65" s="248">
        <v>18.010000000000002</v>
      </c>
      <c r="G65" s="248">
        <f t="shared" si="1"/>
        <v>9.19</v>
      </c>
    </row>
    <row r="66" spans="1:7" ht="28.95" customHeight="1">
      <c r="A66" s="246" t="s">
        <v>395</v>
      </c>
      <c r="B66" s="247" t="s">
        <v>396</v>
      </c>
      <c r="C66" s="246" t="s">
        <v>16</v>
      </c>
      <c r="D66" s="246" t="s">
        <v>167</v>
      </c>
      <c r="E66" s="251">
        <v>1.66</v>
      </c>
      <c r="F66" s="248">
        <v>9</v>
      </c>
      <c r="G66" s="248">
        <f t="shared" si="1"/>
        <v>14.94</v>
      </c>
    </row>
    <row r="67" spans="1:7" ht="37.950000000000003" customHeight="1">
      <c r="A67" s="246" t="s">
        <v>397</v>
      </c>
      <c r="B67" s="247" t="s">
        <v>398</v>
      </c>
      <c r="C67" s="246" t="s">
        <v>16</v>
      </c>
      <c r="D67" s="246" t="s">
        <v>18</v>
      </c>
      <c r="E67" s="251">
        <v>1.47</v>
      </c>
      <c r="F67" s="248">
        <v>62.23</v>
      </c>
      <c r="G67" s="248">
        <f t="shared" si="1"/>
        <v>91.48</v>
      </c>
    </row>
    <row r="68" spans="1:7" ht="15" customHeight="1">
      <c r="A68" s="246" t="s">
        <v>399</v>
      </c>
      <c r="B68" s="247" t="s">
        <v>400</v>
      </c>
      <c r="C68" s="246" t="s">
        <v>16</v>
      </c>
      <c r="D68" s="246" t="s">
        <v>73</v>
      </c>
      <c r="E68" s="251">
        <v>0.04</v>
      </c>
      <c r="F68" s="248">
        <v>88.05</v>
      </c>
      <c r="G68" s="248">
        <f t="shared" si="1"/>
        <v>3.52</v>
      </c>
    </row>
    <row r="69" spans="1:7" ht="46.05" customHeight="1">
      <c r="A69" s="246" t="s">
        <v>401</v>
      </c>
      <c r="B69" s="247" t="s">
        <v>402</v>
      </c>
      <c r="C69" s="246" t="s">
        <v>16</v>
      </c>
      <c r="D69" s="246" t="s">
        <v>167</v>
      </c>
      <c r="E69" s="251">
        <v>0.51</v>
      </c>
      <c r="F69" s="248">
        <v>11.05</v>
      </c>
      <c r="G69" s="248">
        <f t="shared" si="1"/>
        <v>5.64</v>
      </c>
    </row>
    <row r="70" spans="1:7" ht="21" customHeight="1">
      <c r="A70" s="246" t="s">
        <v>403</v>
      </c>
      <c r="B70" s="247" t="s">
        <v>404</v>
      </c>
      <c r="C70" s="246" t="s">
        <v>16</v>
      </c>
      <c r="D70" s="246" t="s">
        <v>23</v>
      </c>
      <c r="E70" s="251">
        <v>0.04</v>
      </c>
      <c r="F70" s="248">
        <v>107.84</v>
      </c>
      <c r="G70" s="248">
        <f t="shared" si="1"/>
        <v>4.3099999999999996</v>
      </c>
    </row>
    <row r="71" spans="1:7" ht="28.95" customHeight="1">
      <c r="A71" s="246" t="s">
        <v>405</v>
      </c>
      <c r="B71" s="247" t="s">
        <v>406</v>
      </c>
      <c r="C71" s="246" t="s">
        <v>16</v>
      </c>
      <c r="D71" s="246" t="s">
        <v>23</v>
      </c>
      <c r="E71" s="251">
        <v>0.13</v>
      </c>
      <c r="F71" s="248">
        <v>48.02</v>
      </c>
      <c r="G71" s="248">
        <f t="shared" si="1"/>
        <v>6.24</v>
      </c>
    </row>
    <row r="72" spans="1:7" ht="55.05" customHeight="1">
      <c r="A72" s="246" t="s">
        <v>407</v>
      </c>
      <c r="B72" s="247" t="s">
        <v>408</v>
      </c>
      <c r="C72" s="246" t="s">
        <v>16</v>
      </c>
      <c r="D72" s="246" t="s">
        <v>18</v>
      </c>
      <c r="E72" s="251">
        <v>0.03</v>
      </c>
      <c r="F72" s="248">
        <v>724.02</v>
      </c>
      <c r="G72" s="248">
        <f t="shared" si="1"/>
        <v>21.72</v>
      </c>
    </row>
    <row r="73" spans="1:7" ht="72" customHeight="1">
      <c r="A73" s="246" t="s">
        <v>409</v>
      </c>
      <c r="B73" s="247" t="s">
        <v>410</v>
      </c>
      <c r="C73" s="246" t="s">
        <v>16</v>
      </c>
      <c r="D73" s="246" t="s">
        <v>18</v>
      </c>
      <c r="E73" s="251">
        <v>0.09</v>
      </c>
      <c r="F73" s="248">
        <v>730.92</v>
      </c>
      <c r="G73" s="248">
        <f t="shared" si="1"/>
        <v>65.78</v>
      </c>
    </row>
    <row r="74" spans="1:7" ht="37.950000000000003" customHeight="1">
      <c r="A74" s="246" t="s">
        <v>411</v>
      </c>
      <c r="B74" s="247" t="s">
        <v>412</v>
      </c>
      <c r="C74" s="246" t="s">
        <v>16</v>
      </c>
      <c r="D74" s="246" t="s">
        <v>23</v>
      </c>
      <c r="E74" s="251">
        <v>0.06</v>
      </c>
      <c r="F74" s="248">
        <v>9.9700000000000006</v>
      </c>
      <c r="G74" s="248">
        <f t="shared" si="1"/>
        <v>0.6</v>
      </c>
    </row>
    <row r="75" spans="1:7" ht="37.950000000000003" customHeight="1">
      <c r="A75" s="246" t="s">
        <v>413</v>
      </c>
      <c r="B75" s="247" t="s">
        <v>414</v>
      </c>
      <c r="C75" s="246" t="s">
        <v>16</v>
      </c>
      <c r="D75" s="246" t="s">
        <v>23</v>
      </c>
      <c r="E75" s="251">
        <v>7.0000000000000007E-2</v>
      </c>
      <c r="F75" s="248">
        <v>9.7799999999999994</v>
      </c>
      <c r="G75" s="248">
        <f t="shared" si="1"/>
        <v>0.68</v>
      </c>
    </row>
    <row r="76" spans="1:7" ht="37.950000000000003" customHeight="1">
      <c r="A76" s="246" t="s">
        <v>415</v>
      </c>
      <c r="B76" s="247" t="s">
        <v>416</v>
      </c>
      <c r="C76" s="246" t="s">
        <v>16</v>
      </c>
      <c r="D76" s="246" t="s">
        <v>23</v>
      </c>
      <c r="E76" s="251">
        <v>0.02</v>
      </c>
      <c r="F76" s="248">
        <v>15.21</v>
      </c>
      <c r="G76" s="248">
        <f t="shared" ref="G76:G102" si="2">ROUND(ROUND(E76,4)*F76,2)</f>
        <v>0.3</v>
      </c>
    </row>
    <row r="77" spans="1:7" ht="21" customHeight="1">
      <c r="A77" s="246" t="s">
        <v>417</v>
      </c>
      <c r="B77" s="247" t="s">
        <v>418</v>
      </c>
      <c r="C77" s="246" t="s">
        <v>16</v>
      </c>
      <c r="D77" s="246" t="s">
        <v>23</v>
      </c>
      <c r="E77" s="251">
        <v>0.19</v>
      </c>
      <c r="F77" s="248">
        <v>34.96</v>
      </c>
      <c r="G77" s="248">
        <f t="shared" si="2"/>
        <v>6.64</v>
      </c>
    </row>
    <row r="78" spans="1:7" ht="28.95" customHeight="1">
      <c r="A78" s="246" t="s">
        <v>419</v>
      </c>
      <c r="B78" s="247" t="s">
        <v>420</v>
      </c>
      <c r="C78" s="246" t="s">
        <v>16</v>
      </c>
      <c r="D78" s="246" t="s">
        <v>18</v>
      </c>
      <c r="E78" s="251">
        <v>0.01</v>
      </c>
      <c r="F78" s="248">
        <v>19.28</v>
      </c>
      <c r="G78" s="248">
        <f t="shared" si="2"/>
        <v>0.19</v>
      </c>
    </row>
    <row r="79" spans="1:7" ht="28.95" customHeight="1">
      <c r="A79" s="246" t="s">
        <v>421</v>
      </c>
      <c r="B79" s="247" t="s">
        <v>422</v>
      </c>
      <c r="C79" s="246" t="s">
        <v>16</v>
      </c>
      <c r="D79" s="246" t="s">
        <v>18</v>
      </c>
      <c r="E79" s="251">
        <v>1.23</v>
      </c>
      <c r="F79" s="248">
        <v>37.159999999999997</v>
      </c>
      <c r="G79" s="248">
        <f t="shared" si="2"/>
        <v>45.71</v>
      </c>
    </row>
    <row r="80" spans="1:7" ht="46.05" customHeight="1">
      <c r="A80" s="246" t="s">
        <v>423</v>
      </c>
      <c r="B80" s="247" t="s">
        <v>424</v>
      </c>
      <c r="C80" s="246" t="s">
        <v>16</v>
      </c>
      <c r="D80" s="246" t="s">
        <v>23</v>
      </c>
      <c r="E80" s="251">
        <v>0.04</v>
      </c>
      <c r="F80" s="248">
        <v>279.61</v>
      </c>
      <c r="G80" s="248">
        <f t="shared" si="2"/>
        <v>11.18</v>
      </c>
    </row>
    <row r="81" spans="1:7" ht="37.950000000000003" customHeight="1">
      <c r="A81" s="246" t="s">
        <v>425</v>
      </c>
      <c r="B81" s="247" t="s">
        <v>426</v>
      </c>
      <c r="C81" s="246" t="s">
        <v>16</v>
      </c>
      <c r="D81" s="246" t="s">
        <v>18</v>
      </c>
      <c r="E81" s="251">
        <v>0.06</v>
      </c>
      <c r="F81" s="248">
        <v>30.97</v>
      </c>
      <c r="G81" s="248">
        <f t="shared" si="2"/>
        <v>1.86</v>
      </c>
    </row>
    <row r="82" spans="1:7" ht="21" customHeight="1">
      <c r="A82" s="246" t="s">
        <v>427</v>
      </c>
      <c r="B82" s="247" t="s">
        <v>428</v>
      </c>
      <c r="C82" s="246" t="s">
        <v>16</v>
      </c>
      <c r="D82" s="246" t="s">
        <v>18</v>
      </c>
      <c r="E82" s="251">
        <v>3.32</v>
      </c>
      <c r="F82" s="248">
        <v>14.49</v>
      </c>
      <c r="G82" s="248">
        <f t="shared" si="2"/>
        <v>48.11</v>
      </c>
    </row>
    <row r="83" spans="1:7" ht="37.950000000000003" customHeight="1">
      <c r="A83" s="246" t="s">
        <v>429</v>
      </c>
      <c r="B83" s="247" t="s">
        <v>430</v>
      </c>
      <c r="C83" s="246" t="s">
        <v>16</v>
      </c>
      <c r="D83" s="246" t="s">
        <v>23</v>
      </c>
      <c r="E83" s="251">
        <v>0.04</v>
      </c>
      <c r="F83" s="248">
        <v>378.03</v>
      </c>
      <c r="G83" s="248">
        <f t="shared" si="2"/>
        <v>15.12</v>
      </c>
    </row>
    <row r="84" spans="1:7" ht="37.950000000000003" customHeight="1">
      <c r="A84" s="246" t="s">
        <v>431</v>
      </c>
      <c r="B84" s="247" t="s">
        <v>432</v>
      </c>
      <c r="C84" s="246" t="s">
        <v>16</v>
      </c>
      <c r="D84" s="246" t="s">
        <v>23</v>
      </c>
      <c r="E84" s="251">
        <v>0.06</v>
      </c>
      <c r="F84" s="248">
        <v>408.54</v>
      </c>
      <c r="G84" s="248">
        <f t="shared" si="2"/>
        <v>24.51</v>
      </c>
    </row>
    <row r="85" spans="1:7" ht="28.95" customHeight="1">
      <c r="A85" s="246" t="s">
        <v>433</v>
      </c>
      <c r="B85" s="247" t="s">
        <v>434</v>
      </c>
      <c r="C85" s="246" t="s">
        <v>16</v>
      </c>
      <c r="D85" s="246" t="s">
        <v>18</v>
      </c>
      <c r="E85" s="251">
        <v>0.03</v>
      </c>
      <c r="F85" s="248">
        <v>608.77</v>
      </c>
      <c r="G85" s="248">
        <f t="shared" si="2"/>
        <v>18.260000000000002</v>
      </c>
    </row>
    <row r="86" spans="1:7" ht="37.950000000000003" customHeight="1">
      <c r="A86" s="246" t="s">
        <v>435</v>
      </c>
      <c r="B86" s="247" t="s">
        <v>436</v>
      </c>
      <c r="C86" s="246" t="s">
        <v>16</v>
      </c>
      <c r="D86" s="246" t="s">
        <v>23</v>
      </c>
      <c r="E86" s="251">
        <v>0.02</v>
      </c>
      <c r="F86" s="248">
        <v>387.8</v>
      </c>
      <c r="G86" s="248">
        <f t="shared" si="2"/>
        <v>7.76</v>
      </c>
    </row>
    <row r="87" spans="1:7" ht="21" customHeight="1">
      <c r="A87" s="246" t="s">
        <v>437</v>
      </c>
      <c r="B87" s="247" t="s">
        <v>438</v>
      </c>
      <c r="C87" s="246" t="s">
        <v>16</v>
      </c>
      <c r="D87" s="246" t="s">
        <v>23</v>
      </c>
      <c r="E87" s="251">
        <v>0.37</v>
      </c>
      <c r="F87" s="248">
        <v>5.35</v>
      </c>
      <c r="G87" s="248">
        <f t="shared" si="2"/>
        <v>1.98</v>
      </c>
    </row>
    <row r="88" spans="1:7" ht="21" customHeight="1">
      <c r="A88" s="246" t="s">
        <v>439</v>
      </c>
      <c r="B88" s="247" t="s">
        <v>440</v>
      </c>
      <c r="C88" s="246" t="s">
        <v>16</v>
      </c>
      <c r="D88" s="246" t="s">
        <v>23</v>
      </c>
      <c r="E88" s="251">
        <v>0.02</v>
      </c>
      <c r="F88" s="248">
        <v>12.2</v>
      </c>
      <c r="G88" s="248">
        <f t="shared" si="2"/>
        <v>0.24</v>
      </c>
    </row>
    <row r="89" spans="1:7" ht="28.95" customHeight="1">
      <c r="A89" s="246" t="s">
        <v>441</v>
      </c>
      <c r="B89" s="247" t="s">
        <v>442</v>
      </c>
      <c r="C89" s="246" t="s">
        <v>16</v>
      </c>
      <c r="D89" s="246" t="s">
        <v>167</v>
      </c>
      <c r="E89" s="251">
        <v>1.66</v>
      </c>
      <c r="F89" s="248">
        <v>8.07</v>
      </c>
      <c r="G89" s="248">
        <f t="shared" si="2"/>
        <v>13.4</v>
      </c>
    </row>
    <row r="90" spans="1:7" ht="28.95" customHeight="1">
      <c r="A90" s="246" t="s">
        <v>443</v>
      </c>
      <c r="B90" s="247" t="s">
        <v>444</v>
      </c>
      <c r="C90" s="246" t="s">
        <v>16</v>
      </c>
      <c r="D90" s="246" t="s">
        <v>167</v>
      </c>
      <c r="E90" s="251">
        <v>0.1</v>
      </c>
      <c r="F90" s="248">
        <v>7.76</v>
      </c>
      <c r="G90" s="248">
        <f t="shared" si="2"/>
        <v>0.78</v>
      </c>
    </row>
    <row r="91" spans="1:7" ht="21" customHeight="1">
      <c r="A91" s="246" t="s">
        <v>445</v>
      </c>
      <c r="B91" s="247" t="s">
        <v>446</v>
      </c>
      <c r="C91" s="246" t="s">
        <v>16</v>
      </c>
      <c r="D91" s="246" t="s">
        <v>73</v>
      </c>
      <c r="E91" s="251">
        <v>0.01</v>
      </c>
      <c r="F91" s="248">
        <v>25.55</v>
      </c>
      <c r="G91" s="248">
        <f t="shared" si="2"/>
        <v>0.26</v>
      </c>
    </row>
    <row r="92" spans="1:7" ht="28.95" customHeight="1">
      <c r="A92" s="246" t="s">
        <v>447</v>
      </c>
      <c r="B92" s="247" t="s">
        <v>448</v>
      </c>
      <c r="C92" s="246" t="s">
        <v>16</v>
      </c>
      <c r="D92" s="246" t="s">
        <v>23</v>
      </c>
      <c r="E92" s="251">
        <v>0.06</v>
      </c>
      <c r="F92" s="248">
        <v>13.41</v>
      </c>
      <c r="G92" s="248">
        <f t="shared" si="2"/>
        <v>0.8</v>
      </c>
    </row>
    <row r="93" spans="1:7" ht="37.950000000000003" customHeight="1">
      <c r="A93" s="246" t="s">
        <v>449</v>
      </c>
      <c r="B93" s="247" t="s">
        <v>450</v>
      </c>
      <c r="C93" s="246" t="s">
        <v>16</v>
      </c>
      <c r="D93" s="246" t="s">
        <v>23</v>
      </c>
      <c r="E93" s="251">
        <v>0.04</v>
      </c>
      <c r="F93" s="248">
        <v>42.69</v>
      </c>
      <c r="G93" s="248">
        <f t="shared" si="2"/>
        <v>1.71</v>
      </c>
    </row>
    <row r="94" spans="1:7" ht="37.950000000000003" customHeight="1">
      <c r="A94" s="246" t="s">
        <v>451</v>
      </c>
      <c r="B94" s="247" t="s">
        <v>452</v>
      </c>
      <c r="C94" s="246" t="s">
        <v>16</v>
      </c>
      <c r="D94" s="246" t="s">
        <v>23</v>
      </c>
      <c r="E94" s="251">
        <v>0.06</v>
      </c>
      <c r="F94" s="248">
        <v>24.15</v>
      </c>
      <c r="G94" s="248">
        <f t="shared" si="2"/>
        <v>1.45</v>
      </c>
    </row>
    <row r="95" spans="1:7" ht="37.950000000000003" customHeight="1">
      <c r="A95" s="246" t="s">
        <v>453</v>
      </c>
      <c r="B95" s="247" t="s">
        <v>454</v>
      </c>
      <c r="C95" s="246" t="s">
        <v>16</v>
      </c>
      <c r="D95" s="246" t="s">
        <v>18</v>
      </c>
      <c r="E95" s="251">
        <v>1.35</v>
      </c>
      <c r="F95" s="248">
        <v>57.24</v>
      </c>
      <c r="G95" s="248">
        <f t="shared" si="2"/>
        <v>77.27</v>
      </c>
    </row>
    <row r="96" spans="1:7" ht="28.95" customHeight="1">
      <c r="A96" s="246" t="s">
        <v>455</v>
      </c>
      <c r="B96" s="247" t="s">
        <v>456</v>
      </c>
      <c r="C96" s="246" t="s">
        <v>16</v>
      </c>
      <c r="D96" s="246" t="s">
        <v>23</v>
      </c>
      <c r="E96" s="251">
        <v>7.0000000000000007E-2</v>
      </c>
      <c r="F96" s="248">
        <v>29.56</v>
      </c>
      <c r="G96" s="248">
        <f t="shared" si="2"/>
        <v>2.0699999999999998</v>
      </c>
    </row>
    <row r="97" spans="1:7" ht="28.95" customHeight="1">
      <c r="A97" s="246" t="s">
        <v>457</v>
      </c>
      <c r="B97" s="247" t="s">
        <v>458</v>
      </c>
      <c r="C97" s="246" t="s">
        <v>16</v>
      </c>
      <c r="D97" s="246" t="s">
        <v>23</v>
      </c>
      <c r="E97" s="251">
        <v>0.15</v>
      </c>
      <c r="F97" s="248">
        <v>45.51</v>
      </c>
      <c r="G97" s="248">
        <f t="shared" si="2"/>
        <v>6.83</v>
      </c>
    </row>
    <row r="98" spans="1:7" ht="37.950000000000003" customHeight="1">
      <c r="A98" s="246" t="s">
        <v>459</v>
      </c>
      <c r="B98" s="247" t="s">
        <v>460</v>
      </c>
      <c r="C98" s="246" t="s">
        <v>16</v>
      </c>
      <c r="D98" s="246" t="s">
        <v>18</v>
      </c>
      <c r="E98" s="251">
        <v>1.35</v>
      </c>
      <c r="F98" s="248">
        <v>24.93</v>
      </c>
      <c r="G98" s="248">
        <f t="shared" si="2"/>
        <v>33.659999999999997</v>
      </c>
    </row>
    <row r="99" spans="1:7" ht="28.95" customHeight="1">
      <c r="A99" s="246" t="s">
        <v>461</v>
      </c>
      <c r="B99" s="247" t="s">
        <v>462</v>
      </c>
      <c r="C99" s="246" t="s">
        <v>16</v>
      </c>
      <c r="D99" s="246" t="s">
        <v>167</v>
      </c>
      <c r="E99" s="251">
        <v>0.14000000000000001</v>
      </c>
      <c r="F99" s="248">
        <v>35.1</v>
      </c>
      <c r="G99" s="248">
        <f t="shared" si="2"/>
        <v>4.91</v>
      </c>
    </row>
    <row r="100" spans="1:7" ht="28.95" customHeight="1">
      <c r="A100" s="246" t="s">
        <v>463</v>
      </c>
      <c r="B100" s="247" t="s">
        <v>464</v>
      </c>
      <c r="C100" s="246" t="s">
        <v>16</v>
      </c>
      <c r="D100" s="246" t="s">
        <v>167</v>
      </c>
      <c r="E100" s="251">
        <v>0.13</v>
      </c>
      <c r="F100" s="248">
        <v>20.2</v>
      </c>
      <c r="G100" s="248">
        <f t="shared" si="2"/>
        <v>2.63</v>
      </c>
    </row>
    <row r="101" spans="1:7" ht="28.95" customHeight="1">
      <c r="A101" s="246" t="s">
        <v>465</v>
      </c>
      <c r="B101" s="247" t="s">
        <v>466</v>
      </c>
      <c r="C101" s="246" t="s">
        <v>16</v>
      </c>
      <c r="D101" s="246" t="s">
        <v>167</v>
      </c>
      <c r="E101" s="251">
        <v>0.12</v>
      </c>
      <c r="F101" s="248">
        <v>25.2</v>
      </c>
      <c r="G101" s="248">
        <f t="shared" si="2"/>
        <v>3.02</v>
      </c>
    </row>
    <row r="102" spans="1:7" ht="21" customHeight="1">
      <c r="A102" s="246" t="s">
        <v>467</v>
      </c>
      <c r="B102" s="247" t="s">
        <v>468</v>
      </c>
      <c r="C102" s="246" t="s">
        <v>16</v>
      </c>
      <c r="D102" s="246" t="s">
        <v>23</v>
      </c>
      <c r="E102" s="251">
        <v>0.04</v>
      </c>
      <c r="F102" s="248">
        <v>506.55</v>
      </c>
      <c r="G102" s="248">
        <f t="shared" si="2"/>
        <v>20.260000000000002</v>
      </c>
    </row>
    <row r="103" spans="1:7" ht="15" customHeight="1">
      <c r="A103" s="11"/>
      <c r="B103" s="11"/>
      <c r="C103" s="11"/>
      <c r="D103" s="11"/>
      <c r="E103" s="367" t="s">
        <v>216</v>
      </c>
      <c r="F103" s="367"/>
      <c r="G103" s="249">
        <f>SUM(G44:G102)</f>
        <v>1032.49</v>
      </c>
    </row>
    <row r="104" spans="1:7" ht="15" customHeight="1">
      <c r="A104" s="11"/>
      <c r="B104" s="11"/>
      <c r="C104" s="11"/>
      <c r="D104" s="11"/>
      <c r="E104" s="368" t="s">
        <v>217</v>
      </c>
      <c r="F104" s="368"/>
      <c r="G104" s="250">
        <f>ROUND(SUM(G42,G103),2)</f>
        <v>1121.58</v>
      </c>
    </row>
    <row r="105" spans="1:7" ht="10.050000000000001" customHeight="1">
      <c r="A105" s="11"/>
      <c r="B105" s="11"/>
      <c r="C105" s="11"/>
      <c r="D105" s="11"/>
      <c r="E105" s="374"/>
      <c r="F105" s="374"/>
      <c r="G105" s="374"/>
    </row>
    <row r="106" spans="1:7" ht="19.95" customHeight="1">
      <c r="A106" s="375" t="s">
        <v>469</v>
      </c>
      <c r="B106" s="375"/>
      <c r="C106" s="375"/>
      <c r="D106" s="375"/>
      <c r="E106" s="375"/>
      <c r="F106" s="375"/>
      <c r="G106" s="375"/>
    </row>
    <row r="107" spans="1:7" ht="15" customHeight="1">
      <c r="A107" s="373" t="s">
        <v>193</v>
      </c>
      <c r="B107" s="373"/>
      <c r="C107" s="243" t="s">
        <v>178</v>
      </c>
      <c r="D107" s="243" t="s">
        <v>194</v>
      </c>
      <c r="E107" s="243" t="s">
        <v>195</v>
      </c>
      <c r="F107" s="243" t="s">
        <v>196</v>
      </c>
      <c r="G107" s="243" t="s">
        <v>197</v>
      </c>
    </row>
    <row r="108" spans="1:7" ht="21" customHeight="1">
      <c r="A108" s="246" t="s">
        <v>470</v>
      </c>
      <c r="B108" s="247" t="s">
        <v>471</v>
      </c>
      <c r="C108" s="246" t="s">
        <v>16</v>
      </c>
      <c r="D108" s="246" t="s">
        <v>167</v>
      </c>
      <c r="E108" s="251">
        <v>3.32</v>
      </c>
      <c r="F108" s="248">
        <v>7.5</v>
      </c>
      <c r="G108" s="248">
        <f t="shared" ref="G108:G114" si="3">ROUND(ROUND(E108,4)*F108,2)</f>
        <v>24.9</v>
      </c>
    </row>
    <row r="109" spans="1:7" ht="21" customHeight="1">
      <c r="A109" s="246" t="s">
        <v>340</v>
      </c>
      <c r="B109" s="247" t="s">
        <v>341</v>
      </c>
      <c r="C109" s="246" t="s">
        <v>16</v>
      </c>
      <c r="D109" s="246" t="s">
        <v>23</v>
      </c>
      <c r="E109" s="251">
        <v>0.02</v>
      </c>
      <c r="F109" s="248">
        <v>245</v>
      </c>
      <c r="G109" s="248">
        <f t="shared" si="3"/>
        <v>4.9000000000000004</v>
      </c>
    </row>
    <row r="110" spans="1:7" ht="21" customHeight="1">
      <c r="A110" s="246" t="s">
        <v>342</v>
      </c>
      <c r="B110" s="247" t="s">
        <v>343</v>
      </c>
      <c r="C110" s="246" t="s">
        <v>16</v>
      </c>
      <c r="D110" s="246" t="s">
        <v>23</v>
      </c>
      <c r="E110" s="251">
        <v>0.02</v>
      </c>
      <c r="F110" s="248">
        <v>236.92</v>
      </c>
      <c r="G110" s="248">
        <f t="shared" si="3"/>
        <v>4.74</v>
      </c>
    </row>
    <row r="111" spans="1:7" ht="37.950000000000003" customHeight="1">
      <c r="A111" s="246" t="s">
        <v>472</v>
      </c>
      <c r="B111" s="247" t="s">
        <v>473</v>
      </c>
      <c r="C111" s="246" t="s">
        <v>16</v>
      </c>
      <c r="D111" s="246" t="s">
        <v>23</v>
      </c>
      <c r="E111" s="251">
        <v>0.02</v>
      </c>
      <c r="F111" s="248">
        <v>19.18</v>
      </c>
      <c r="G111" s="248">
        <f t="shared" si="3"/>
        <v>0.38</v>
      </c>
    </row>
    <row r="112" spans="1:7" ht="28.95" customHeight="1">
      <c r="A112" s="246" t="s">
        <v>349</v>
      </c>
      <c r="B112" s="247" t="s">
        <v>350</v>
      </c>
      <c r="C112" s="246" t="s">
        <v>16</v>
      </c>
      <c r="D112" s="246" t="s">
        <v>18</v>
      </c>
      <c r="E112" s="251">
        <v>0.9</v>
      </c>
      <c r="F112" s="248">
        <v>81.72</v>
      </c>
      <c r="G112" s="248">
        <f t="shared" si="3"/>
        <v>73.55</v>
      </c>
    </row>
    <row r="113" spans="1:7" ht="21" customHeight="1">
      <c r="A113" s="246" t="s">
        <v>474</v>
      </c>
      <c r="B113" s="247" t="s">
        <v>475</v>
      </c>
      <c r="C113" s="246" t="s">
        <v>16</v>
      </c>
      <c r="D113" s="246" t="s">
        <v>23</v>
      </c>
      <c r="E113" s="251">
        <v>0.1</v>
      </c>
      <c r="F113" s="248">
        <v>40.479999999999997</v>
      </c>
      <c r="G113" s="248">
        <f t="shared" si="3"/>
        <v>4.05</v>
      </c>
    </row>
    <row r="114" spans="1:7" ht="28.95" customHeight="1">
      <c r="A114" s="246" t="s">
        <v>476</v>
      </c>
      <c r="B114" s="247" t="s">
        <v>477</v>
      </c>
      <c r="C114" s="246" t="s">
        <v>16</v>
      </c>
      <c r="D114" s="246" t="s">
        <v>167</v>
      </c>
      <c r="E114" s="251">
        <v>3.73</v>
      </c>
      <c r="F114" s="248">
        <v>20.56</v>
      </c>
      <c r="G114" s="248">
        <f t="shared" si="3"/>
        <v>76.69</v>
      </c>
    </row>
    <row r="115" spans="1:7" ht="15" customHeight="1">
      <c r="A115" s="11"/>
      <c r="B115" s="11"/>
      <c r="C115" s="11"/>
      <c r="D115" s="11"/>
      <c r="E115" s="367" t="s">
        <v>206</v>
      </c>
      <c r="F115" s="367"/>
      <c r="G115" s="249">
        <f>SUM(G108:G114)</f>
        <v>189.20999999999998</v>
      </c>
    </row>
    <row r="116" spans="1:7" ht="15" customHeight="1">
      <c r="A116" s="373" t="s">
        <v>207</v>
      </c>
      <c r="B116" s="373"/>
      <c r="C116" s="243" t="s">
        <v>178</v>
      </c>
      <c r="D116" s="243" t="s">
        <v>194</v>
      </c>
      <c r="E116" s="243" t="s">
        <v>195</v>
      </c>
      <c r="F116" s="243" t="s">
        <v>196</v>
      </c>
      <c r="G116" s="243" t="s">
        <v>197</v>
      </c>
    </row>
    <row r="117" spans="1:7" ht="21" customHeight="1">
      <c r="A117" s="246" t="s">
        <v>208</v>
      </c>
      <c r="B117" s="247" t="s">
        <v>209</v>
      </c>
      <c r="C117" s="246" t="s">
        <v>16</v>
      </c>
      <c r="D117" s="246" t="s">
        <v>128</v>
      </c>
      <c r="E117" s="251">
        <v>0.93</v>
      </c>
      <c r="F117" s="248">
        <v>27.01</v>
      </c>
      <c r="G117" s="248">
        <f>ROUND(ROUND(E117,4)*F117,2)</f>
        <v>25.12</v>
      </c>
    </row>
    <row r="118" spans="1:7" ht="18" customHeight="1">
      <c r="A118" s="11"/>
      <c r="B118" s="11"/>
      <c r="C118" s="11"/>
      <c r="D118" s="11"/>
      <c r="E118" s="367" t="s">
        <v>212</v>
      </c>
      <c r="F118" s="367"/>
      <c r="G118" s="249">
        <f>SUM(G117:G117)</f>
        <v>25.12</v>
      </c>
    </row>
    <row r="119" spans="1:7" ht="15" customHeight="1">
      <c r="A119" s="373" t="s">
        <v>213</v>
      </c>
      <c r="B119" s="373"/>
      <c r="C119" s="243" t="s">
        <v>178</v>
      </c>
      <c r="D119" s="243" t="s">
        <v>194</v>
      </c>
      <c r="E119" s="243" t="s">
        <v>195</v>
      </c>
      <c r="F119" s="243" t="s">
        <v>196</v>
      </c>
      <c r="G119" s="243" t="s">
        <v>197</v>
      </c>
    </row>
    <row r="120" spans="1:7" ht="37.950000000000003" customHeight="1">
      <c r="A120" s="246" t="s">
        <v>351</v>
      </c>
      <c r="B120" s="247" t="s">
        <v>352</v>
      </c>
      <c r="C120" s="246" t="s">
        <v>16</v>
      </c>
      <c r="D120" s="246" t="s">
        <v>73</v>
      </c>
      <c r="E120" s="251">
        <v>0.03</v>
      </c>
      <c r="F120" s="248">
        <v>992.27</v>
      </c>
      <c r="G120" s="248">
        <f t="shared" ref="G120:G154" si="4">ROUND(ROUND(E120,4)*F120,2)</f>
        <v>29.77</v>
      </c>
    </row>
    <row r="121" spans="1:7" ht="37.950000000000003" customHeight="1">
      <c r="A121" s="246" t="s">
        <v>353</v>
      </c>
      <c r="B121" s="247" t="s">
        <v>354</v>
      </c>
      <c r="C121" s="246" t="s">
        <v>16</v>
      </c>
      <c r="D121" s="246" t="s">
        <v>18</v>
      </c>
      <c r="E121" s="251">
        <v>1.77</v>
      </c>
      <c r="F121" s="248">
        <v>87.31</v>
      </c>
      <c r="G121" s="248">
        <f t="shared" si="4"/>
        <v>154.54</v>
      </c>
    </row>
    <row r="122" spans="1:7" ht="28.95" customHeight="1">
      <c r="A122" s="246" t="s">
        <v>357</v>
      </c>
      <c r="B122" s="247" t="s">
        <v>358</v>
      </c>
      <c r="C122" s="246" t="s">
        <v>16</v>
      </c>
      <c r="D122" s="246" t="s">
        <v>167</v>
      </c>
      <c r="E122" s="251">
        <v>0.59</v>
      </c>
      <c r="F122" s="248">
        <v>3.08</v>
      </c>
      <c r="G122" s="248">
        <f t="shared" si="4"/>
        <v>1.82</v>
      </c>
    </row>
    <row r="123" spans="1:7" ht="28.95" customHeight="1">
      <c r="A123" s="246" t="s">
        <v>359</v>
      </c>
      <c r="B123" s="247" t="s">
        <v>360</v>
      </c>
      <c r="C123" s="246" t="s">
        <v>16</v>
      </c>
      <c r="D123" s="246" t="s">
        <v>167</v>
      </c>
      <c r="E123" s="251">
        <v>0.65</v>
      </c>
      <c r="F123" s="248">
        <v>4.47</v>
      </c>
      <c r="G123" s="248">
        <f t="shared" si="4"/>
        <v>2.91</v>
      </c>
    </row>
    <row r="124" spans="1:7" ht="28.95" customHeight="1">
      <c r="A124" s="246" t="s">
        <v>375</v>
      </c>
      <c r="B124" s="247" t="s">
        <v>376</v>
      </c>
      <c r="C124" s="246" t="s">
        <v>16</v>
      </c>
      <c r="D124" s="246" t="s">
        <v>23</v>
      </c>
      <c r="E124" s="251">
        <v>0.05</v>
      </c>
      <c r="F124" s="248">
        <v>12.3</v>
      </c>
      <c r="G124" s="248">
        <f t="shared" si="4"/>
        <v>0.62</v>
      </c>
    </row>
    <row r="125" spans="1:7" ht="28.95" customHeight="1">
      <c r="A125" s="246" t="s">
        <v>377</v>
      </c>
      <c r="B125" s="247" t="s">
        <v>378</v>
      </c>
      <c r="C125" s="246" t="s">
        <v>16</v>
      </c>
      <c r="D125" s="246" t="s">
        <v>23</v>
      </c>
      <c r="E125" s="251">
        <v>0.02</v>
      </c>
      <c r="F125" s="248">
        <v>18.82</v>
      </c>
      <c r="G125" s="248">
        <f t="shared" si="4"/>
        <v>0.38</v>
      </c>
    </row>
    <row r="126" spans="1:7" ht="46.05" customHeight="1">
      <c r="A126" s="246" t="s">
        <v>381</v>
      </c>
      <c r="B126" s="247" t="s">
        <v>382</v>
      </c>
      <c r="C126" s="246" t="s">
        <v>16</v>
      </c>
      <c r="D126" s="246" t="s">
        <v>18</v>
      </c>
      <c r="E126" s="251">
        <v>1.35</v>
      </c>
      <c r="F126" s="248">
        <v>14.61</v>
      </c>
      <c r="G126" s="248">
        <f t="shared" si="4"/>
        <v>19.72</v>
      </c>
    </row>
    <row r="127" spans="1:7" ht="46.05" customHeight="1">
      <c r="A127" s="246" t="s">
        <v>478</v>
      </c>
      <c r="B127" s="247" t="s">
        <v>479</v>
      </c>
      <c r="C127" s="246" t="s">
        <v>16</v>
      </c>
      <c r="D127" s="246" t="s">
        <v>18</v>
      </c>
      <c r="E127" s="251">
        <v>0.28999999999999998</v>
      </c>
      <c r="F127" s="248">
        <v>13.9</v>
      </c>
      <c r="G127" s="248">
        <f t="shared" si="4"/>
        <v>4.03</v>
      </c>
    </row>
    <row r="128" spans="1:7" ht="37.950000000000003" customHeight="1">
      <c r="A128" s="246" t="s">
        <v>383</v>
      </c>
      <c r="B128" s="247" t="s">
        <v>384</v>
      </c>
      <c r="C128" s="246" t="s">
        <v>16</v>
      </c>
      <c r="D128" s="246" t="s">
        <v>18</v>
      </c>
      <c r="E128" s="251">
        <v>1.9</v>
      </c>
      <c r="F128" s="248">
        <v>12.26</v>
      </c>
      <c r="G128" s="248">
        <f t="shared" si="4"/>
        <v>23.29</v>
      </c>
    </row>
    <row r="129" spans="1:7" ht="37.950000000000003" customHeight="1">
      <c r="A129" s="246" t="s">
        <v>385</v>
      </c>
      <c r="B129" s="247" t="s">
        <v>386</v>
      </c>
      <c r="C129" s="246" t="s">
        <v>16</v>
      </c>
      <c r="D129" s="246" t="s">
        <v>167</v>
      </c>
      <c r="E129" s="251">
        <v>0.22</v>
      </c>
      <c r="F129" s="248">
        <v>15.12</v>
      </c>
      <c r="G129" s="248">
        <f t="shared" si="4"/>
        <v>3.33</v>
      </c>
    </row>
    <row r="130" spans="1:7" ht="28.95" customHeight="1">
      <c r="A130" s="246" t="s">
        <v>387</v>
      </c>
      <c r="B130" s="247" t="s">
        <v>388</v>
      </c>
      <c r="C130" s="246" t="s">
        <v>16</v>
      </c>
      <c r="D130" s="246" t="s">
        <v>167</v>
      </c>
      <c r="E130" s="251">
        <v>0.71</v>
      </c>
      <c r="F130" s="248">
        <v>67.81</v>
      </c>
      <c r="G130" s="248">
        <f t="shared" si="4"/>
        <v>48.15</v>
      </c>
    </row>
    <row r="131" spans="1:7" ht="28.95" customHeight="1">
      <c r="A131" s="246" t="s">
        <v>391</v>
      </c>
      <c r="B131" s="247" t="s">
        <v>392</v>
      </c>
      <c r="C131" s="246" t="s">
        <v>16</v>
      </c>
      <c r="D131" s="246" t="s">
        <v>23</v>
      </c>
      <c r="E131" s="251">
        <v>0.05</v>
      </c>
      <c r="F131" s="248">
        <v>30.35</v>
      </c>
      <c r="G131" s="248">
        <f t="shared" si="4"/>
        <v>1.52</v>
      </c>
    </row>
    <row r="132" spans="1:7" ht="28.95" customHeight="1">
      <c r="A132" s="246" t="s">
        <v>393</v>
      </c>
      <c r="B132" s="247" t="s">
        <v>394</v>
      </c>
      <c r="C132" s="246" t="s">
        <v>16</v>
      </c>
      <c r="D132" s="246" t="s">
        <v>167</v>
      </c>
      <c r="E132" s="251">
        <v>0.24</v>
      </c>
      <c r="F132" s="248">
        <v>18.010000000000002</v>
      </c>
      <c r="G132" s="248">
        <f t="shared" si="4"/>
        <v>4.32</v>
      </c>
    </row>
    <row r="133" spans="1:7" ht="28.95" customHeight="1">
      <c r="A133" s="246" t="s">
        <v>395</v>
      </c>
      <c r="B133" s="247" t="s">
        <v>396</v>
      </c>
      <c r="C133" s="246" t="s">
        <v>16</v>
      </c>
      <c r="D133" s="246" t="s">
        <v>167</v>
      </c>
      <c r="E133" s="251">
        <v>0.22</v>
      </c>
      <c r="F133" s="248">
        <v>9</v>
      </c>
      <c r="G133" s="248">
        <f t="shared" si="4"/>
        <v>1.98</v>
      </c>
    </row>
    <row r="134" spans="1:7" ht="37.950000000000003" customHeight="1">
      <c r="A134" s="246" t="s">
        <v>480</v>
      </c>
      <c r="B134" s="247" t="s">
        <v>481</v>
      </c>
      <c r="C134" s="246" t="s">
        <v>16</v>
      </c>
      <c r="D134" s="246" t="s">
        <v>18</v>
      </c>
      <c r="E134" s="251">
        <v>0.28999999999999998</v>
      </c>
      <c r="F134" s="248">
        <v>47.33</v>
      </c>
      <c r="G134" s="248">
        <f t="shared" si="4"/>
        <v>13.73</v>
      </c>
    </row>
    <row r="135" spans="1:7" ht="37.950000000000003" customHeight="1">
      <c r="A135" s="246" t="s">
        <v>397</v>
      </c>
      <c r="B135" s="247" t="s">
        <v>398</v>
      </c>
      <c r="C135" s="246" t="s">
        <v>16</v>
      </c>
      <c r="D135" s="246" t="s">
        <v>18</v>
      </c>
      <c r="E135" s="251">
        <v>1.35</v>
      </c>
      <c r="F135" s="248">
        <v>62.23</v>
      </c>
      <c r="G135" s="248">
        <f t="shared" si="4"/>
        <v>84.01</v>
      </c>
    </row>
    <row r="136" spans="1:7" ht="15" customHeight="1">
      <c r="A136" s="246" t="s">
        <v>399</v>
      </c>
      <c r="B136" s="247" t="s">
        <v>400</v>
      </c>
      <c r="C136" s="246" t="s">
        <v>16</v>
      </c>
      <c r="D136" s="246" t="s">
        <v>73</v>
      </c>
      <c r="E136" s="251">
        <v>0.03</v>
      </c>
      <c r="F136" s="248">
        <v>88.05</v>
      </c>
      <c r="G136" s="248">
        <f t="shared" si="4"/>
        <v>2.64</v>
      </c>
    </row>
    <row r="137" spans="1:7" ht="46.05" customHeight="1">
      <c r="A137" s="246" t="s">
        <v>401</v>
      </c>
      <c r="B137" s="247" t="s">
        <v>402</v>
      </c>
      <c r="C137" s="246" t="s">
        <v>16</v>
      </c>
      <c r="D137" s="246" t="s">
        <v>167</v>
      </c>
      <c r="E137" s="251">
        <v>0.24</v>
      </c>
      <c r="F137" s="248">
        <v>11.05</v>
      </c>
      <c r="G137" s="248">
        <f t="shared" si="4"/>
        <v>2.65</v>
      </c>
    </row>
    <row r="138" spans="1:7" ht="28.95" customHeight="1">
      <c r="A138" s="246" t="s">
        <v>482</v>
      </c>
      <c r="B138" s="247" t="s">
        <v>483</v>
      </c>
      <c r="C138" s="246" t="s">
        <v>16</v>
      </c>
      <c r="D138" s="246" t="s">
        <v>23</v>
      </c>
      <c r="E138" s="251">
        <v>0.02</v>
      </c>
      <c r="F138" s="248">
        <v>67.87</v>
      </c>
      <c r="G138" s="248">
        <f t="shared" si="4"/>
        <v>1.36</v>
      </c>
    </row>
    <row r="139" spans="1:7" ht="55.05" customHeight="1">
      <c r="A139" s="246" t="s">
        <v>407</v>
      </c>
      <c r="B139" s="247" t="s">
        <v>408</v>
      </c>
      <c r="C139" s="246" t="s">
        <v>16</v>
      </c>
      <c r="D139" s="246" t="s">
        <v>18</v>
      </c>
      <c r="E139" s="251">
        <v>7.0000000000000007E-2</v>
      </c>
      <c r="F139" s="248">
        <v>724.02</v>
      </c>
      <c r="G139" s="248">
        <f t="shared" si="4"/>
        <v>50.68</v>
      </c>
    </row>
    <row r="140" spans="1:7" ht="37.950000000000003" customHeight="1">
      <c r="A140" s="246" t="s">
        <v>484</v>
      </c>
      <c r="B140" s="247" t="s">
        <v>485</v>
      </c>
      <c r="C140" s="246" t="s">
        <v>257</v>
      </c>
      <c r="D140" s="246" t="s">
        <v>18</v>
      </c>
      <c r="E140" s="251">
        <v>1</v>
      </c>
      <c r="F140" s="248">
        <v>230.73</v>
      </c>
      <c r="G140" s="248">
        <f t="shared" si="4"/>
        <v>230.73</v>
      </c>
    </row>
    <row r="141" spans="1:7" ht="21" customHeight="1">
      <c r="A141" s="246" t="s">
        <v>417</v>
      </c>
      <c r="B141" s="247" t="s">
        <v>418</v>
      </c>
      <c r="C141" s="246" t="s">
        <v>16</v>
      </c>
      <c r="D141" s="246" t="s">
        <v>23</v>
      </c>
      <c r="E141" s="251">
        <v>0.19</v>
      </c>
      <c r="F141" s="248">
        <v>34.96</v>
      </c>
      <c r="G141" s="248">
        <f t="shared" si="4"/>
        <v>6.64</v>
      </c>
    </row>
    <row r="142" spans="1:7" ht="28.95" customHeight="1">
      <c r="A142" s="246" t="s">
        <v>419</v>
      </c>
      <c r="B142" s="247" t="s">
        <v>420</v>
      </c>
      <c r="C142" s="246" t="s">
        <v>16</v>
      </c>
      <c r="D142" s="246" t="s">
        <v>18</v>
      </c>
      <c r="E142" s="251">
        <v>0.01</v>
      </c>
      <c r="F142" s="248">
        <v>19.28</v>
      </c>
      <c r="G142" s="248">
        <f t="shared" si="4"/>
        <v>0.19</v>
      </c>
    </row>
    <row r="143" spans="1:7" ht="28.95" customHeight="1">
      <c r="A143" s="246" t="s">
        <v>421</v>
      </c>
      <c r="B143" s="247" t="s">
        <v>422</v>
      </c>
      <c r="C143" s="246" t="s">
        <v>16</v>
      </c>
      <c r="D143" s="246" t="s">
        <v>18</v>
      </c>
      <c r="E143" s="251">
        <v>1.32</v>
      </c>
      <c r="F143" s="248">
        <v>37.159999999999997</v>
      </c>
      <c r="G143" s="248">
        <f t="shared" si="4"/>
        <v>49.05</v>
      </c>
    </row>
    <row r="144" spans="1:7" ht="37.950000000000003" customHeight="1">
      <c r="A144" s="246" t="s">
        <v>425</v>
      </c>
      <c r="B144" s="247" t="s">
        <v>426</v>
      </c>
      <c r="C144" s="246" t="s">
        <v>16</v>
      </c>
      <c r="D144" s="246" t="s">
        <v>18</v>
      </c>
      <c r="E144" s="251">
        <v>1.9</v>
      </c>
      <c r="F144" s="248">
        <v>30.97</v>
      </c>
      <c r="G144" s="248">
        <f t="shared" si="4"/>
        <v>58.84</v>
      </c>
    </row>
    <row r="145" spans="1:7" ht="21" customHeight="1">
      <c r="A145" s="246" t="s">
        <v>427</v>
      </c>
      <c r="B145" s="247" t="s">
        <v>428</v>
      </c>
      <c r="C145" s="246" t="s">
        <v>16</v>
      </c>
      <c r="D145" s="246" t="s">
        <v>18</v>
      </c>
      <c r="E145" s="251">
        <v>3.54</v>
      </c>
      <c r="F145" s="248">
        <v>14.49</v>
      </c>
      <c r="G145" s="248">
        <f t="shared" si="4"/>
        <v>51.29</v>
      </c>
    </row>
    <row r="146" spans="1:7" ht="28.95" customHeight="1">
      <c r="A146" s="246" t="s">
        <v>433</v>
      </c>
      <c r="B146" s="247" t="s">
        <v>434</v>
      </c>
      <c r="C146" s="246" t="s">
        <v>16</v>
      </c>
      <c r="D146" s="246" t="s">
        <v>18</v>
      </c>
      <c r="E146" s="251">
        <v>0.06</v>
      </c>
      <c r="F146" s="248">
        <v>608.77</v>
      </c>
      <c r="G146" s="248">
        <f t="shared" si="4"/>
        <v>36.53</v>
      </c>
    </row>
    <row r="147" spans="1:7" ht="28.95" customHeight="1">
      <c r="A147" s="246" t="s">
        <v>486</v>
      </c>
      <c r="B147" s="247" t="s">
        <v>487</v>
      </c>
      <c r="C147" s="246" t="s">
        <v>16</v>
      </c>
      <c r="D147" s="246" t="s">
        <v>23</v>
      </c>
      <c r="E147" s="251">
        <v>0.02</v>
      </c>
      <c r="F147" s="248">
        <v>132.82</v>
      </c>
      <c r="G147" s="248">
        <f t="shared" si="4"/>
        <v>2.66</v>
      </c>
    </row>
    <row r="148" spans="1:7" ht="21" customHeight="1">
      <c r="A148" s="246" t="s">
        <v>437</v>
      </c>
      <c r="B148" s="247" t="s">
        <v>438</v>
      </c>
      <c r="C148" s="246" t="s">
        <v>16</v>
      </c>
      <c r="D148" s="246" t="s">
        <v>23</v>
      </c>
      <c r="E148" s="251">
        <v>7.0000000000000007E-2</v>
      </c>
      <c r="F148" s="248">
        <v>5.35</v>
      </c>
      <c r="G148" s="248">
        <f t="shared" si="4"/>
        <v>0.37</v>
      </c>
    </row>
    <row r="149" spans="1:7" ht="21" customHeight="1">
      <c r="A149" s="246" t="s">
        <v>439</v>
      </c>
      <c r="B149" s="247" t="s">
        <v>440</v>
      </c>
      <c r="C149" s="246" t="s">
        <v>16</v>
      </c>
      <c r="D149" s="246" t="s">
        <v>23</v>
      </c>
      <c r="E149" s="251">
        <v>0.02</v>
      </c>
      <c r="F149" s="248">
        <v>12.2</v>
      </c>
      <c r="G149" s="248">
        <f t="shared" si="4"/>
        <v>0.24</v>
      </c>
    </row>
    <row r="150" spans="1:7" ht="28.95" customHeight="1">
      <c r="A150" s="246" t="s">
        <v>441</v>
      </c>
      <c r="B150" s="247" t="s">
        <v>442</v>
      </c>
      <c r="C150" s="246" t="s">
        <v>16</v>
      </c>
      <c r="D150" s="246" t="s">
        <v>167</v>
      </c>
      <c r="E150" s="251">
        <v>0.22</v>
      </c>
      <c r="F150" s="248">
        <v>8.07</v>
      </c>
      <c r="G150" s="248">
        <f t="shared" si="4"/>
        <v>1.78</v>
      </c>
    </row>
    <row r="151" spans="1:7" ht="21" customHeight="1">
      <c r="A151" s="246" t="s">
        <v>445</v>
      </c>
      <c r="B151" s="247" t="s">
        <v>446</v>
      </c>
      <c r="C151" s="246" t="s">
        <v>16</v>
      </c>
      <c r="D151" s="246" t="s">
        <v>73</v>
      </c>
      <c r="E151" s="251">
        <v>0.01</v>
      </c>
      <c r="F151" s="248">
        <v>25.55</v>
      </c>
      <c r="G151" s="248">
        <f t="shared" si="4"/>
        <v>0.26</v>
      </c>
    </row>
    <row r="152" spans="1:7" ht="37.950000000000003" customHeight="1">
      <c r="A152" s="246" t="s">
        <v>453</v>
      </c>
      <c r="B152" s="247" t="s">
        <v>454</v>
      </c>
      <c r="C152" s="246" t="s">
        <v>16</v>
      </c>
      <c r="D152" s="246" t="s">
        <v>18</v>
      </c>
      <c r="E152" s="251">
        <v>1.43</v>
      </c>
      <c r="F152" s="248">
        <v>57.24</v>
      </c>
      <c r="G152" s="248">
        <f t="shared" si="4"/>
        <v>81.849999999999994</v>
      </c>
    </row>
    <row r="153" spans="1:7" ht="28.95" customHeight="1">
      <c r="A153" s="246" t="s">
        <v>455</v>
      </c>
      <c r="B153" s="247" t="s">
        <v>456</v>
      </c>
      <c r="C153" s="246" t="s">
        <v>16</v>
      </c>
      <c r="D153" s="246" t="s">
        <v>23</v>
      </c>
      <c r="E153" s="251">
        <v>0.05</v>
      </c>
      <c r="F153" s="248">
        <v>29.56</v>
      </c>
      <c r="G153" s="248">
        <f t="shared" si="4"/>
        <v>1.48</v>
      </c>
    </row>
    <row r="154" spans="1:7" ht="37.950000000000003" customHeight="1">
      <c r="A154" s="246" t="s">
        <v>459</v>
      </c>
      <c r="B154" s="247" t="s">
        <v>460</v>
      </c>
      <c r="C154" s="246" t="s">
        <v>16</v>
      </c>
      <c r="D154" s="246" t="s">
        <v>18</v>
      </c>
      <c r="E154" s="251">
        <v>1.43</v>
      </c>
      <c r="F154" s="248">
        <v>24.93</v>
      </c>
      <c r="G154" s="248">
        <f t="shared" si="4"/>
        <v>35.65</v>
      </c>
    </row>
    <row r="155" spans="1:7" ht="15" customHeight="1">
      <c r="A155" s="11"/>
      <c r="B155" s="11"/>
      <c r="C155" s="11"/>
      <c r="D155" s="11"/>
      <c r="E155" s="367" t="s">
        <v>216</v>
      </c>
      <c r="F155" s="367"/>
      <c r="G155" s="249">
        <f>SUM(G120:G154)</f>
        <v>1009.0099999999999</v>
      </c>
    </row>
    <row r="156" spans="1:7" ht="15" customHeight="1">
      <c r="A156" s="11"/>
      <c r="B156" s="11"/>
      <c r="C156" s="11"/>
      <c r="D156" s="11"/>
      <c r="E156" s="368" t="s">
        <v>217</v>
      </c>
      <c r="F156" s="368"/>
      <c r="G156" s="250">
        <f>ROUND(SUM(G115,G118,G155),2)</f>
        <v>1223.3399999999999</v>
      </c>
    </row>
    <row r="157" spans="1:7" ht="10.050000000000001" customHeight="1">
      <c r="A157" s="11"/>
      <c r="B157" s="11"/>
      <c r="C157" s="11"/>
      <c r="D157" s="11"/>
      <c r="E157" s="374"/>
      <c r="F157" s="374"/>
      <c r="G157" s="374"/>
    </row>
    <row r="158" spans="1:7" ht="19.95" customHeight="1">
      <c r="A158" s="375" t="s">
        <v>488</v>
      </c>
      <c r="B158" s="375"/>
      <c r="C158" s="375"/>
      <c r="D158" s="375"/>
      <c r="E158" s="375"/>
      <c r="F158" s="375"/>
      <c r="G158" s="375"/>
    </row>
    <row r="159" spans="1:7" ht="15" customHeight="1">
      <c r="A159" s="373" t="s">
        <v>193</v>
      </c>
      <c r="B159" s="373"/>
      <c r="C159" s="243" t="s">
        <v>178</v>
      </c>
      <c r="D159" s="243" t="s">
        <v>194</v>
      </c>
      <c r="E159" s="243" t="s">
        <v>195</v>
      </c>
      <c r="F159" s="243" t="s">
        <v>196</v>
      </c>
      <c r="G159" s="243" t="s">
        <v>197</v>
      </c>
    </row>
    <row r="160" spans="1:7" ht="28.95" customHeight="1">
      <c r="A160" s="246" t="s">
        <v>489</v>
      </c>
      <c r="B160" s="247" t="s">
        <v>490</v>
      </c>
      <c r="C160" s="246" t="s">
        <v>16</v>
      </c>
      <c r="D160" s="246" t="s">
        <v>167</v>
      </c>
      <c r="E160" s="251">
        <v>2.0699999999999998</v>
      </c>
      <c r="F160" s="248">
        <v>14.55</v>
      </c>
      <c r="G160" s="248">
        <f t="shared" ref="G160:G165" si="5">ROUND(ROUND(E160,4)*F160,2)</f>
        <v>30.12</v>
      </c>
    </row>
    <row r="161" spans="1:7" ht="21" customHeight="1">
      <c r="A161" s="246" t="s">
        <v>340</v>
      </c>
      <c r="B161" s="247" t="s">
        <v>341</v>
      </c>
      <c r="C161" s="246" t="s">
        <v>16</v>
      </c>
      <c r="D161" s="246" t="s">
        <v>23</v>
      </c>
      <c r="E161" s="251">
        <v>0.03</v>
      </c>
      <c r="F161" s="248">
        <v>245</v>
      </c>
      <c r="G161" s="248">
        <f t="shared" si="5"/>
        <v>7.35</v>
      </c>
    </row>
    <row r="162" spans="1:7" ht="21" customHeight="1">
      <c r="A162" s="246" t="s">
        <v>342</v>
      </c>
      <c r="B162" s="247" t="s">
        <v>343</v>
      </c>
      <c r="C162" s="246" t="s">
        <v>16</v>
      </c>
      <c r="D162" s="246" t="s">
        <v>23</v>
      </c>
      <c r="E162" s="251">
        <v>0.03</v>
      </c>
      <c r="F162" s="248">
        <v>236.92</v>
      </c>
      <c r="G162" s="248">
        <f t="shared" si="5"/>
        <v>7.11</v>
      </c>
    </row>
    <row r="163" spans="1:7" ht="46.05" customHeight="1">
      <c r="A163" s="246" t="s">
        <v>344</v>
      </c>
      <c r="B163" s="247" t="s">
        <v>345</v>
      </c>
      <c r="C163" s="246" t="s">
        <v>16</v>
      </c>
      <c r="D163" s="246" t="s">
        <v>346</v>
      </c>
      <c r="E163" s="251">
        <v>0.03</v>
      </c>
      <c r="F163" s="248">
        <v>79.650000000000006</v>
      </c>
      <c r="G163" s="248">
        <f t="shared" si="5"/>
        <v>2.39</v>
      </c>
    </row>
    <row r="164" spans="1:7" ht="28.95" customHeight="1">
      <c r="A164" s="246" t="s">
        <v>349</v>
      </c>
      <c r="B164" s="247" t="s">
        <v>350</v>
      </c>
      <c r="C164" s="246" t="s">
        <v>16</v>
      </c>
      <c r="D164" s="246" t="s">
        <v>18</v>
      </c>
      <c r="E164" s="251">
        <v>0.9</v>
      </c>
      <c r="F164" s="248">
        <v>81.72</v>
      </c>
      <c r="G164" s="248">
        <f t="shared" si="5"/>
        <v>73.55</v>
      </c>
    </row>
    <row r="165" spans="1:7" ht="28.95" customHeight="1">
      <c r="A165" s="246" t="s">
        <v>491</v>
      </c>
      <c r="B165" s="247" t="s">
        <v>492</v>
      </c>
      <c r="C165" s="246" t="s">
        <v>16</v>
      </c>
      <c r="D165" s="246" t="s">
        <v>167</v>
      </c>
      <c r="E165" s="251">
        <v>1.21</v>
      </c>
      <c r="F165" s="248">
        <v>3.83</v>
      </c>
      <c r="G165" s="248">
        <f t="shared" si="5"/>
        <v>4.63</v>
      </c>
    </row>
    <row r="166" spans="1:7" ht="15" customHeight="1">
      <c r="A166" s="11"/>
      <c r="B166" s="11"/>
      <c r="C166" s="11"/>
      <c r="D166" s="11"/>
      <c r="E166" s="367" t="s">
        <v>206</v>
      </c>
      <c r="F166" s="367"/>
      <c r="G166" s="249">
        <f>SUM(G160:G165)</f>
        <v>125.14999999999999</v>
      </c>
    </row>
    <row r="167" spans="1:7" ht="15" customHeight="1">
      <c r="A167" s="373" t="s">
        <v>207</v>
      </c>
      <c r="B167" s="373"/>
      <c r="C167" s="243" t="s">
        <v>178</v>
      </c>
      <c r="D167" s="243" t="s">
        <v>194</v>
      </c>
      <c r="E167" s="243" t="s">
        <v>195</v>
      </c>
      <c r="F167" s="243" t="s">
        <v>196</v>
      </c>
      <c r="G167" s="243" t="s">
        <v>197</v>
      </c>
    </row>
    <row r="168" spans="1:7" ht="21" customHeight="1">
      <c r="A168" s="246" t="s">
        <v>208</v>
      </c>
      <c r="B168" s="247" t="s">
        <v>209</v>
      </c>
      <c r="C168" s="246" t="s">
        <v>16</v>
      </c>
      <c r="D168" s="246" t="s">
        <v>128</v>
      </c>
      <c r="E168" s="251">
        <v>1.06</v>
      </c>
      <c r="F168" s="248">
        <v>27.01</v>
      </c>
      <c r="G168" s="248">
        <f>ROUND(ROUND(E168,4)*F168,2)</f>
        <v>28.63</v>
      </c>
    </row>
    <row r="169" spans="1:7" ht="18" customHeight="1">
      <c r="A169" s="11"/>
      <c r="B169" s="11"/>
      <c r="C169" s="11"/>
      <c r="D169" s="11"/>
      <c r="E169" s="367" t="s">
        <v>212</v>
      </c>
      <c r="F169" s="367"/>
      <c r="G169" s="249">
        <f>SUM(G168:G168)</f>
        <v>28.63</v>
      </c>
    </row>
    <row r="170" spans="1:7" ht="15" customHeight="1">
      <c r="A170" s="373" t="s">
        <v>213</v>
      </c>
      <c r="B170" s="373"/>
      <c r="C170" s="243" t="s">
        <v>178</v>
      </c>
      <c r="D170" s="243" t="s">
        <v>194</v>
      </c>
      <c r="E170" s="243" t="s">
        <v>195</v>
      </c>
      <c r="F170" s="243" t="s">
        <v>196</v>
      </c>
      <c r="G170" s="243" t="s">
        <v>197</v>
      </c>
    </row>
    <row r="171" spans="1:7" ht="37.950000000000003" customHeight="1">
      <c r="A171" s="246" t="s">
        <v>351</v>
      </c>
      <c r="B171" s="247" t="s">
        <v>352</v>
      </c>
      <c r="C171" s="246" t="s">
        <v>16</v>
      </c>
      <c r="D171" s="246" t="s">
        <v>73</v>
      </c>
      <c r="E171" s="251">
        <v>0.03</v>
      </c>
      <c r="F171" s="248">
        <v>992.27</v>
      </c>
      <c r="G171" s="248">
        <f t="shared" ref="G171:G207" si="6">ROUND(ROUND(E171,4)*F171,2)</f>
        <v>29.77</v>
      </c>
    </row>
    <row r="172" spans="1:7" ht="37.950000000000003" customHeight="1">
      <c r="A172" s="246" t="s">
        <v>353</v>
      </c>
      <c r="B172" s="247" t="s">
        <v>354</v>
      </c>
      <c r="C172" s="246" t="s">
        <v>16</v>
      </c>
      <c r="D172" s="246" t="s">
        <v>18</v>
      </c>
      <c r="E172" s="251">
        <v>0.68</v>
      </c>
      <c r="F172" s="248">
        <v>87.31</v>
      </c>
      <c r="G172" s="248">
        <f t="shared" si="6"/>
        <v>59.37</v>
      </c>
    </row>
    <row r="173" spans="1:7" ht="46.05" customHeight="1">
      <c r="A173" s="246" t="s">
        <v>355</v>
      </c>
      <c r="B173" s="247" t="s">
        <v>356</v>
      </c>
      <c r="C173" s="246" t="s">
        <v>16</v>
      </c>
      <c r="D173" s="246" t="s">
        <v>23</v>
      </c>
      <c r="E173" s="251">
        <v>0.03</v>
      </c>
      <c r="F173" s="248">
        <v>456.87</v>
      </c>
      <c r="G173" s="248">
        <f t="shared" si="6"/>
        <v>13.71</v>
      </c>
    </row>
    <row r="174" spans="1:7" ht="28.95" customHeight="1">
      <c r="A174" s="246" t="s">
        <v>357</v>
      </c>
      <c r="B174" s="247" t="s">
        <v>358</v>
      </c>
      <c r="C174" s="246" t="s">
        <v>16</v>
      </c>
      <c r="D174" s="246" t="s">
        <v>167</v>
      </c>
      <c r="E174" s="251">
        <v>0.82</v>
      </c>
      <c r="F174" s="248">
        <v>3.08</v>
      </c>
      <c r="G174" s="248">
        <f t="shared" si="6"/>
        <v>2.5299999999999998</v>
      </c>
    </row>
    <row r="175" spans="1:7" ht="28.95" customHeight="1">
      <c r="A175" s="246" t="s">
        <v>359</v>
      </c>
      <c r="B175" s="247" t="s">
        <v>360</v>
      </c>
      <c r="C175" s="246" t="s">
        <v>16</v>
      </c>
      <c r="D175" s="246" t="s">
        <v>167</v>
      </c>
      <c r="E175" s="251">
        <v>2.42</v>
      </c>
      <c r="F175" s="248">
        <v>4.47</v>
      </c>
      <c r="G175" s="248">
        <f t="shared" si="6"/>
        <v>10.82</v>
      </c>
    </row>
    <row r="176" spans="1:7" ht="28.95" customHeight="1">
      <c r="A176" s="246" t="s">
        <v>493</v>
      </c>
      <c r="B176" s="247" t="s">
        <v>494</v>
      </c>
      <c r="C176" s="246" t="s">
        <v>16</v>
      </c>
      <c r="D176" s="246" t="s">
        <v>23</v>
      </c>
      <c r="E176" s="251">
        <v>0.03</v>
      </c>
      <c r="F176" s="248">
        <v>145.57</v>
      </c>
      <c r="G176" s="248">
        <f t="shared" si="6"/>
        <v>4.37</v>
      </c>
    </row>
    <row r="177" spans="1:7" ht="37.950000000000003" customHeight="1">
      <c r="A177" s="246" t="s">
        <v>369</v>
      </c>
      <c r="B177" s="247" t="s">
        <v>370</v>
      </c>
      <c r="C177" s="246" t="s">
        <v>16</v>
      </c>
      <c r="D177" s="246" t="s">
        <v>23</v>
      </c>
      <c r="E177" s="251">
        <v>0.03</v>
      </c>
      <c r="F177" s="248">
        <v>445.35</v>
      </c>
      <c r="G177" s="248">
        <f t="shared" si="6"/>
        <v>13.36</v>
      </c>
    </row>
    <row r="178" spans="1:7" ht="28.95" customHeight="1">
      <c r="A178" s="246" t="s">
        <v>375</v>
      </c>
      <c r="B178" s="247" t="s">
        <v>376</v>
      </c>
      <c r="C178" s="246" t="s">
        <v>16</v>
      </c>
      <c r="D178" s="246" t="s">
        <v>23</v>
      </c>
      <c r="E178" s="251">
        <v>0.15</v>
      </c>
      <c r="F178" s="248">
        <v>12.3</v>
      </c>
      <c r="G178" s="248">
        <f t="shared" si="6"/>
        <v>1.85</v>
      </c>
    </row>
    <row r="179" spans="1:7" ht="28.95" customHeight="1">
      <c r="A179" s="246" t="s">
        <v>377</v>
      </c>
      <c r="B179" s="247" t="s">
        <v>378</v>
      </c>
      <c r="C179" s="246" t="s">
        <v>16</v>
      </c>
      <c r="D179" s="246" t="s">
        <v>23</v>
      </c>
      <c r="E179" s="251">
        <v>0.03</v>
      </c>
      <c r="F179" s="248">
        <v>18.82</v>
      </c>
      <c r="G179" s="248">
        <f t="shared" si="6"/>
        <v>0.56000000000000005</v>
      </c>
    </row>
    <row r="180" spans="1:7" ht="46.05" customHeight="1">
      <c r="A180" s="246" t="s">
        <v>478</v>
      </c>
      <c r="B180" s="247" t="s">
        <v>479</v>
      </c>
      <c r="C180" s="246" t="s">
        <v>16</v>
      </c>
      <c r="D180" s="246" t="s">
        <v>18</v>
      </c>
      <c r="E180" s="251">
        <v>0.68</v>
      </c>
      <c r="F180" s="248">
        <v>13.9</v>
      </c>
      <c r="G180" s="248">
        <f t="shared" si="6"/>
        <v>9.4499999999999993</v>
      </c>
    </row>
    <row r="181" spans="1:7" ht="37.950000000000003" customHeight="1">
      <c r="A181" s="246" t="s">
        <v>383</v>
      </c>
      <c r="B181" s="247" t="s">
        <v>384</v>
      </c>
      <c r="C181" s="246" t="s">
        <v>16</v>
      </c>
      <c r="D181" s="246" t="s">
        <v>18</v>
      </c>
      <c r="E181" s="251">
        <v>0.68</v>
      </c>
      <c r="F181" s="248">
        <v>12.26</v>
      </c>
      <c r="G181" s="248">
        <f t="shared" si="6"/>
        <v>8.34</v>
      </c>
    </row>
    <row r="182" spans="1:7" ht="37.950000000000003" customHeight="1">
      <c r="A182" s="246" t="s">
        <v>385</v>
      </c>
      <c r="B182" s="247" t="s">
        <v>386</v>
      </c>
      <c r="C182" s="246" t="s">
        <v>16</v>
      </c>
      <c r="D182" s="246" t="s">
        <v>167</v>
      </c>
      <c r="E182" s="251">
        <v>0.51</v>
      </c>
      <c r="F182" s="248">
        <v>15.12</v>
      </c>
      <c r="G182" s="248">
        <f t="shared" si="6"/>
        <v>7.71</v>
      </c>
    </row>
    <row r="183" spans="1:7" ht="28.95" customHeight="1">
      <c r="A183" s="246" t="s">
        <v>391</v>
      </c>
      <c r="B183" s="247" t="s">
        <v>392</v>
      </c>
      <c r="C183" s="246" t="s">
        <v>16</v>
      </c>
      <c r="D183" s="246" t="s">
        <v>23</v>
      </c>
      <c r="E183" s="251">
        <v>0.1</v>
      </c>
      <c r="F183" s="248">
        <v>30.35</v>
      </c>
      <c r="G183" s="248">
        <f t="shared" si="6"/>
        <v>3.04</v>
      </c>
    </row>
    <row r="184" spans="1:7" ht="28.95" customHeight="1">
      <c r="A184" s="246" t="s">
        <v>393</v>
      </c>
      <c r="B184" s="247" t="s">
        <v>394</v>
      </c>
      <c r="C184" s="246" t="s">
        <v>16</v>
      </c>
      <c r="D184" s="246" t="s">
        <v>167</v>
      </c>
      <c r="E184" s="251">
        <v>0.31</v>
      </c>
      <c r="F184" s="248">
        <v>18.010000000000002</v>
      </c>
      <c r="G184" s="248">
        <f t="shared" si="6"/>
        <v>5.58</v>
      </c>
    </row>
    <row r="185" spans="1:7" ht="28.95" customHeight="1">
      <c r="A185" s="246" t="s">
        <v>395</v>
      </c>
      <c r="B185" s="247" t="s">
        <v>396</v>
      </c>
      <c r="C185" s="246" t="s">
        <v>16</v>
      </c>
      <c r="D185" s="246" t="s">
        <v>167</v>
      </c>
      <c r="E185" s="251">
        <v>0.51</v>
      </c>
      <c r="F185" s="248">
        <v>9</v>
      </c>
      <c r="G185" s="248">
        <f t="shared" si="6"/>
        <v>4.59</v>
      </c>
    </row>
    <row r="186" spans="1:7" ht="37.950000000000003" customHeight="1">
      <c r="A186" s="246" t="s">
        <v>480</v>
      </c>
      <c r="B186" s="247" t="s">
        <v>481</v>
      </c>
      <c r="C186" s="246" t="s">
        <v>16</v>
      </c>
      <c r="D186" s="246" t="s">
        <v>18</v>
      </c>
      <c r="E186" s="251">
        <v>0.68</v>
      </c>
      <c r="F186" s="248">
        <v>47.33</v>
      </c>
      <c r="G186" s="248">
        <f t="shared" si="6"/>
        <v>32.18</v>
      </c>
    </row>
    <row r="187" spans="1:7" ht="37.950000000000003" customHeight="1">
      <c r="A187" s="246" t="s">
        <v>495</v>
      </c>
      <c r="B187" s="247" t="s">
        <v>496</v>
      </c>
      <c r="C187" s="246" t="s">
        <v>16</v>
      </c>
      <c r="D187" s="246" t="s">
        <v>18</v>
      </c>
      <c r="E187" s="251">
        <v>0.68</v>
      </c>
      <c r="F187" s="248">
        <v>43.24</v>
      </c>
      <c r="G187" s="248">
        <f t="shared" si="6"/>
        <v>29.4</v>
      </c>
    </row>
    <row r="188" spans="1:7" ht="15" customHeight="1">
      <c r="A188" s="246" t="s">
        <v>399</v>
      </c>
      <c r="B188" s="247" t="s">
        <v>400</v>
      </c>
      <c r="C188" s="246" t="s">
        <v>16</v>
      </c>
      <c r="D188" s="246" t="s">
        <v>73</v>
      </c>
      <c r="E188" s="251">
        <v>0.03</v>
      </c>
      <c r="F188" s="248">
        <v>88.05</v>
      </c>
      <c r="G188" s="248">
        <f t="shared" si="6"/>
        <v>2.64</v>
      </c>
    </row>
    <row r="189" spans="1:7" ht="46.05" customHeight="1">
      <c r="A189" s="246" t="s">
        <v>401</v>
      </c>
      <c r="B189" s="247" t="s">
        <v>402</v>
      </c>
      <c r="C189" s="246" t="s">
        <v>16</v>
      </c>
      <c r="D189" s="246" t="s">
        <v>167</v>
      </c>
      <c r="E189" s="251">
        <v>0.31</v>
      </c>
      <c r="F189" s="248">
        <v>11.05</v>
      </c>
      <c r="G189" s="248">
        <f t="shared" si="6"/>
        <v>3.43</v>
      </c>
    </row>
    <row r="190" spans="1:7" ht="28.95" customHeight="1">
      <c r="A190" s="246" t="s">
        <v>405</v>
      </c>
      <c r="B190" s="247" t="s">
        <v>406</v>
      </c>
      <c r="C190" s="246" t="s">
        <v>16</v>
      </c>
      <c r="D190" s="246" t="s">
        <v>23</v>
      </c>
      <c r="E190" s="251">
        <v>0.03</v>
      </c>
      <c r="F190" s="248">
        <v>48.02</v>
      </c>
      <c r="G190" s="248">
        <f t="shared" si="6"/>
        <v>1.44</v>
      </c>
    </row>
    <row r="191" spans="1:7" ht="37.950000000000003" customHeight="1">
      <c r="A191" s="246" t="s">
        <v>413</v>
      </c>
      <c r="B191" s="247" t="s">
        <v>414</v>
      </c>
      <c r="C191" s="246" t="s">
        <v>16</v>
      </c>
      <c r="D191" s="246" t="s">
        <v>23</v>
      </c>
      <c r="E191" s="251">
        <v>0.05</v>
      </c>
      <c r="F191" s="248">
        <v>9.7799999999999994</v>
      </c>
      <c r="G191" s="248">
        <f t="shared" si="6"/>
        <v>0.49</v>
      </c>
    </row>
    <row r="192" spans="1:7" ht="28.95" customHeight="1">
      <c r="A192" s="246" t="s">
        <v>419</v>
      </c>
      <c r="B192" s="247" t="s">
        <v>420</v>
      </c>
      <c r="C192" s="246" t="s">
        <v>16</v>
      </c>
      <c r="D192" s="246" t="s">
        <v>18</v>
      </c>
      <c r="E192" s="251">
        <v>0.01</v>
      </c>
      <c r="F192" s="248">
        <v>19.28</v>
      </c>
      <c r="G192" s="248">
        <f t="shared" si="6"/>
        <v>0.19</v>
      </c>
    </row>
    <row r="193" spans="1:7" ht="28.95" customHeight="1">
      <c r="A193" s="246" t="s">
        <v>421</v>
      </c>
      <c r="B193" s="247" t="s">
        <v>422</v>
      </c>
      <c r="C193" s="246" t="s">
        <v>16</v>
      </c>
      <c r="D193" s="246" t="s">
        <v>18</v>
      </c>
      <c r="E193" s="251">
        <v>1.34</v>
      </c>
      <c r="F193" s="248">
        <v>37.159999999999997</v>
      </c>
      <c r="G193" s="248">
        <f t="shared" si="6"/>
        <v>49.79</v>
      </c>
    </row>
    <row r="194" spans="1:7" ht="46.05" customHeight="1">
      <c r="A194" s="246" t="s">
        <v>423</v>
      </c>
      <c r="B194" s="247" t="s">
        <v>424</v>
      </c>
      <c r="C194" s="246" t="s">
        <v>16</v>
      </c>
      <c r="D194" s="246" t="s">
        <v>23</v>
      </c>
      <c r="E194" s="251">
        <v>0.03</v>
      </c>
      <c r="F194" s="248">
        <v>279.61</v>
      </c>
      <c r="G194" s="248">
        <f t="shared" si="6"/>
        <v>8.39</v>
      </c>
    </row>
    <row r="195" spans="1:7" ht="21" customHeight="1">
      <c r="A195" s="246" t="s">
        <v>427</v>
      </c>
      <c r="B195" s="247" t="s">
        <v>428</v>
      </c>
      <c r="C195" s="246" t="s">
        <v>16</v>
      </c>
      <c r="D195" s="246" t="s">
        <v>18</v>
      </c>
      <c r="E195" s="251">
        <v>1.36</v>
      </c>
      <c r="F195" s="248">
        <v>14.49</v>
      </c>
      <c r="G195" s="248">
        <f t="shared" si="6"/>
        <v>19.71</v>
      </c>
    </row>
    <row r="196" spans="1:7" ht="37.950000000000003" customHeight="1">
      <c r="A196" s="246" t="s">
        <v>431</v>
      </c>
      <c r="B196" s="247" t="s">
        <v>432</v>
      </c>
      <c r="C196" s="246" t="s">
        <v>16</v>
      </c>
      <c r="D196" s="246" t="s">
        <v>23</v>
      </c>
      <c r="E196" s="251">
        <v>0.03</v>
      </c>
      <c r="F196" s="248">
        <v>408.54</v>
      </c>
      <c r="G196" s="248">
        <f t="shared" si="6"/>
        <v>12.26</v>
      </c>
    </row>
    <row r="197" spans="1:7" ht="28.95" customHeight="1">
      <c r="A197" s="246" t="s">
        <v>486</v>
      </c>
      <c r="B197" s="247" t="s">
        <v>487</v>
      </c>
      <c r="C197" s="246" t="s">
        <v>16</v>
      </c>
      <c r="D197" s="246" t="s">
        <v>23</v>
      </c>
      <c r="E197" s="251">
        <v>0.03</v>
      </c>
      <c r="F197" s="248">
        <v>132.82</v>
      </c>
      <c r="G197" s="248">
        <f t="shared" si="6"/>
        <v>3.98</v>
      </c>
    </row>
    <row r="198" spans="1:7" ht="21" customHeight="1">
      <c r="A198" s="246" t="s">
        <v>437</v>
      </c>
      <c r="B198" s="247" t="s">
        <v>438</v>
      </c>
      <c r="C198" s="246" t="s">
        <v>16</v>
      </c>
      <c r="D198" s="246" t="s">
        <v>23</v>
      </c>
      <c r="E198" s="251">
        <v>0.18</v>
      </c>
      <c r="F198" s="248">
        <v>5.35</v>
      </c>
      <c r="G198" s="248">
        <f t="shared" si="6"/>
        <v>0.96</v>
      </c>
    </row>
    <row r="199" spans="1:7" ht="21" customHeight="1">
      <c r="A199" s="246" t="s">
        <v>439</v>
      </c>
      <c r="B199" s="247" t="s">
        <v>440</v>
      </c>
      <c r="C199" s="246" t="s">
        <v>16</v>
      </c>
      <c r="D199" s="246" t="s">
        <v>23</v>
      </c>
      <c r="E199" s="251">
        <v>0.03</v>
      </c>
      <c r="F199" s="248">
        <v>12.2</v>
      </c>
      <c r="G199" s="248">
        <f t="shared" si="6"/>
        <v>0.37</v>
      </c>
    </row>
    <row r="200" spans="1:7" ht="28.95" customHeight="1">
      <c r="A200" s="246" t="s">
        <v>441</v>
      </c>
      <c r="B200" s="247" t="s">
        <v>442</v>
      </c>
      <c r="C200" s="246" t="s">
        <v>16</v>
      </c>
      <c r="D200" s="246" t="s">
        <v>167</v>
      </c>
      <c r="E200" s="251">
        <v>0.51</v>
      </c>
      <c r="F200" s="248">
        <v>8.07</v>
      </c>
      <c r="G200" s="248">
        <f t="shared" si="6"/>
        <v>4.12</v>
      </c>
    </row>
    <row r="201" spans="1:7" ht="21" customHeight="1">
      <c r="A201" s="246" t="s">
        <v>445</v>
      </c>
      <c r="B201" s="247" t="s">
        <v>446</v>
      </c>
      <c r="C201" s="246" t="s">
        <v>16</v>
      </c>
      <c r="D201" s="246" t="s">
        <v>73</v>
      </c>
      <c r="E201" s="251">
        <v>0.01</v>
      </c>
      <c r="F201" s="248">
        <v>25.55</v>
      </c>
      <c r="G201" s="248">
        <f t="shared" si="6"/>
        <v>0.26</v>
      </c>
    </row>
    <row r="202" spans="1:7" ht="37.950000000000003" customHeight="1">
      <c r="A202" s="246" t="s">
        <v>453</v>
      </c>
      <c r="B202" s="247" t="s">
        <v>454</v>
      </c>
      <c r="C202" s="246" t="s">
        <v>16</v>
      </c>
      <c r="D202" s="246" t="s">
        <v>18</v>
      </c>
      <c r="E202" s="251">
        <v>1.44</v>
      </c>
      <c r="F202" s="248">
        <v>57.24</v>
      </c>
      <c r="G202" s="248">
        <f t="shared" si="6"/>
        <v>82.43</v>
      </c>
    </row>
    <row r="203" spans="1:7" ht="28.95" customHeight="1">
      <c r="A203" s="246" t="s">
        <v>455</v>
      </c>
      <c r="B203" s="247" t="s">
        <v>456</v>
      </c>
      <c r="C203" s="246" t="s">
        <v>16</v>
      </c>
      <c r="D203" s="246" t="s">
        <v>23</v>
      </c>
      <c r="E203" s="251">
        <v>0.03</v>
      </c>
      <c r="F203" s="248">
        <v>29.56</v>
      </c>
      <c r="G203" s="248">
        <f t="shared" si="6"/>
        <v>0.89</v>
      </c>
    </row>
    <row r="204" spans="1:7" ht="28.95" customHeight="1">
      <c r="A204" s="246" t="s">
        <v>457</v>
      </c>
      <c r="B204" s="247" t="s">
        <v>458</v>
      </c>
      <c r="C204" s="246" t="s">
        <v>16</v>
      </c>
      <c r="D204" s="246" t="s">
        <v>23</v>
      </c>
      <c r="E204" s="251">
        <v>0.13</v>
      </c>
      <c r="F204" s="248">
        <v>45.51</v>
      </c>
      <c r="G204" s="248">
        <f t="shared" si="6"/>
        <v>5.92</v>
      </c>
    </row>
    <row r="205" spans="1:7" ht="37.950000000000003" customHeight="1">
      <c r="A205" s="246" t="s">
        <v>459</v>
      </c>
      <c r="B205" s="247" t="s">
        <v>460</v>
      </c>
      <c r="C205" s="246" t="s">
        <v>16</v>
      </c>
      <c r="D205" s="246" t="s">
        <v>18</v>
      </c>
      <c r="E205" s="251">
        <v>1.44</v>
      </c>
      <c r="F205" s="248">
        <v>24.93</v>
      </c>
      <c r="G205" s="248">
        <f t="shared" si="6"/>
        <v>35.9</v>
      </c>
    </row>
    <row r="206" spans="1:7" ht="28.95" customHeight="1">
      <c r="A206" s="246" t="s">
        <v>461</v>
      </c>
      <c r="B206" s="247" t="s">
        <v>462</v>
      </c>
      <c r="C206" s="246" t="s">
        <v>16</v>
      </c>
      <c r="D206" s="246" t="s">
        <v>167</v>
      </c>
      <c r="E206" s="251">
        <v>0.14000000000000001</v>
      </c>
      <c r="F206" s="248">
        <v>35.1</v>
      </c>
      <c r="G206" s="248">
        <f t="shared" si="6"/>
        <v>4.91</v>
      </c>
    </row>
    <row r="207" spans="1:7" ht="28.95" customHeight="1">
      <c r="A207" s="246" t="s">
        <v>463</v>
      </c>
      <c r="B207" s="247" t="s">
        <v>464</v>
      </c>
      <c r="C207" s="246" t="s">
        <v>16</v>
      </c>
      <c r="D207" s="246" t="s">
        <v>167</v>
      </c>
      <c r="E207" s="251">
        <v>0.08</v>
      </c>
      <c r="F207" s="248">
        <v>20.2</v>
      </c>
      <c r="G207" s="248">
        <f t="shared" si="6"/>
        <v>1.62</v>
      </c>
    </row>
    <row r="208" spans="1:7" ht="15" customHeight="1">
      <c r="A208" s="11"/>
      <c r="B208" s="11"/>
      <c r="C208" s="11"/>
      <c r="D208" s="11"/>
      <c r="E208" s="367" t="s">
        <v>216</v>
      </c>
      <c r="F208" s="367"/>
      <c r="G208" s="249">
        <f>SUM(G171:G207)</f>
        <v>476.33</v>
      </c>
    </row>
    <row r="209" spans="1:7" ht="15" customHeight="1">
      <c r="A209" s="11"/>
      <c r="B209" s="11"/>
      <c r="C209" s="11"/>
      <c r="D209" s="11"/>
      <c r="E209" s="368" t="s">
        <v>217</v>
      </c>
      <c r="F209" s="368"/>
      <c r="G209" s="250">
        <f>ROUND(SUM(G166,G169,G208),2)</f>
        <v>630.11</v>
      </c>
    </row>
    <row r="210" spans="1:7" ht="10.050000000000001" customHeight="1">
      <c r="A210" s="11"/>
      <c r="B210" s="11"/>
      <c r="C210" s="11"/>
      <c r="D210" s="11"/>
      <c r="E210" s="374"/>
      <c r="F210" s="374"/>
      <c r="G210" s="374"/>
    </row>
    <row r="211" spans="1:7" ht="19.95" customHeight="1">
      <c r="A211" s="375" t="s">
        <v>497</v>
      </c>
      <c r="B211" s="375"/>
      <c r="C211" s="375"/>
      <c r="D211" s="375"/>
      <c r="E211" s="375"/>
      <c r="F211" s="375"/>
      <c r="G211" s="375"/>
    </row>
    <row r="212" spans="1:7" ht="15" customHeight="1">
      <c r="A212" s="373" t="s">
        <v>193</v>
      </c>
      <c r="B212" s="373"/>
      <c r="C212" s="243" t="s">
        <v>178</v>
      </c>
      <c r="D212" s="243" t="s">
        <v>194</v>
      </c>
      <c r="E212" s="243" t="s">
        <v>195</v>
      </c>
      <c r="F212" s="243" t="s">
        <v>196</v>
      </c>
      <c r="G212" s="243" t="s">
        <v>197</v>
      </c>
    </row>
    <row r="213" spans="1:7" ht="21" customHeight="1">
      <c r="A213" s="246" t="s">
        <v>498</v>
      </c>
      <c r="B213" s="247" t="s">
        <v>499</v>
      </c>
      <c r="C213" s="246" t="s">
        <v>16</v>
      </c>
      <c r="D213" s="246" t="s">
        <v>23</v>
      </c>
      <c r="E213" s="251">
        <v>0.03</v>
      </c>
      <c r="F213" s="248">
        <v>41.25</v>
      </c>
      <c r="G213" s="248">
        <f t="shared" ref="G213:G221" si="7">ROUND(ROUND(E213,4)*F213,2)</f>
        <v>1.24</v>
      </c>
    </row>
    <row r="214" spans="1:7" ht="21" customHeight="1">
      <c r="A214" s="246" t="s">
        <v>500</v>
      </c>
      <c r="B214" s="247" t="s">
        <v>501</v>
      </c>
      <c r="C214" s="246" t="s">
        <v>16</v>
      </c>
      <c r="D214" s="246" t="s">
        <v>18</v>
      </c>
      <c r="E214" s="251">
        <v>0.3</v>
      </c>
      <c r="F214" s="248">
        <v>226.69</v>
      </c>
      <c r="G214" s="248">
        <f t="shared" si="7"/>
        <v>68.010000000000005</v>
      </c>
    </row>
    <row r="215" spans="1:7" ht="46.05" customHeight="1">
      <c r="A215" s="246" t="s">
        <v>344</v>
      </c>
      <c r="B215" s="247" t="s">
        <v>345</v>
      </c>
      <c r="C215" s="246" t="s">
        <v>16</v>
      </c>
      <c r="D215" s="246" t="s">
        <v>346</v>
      </c>
      <c r="E215" s="251">
        <v>0.03</v>
      </c>
      <c r="F215" s="248">
        <v>79.650000000000006</v>
      </c>
      <c r="G215" s="248">
        <f t="shared" si="7"/>
        <v>2.39</v>
      </c>
    </row>
    <row r="216" spans="1:7" ht="28.95" customHeight="1">
      <c r="A216" s="246" t="s">
        <v>349</v>
      </c>
      <c r="B216" s="247" t="s">
        <v>350</v>
      </c>
      <c r="C216" s="246" t="s">
        <v>16</v>
      </c>
      <c r="D216" s="246" t="s">
        <v>18</v>
      </c>
      <c r="E216" s="251">
        <v>0.9</v>
      </c>
      <c r="F216" s="248">
        <v>81.72</v>
      </c>
      <c r="G216" s="248">
        <f t="shared" si="7"/>
        <v>73.55</v>
      </c>
    </row>
    <row r="217" spans="1:7" ht="21" customHeight="1">
      <c r="A217" s="246" t="s">
        <v>502</v>
      </c>
      <c r="B217" s="247" t="s">
        <v>503</v>
      </c>
      <c r="C217" s="246" t="s">
        <v>16</v>
      </c>
      <c r="D217" s="246" t="s">
        <v>23</v>
      </c>
      <c r="E217" s="251">
        <v>0.02</v>
      </c>
      <c r="F217" s="248">
        <v>15.68</v>
      </c>
      <c r="G217" s="248">
        <f t="shared" si="7"/>
        <v>0.31</v>
      </c>
    </row>
    <row r="218" spans="1:7" ht="21" customHeight="1">
      <c r="A218" s="246" t="s">
        <v>504</v>
      </c>
      <c r="B218" s="247" t="s">
        <v>505</v>
      </c>
      <c r="C218" s="246" t="s">
        <v>16</v>
      </c>
      <c r="D218" s="246" t="s">
        <v>23</v>
      </c>
      <c r="E218" s="251">
        <v>0.03</v>
      </c>
      <c r="F218" s="248">
        <v>20.13</v>
      </c>
      <c r="G218" s="248">
        <f t="shared" si="7"/>
        <v>0.6</v>
      </c>
    </row>
    <row r="219" spans="1:7" ht="21" customHeight="1">
      <c r="A219" s="246" t="s">
        <v>506</v>
      </c>
      <c r="B219" s="247" t="s">
        <v>507</v>
      </c>
      <c r="C219" s="246" t="s">
        <v>16</v>
      </c>
      <c r="D219" s="246" t="s">
        <v>23</v>
      </c>
      <c r="E219" s="251">
        <v>0.02</v>
      </c>
      <c r="F219" s="248">
        <v>841.36</v>
      </c>
      <c r="G219" s="248">
        <f t="shared" si="7"/>
        <v>16.829999999999998</v>
      </c>
    </row>
    <row r="220" spans="1:7" ht="28.95" customHeight="1">
      <c r="A220" s="246" t="s">
        <v>508</v>
      </c>
      <c r="B220" s="247" t="s">
        <v>509</v>
      </c>
      <c r="C220" s="246" t="s">
        <v>16</v>
      </c>
      <c r="D220" s="246" t="s">
        <v>23</v>
      </c>
      <c r="E220" s="251">
        <v>0.04</v>
      </c>
      <c r="F220" s="248">
        <v>244.9</v>
      </c>
      <c r="G220" s="248">
        <f t="shared" si="7"/>
        <v>9.8000000000000007</v>
      </c>
    </row>
    <row r="221" spans="1:7" ht="28.95" customHeight="1">
      <c r="A221" s="246" t="s">
        <v>510</v>
      </c>
      <c r="B221" s="247" t="s">
        <v>511</v>
      </c>
      <c r="C221" s="246" t="s">
        <v>16</v>
      </c>
      <c r="D221" s="246" t="s">
        <v>23</v>
      </c>
      <c r="E221" s="251">
        <v>0.02</v>
      </c>
      <c r="F221" s="248">
        <v>318.49</v>
      </c>
      <c r="G221" s="248">
        <f t="shared" si="7"/>
        <v>6.37</v>
      </c>
    </row>
    <row r="222" spans="1:7" ht="15" customHeight="1">
      <c r="A222" s="11"/>
      <c r="B222" s="11"/>
      <c r="C222" s="11"/>
      <c r="D222" s="11"/>
      <c r="E222" s="367" t="s">
        <v>206</v>
      </c>
      <c r="F222" s="367"/>
      <c r="G222" s="249">
        <f>SUM(G213:G221)</f>
        <v>179.10000000000002</v>
      </c>
    </row>
    <row r="223" spans="1:7" ht="15" customHeight="1">
      <c r="A223" s="373" t="s">
        <v>213</v>
      </c>
      <c r="B223" s="373"/>
      <c r="C223" s="243" t="s">
        <v>178</v>
      </c>
      <c r="D223" s="243" t="s">
        <v>194</v>
      </c>
      <c r="E223" s="243" t="s">
        <v>195</v>
      </c>
      <c r="F223" s="243" t="s">
        <v>196</v>
      </c>
      <c r="G223" s="243" t="s">
        <v>197</v>
      </c>
    </row>
    <row r="224" spans="1:7" ht="37.950000000000003" customHeight="1">
      <c r="A224" s="246" t="s">
        <v>351</v>
      </c>
      <c r="B224" s="247" t="s">
        <v>352</v>
      </c>
      <c r="C224" s="246" t="s">
        <v>16</v>
      </c>
      <c r="D224" s="246" t="s">
        <v>73</v>
      </c>
      <c r="E224" s="251">
        <v>0.03</v>
      </c>
      <c r="F224" s="248">
        <v>992.27</v>
      </c>
      <c r="G224" s="248">
        <f t="shared" ref="G224:G255" si="8">ROUND(ROUND(E224,4)*F224,2)</f>
        <v>29.77</v>
      </c>
    </row>
    <row r="225" spans="1:7" ht="37.950000000000003" customHeight="1">
      <c r="A225" s="246" t="s">
        <v>353</v>
      </c>
      <c r="B225" s="247" t="s">
        <v>354</v>
      </c>
      <c r="C225" s="246" t="s">
        <v>16</v>
      </c>
      <c r="D225" s="246" t="s">
        <v>18</v>
      </c>
      <c r="E225" s="251">
        <v>1.78</v>
      </c>
      <c r="F225" s="248">
        <v>87.31</v>
      </c>
      <c r="G225" s="248">
        <f t="shared" si="8"/>
        <v>155.41</v>
      </c>
    </row>
    <row r="226" spans="1:7" ht="28.95" customHeight="1">
      <c r="A226" s="246" t="s">
        <v>357</v>
      </c>
      <c r="B226" s="247" t="s">
        <v>358</v>
      </c>
      <c r="C226" s="246" t="s">
        <v>16</v>
      </c>
      <c r="D226" s="246" t="s">
        <v>167</v>
      </c>
      <c r="E226" s="251">
        <v>1.2</v>
      </c>
      <c r="F226" s="248">
        <v>3.08</v>
      </c>
      <c r="G226" s="248">
        <f t="shared" si="8"/>
        <v>3.7</v>
      </c>
    </row>
    <row r="227" spans="1:7" ht="28.95" customHeight="1">
      <c r="A227" s="246" t="s">
        <v>359</v>
      </c>
      <c r="B227" s="247" t="s">
        <v>360</v>
      </c>
      <c r="C227" s="246" t="s">
        <v>16</v>
      </c>
      <c r="D227" s="246" t="s">
        <v>167</v>
      </c>
      <c r="E227" s="251">
        <v>0.45</v>
      </c>
      <c r="F227" s="248">
        <v>4.47</v>
      </c>
      <c r="G227" s="248">
        <f t="shared" si="8"/>
        <v>2.0099999999999998</v>
      </c>
    </row>
    <row r="228" spans="1:7" ht="28.95" customHeight="1">
      <c r="A228" s="246" t="s">
        <v>361</v>
      </c>
      <c r="B228" s="247" t="s">
        <v>362</v>
      </c>
      <c r="C228" s="246" t="s">
        <v>16</v>
      </c>
      <c r="D228" s="246" t="s">
        <v>167</v>
      </c>
      <c r="E228" s="251">
        <v>1</v>
      </c>
      <c r="F228" s="248">
        <v>6.92</v>
      </c>
      <c r="G228" s="248">
        <f t="shared" si="8"/>
        <v>6.92</v>
      </c>
    </row>
    <row r="229" spans="1:7" ht="28.95" customHeight="1">
      <c r="A229" s="246" t="s">
        <v>367</v>
      </c>
      <c r="B229" s="247" t="s">
        <v>368</v>
      </c>
      <c r="C229" s="246" t="s">
        <v>16</v>
      </c>
      <c r="D229" s="246" t="s">
        <v>23</v>
      </c>
      <c r="E229" s="251">
        <v>0.05</v>
      </c>
      <c r="F229" s="248">
        <v>157.13999999999999</v>
      </c>
      <c r="G229" s="248">
        <f t="shared" si="8"/>
        <v>7.86</v>
      </c>
    </row>
    <row r="230" spans="1:7" ht="37.950000000000003" customHeight="1">
      <c r="A230" s="246" t="s">
        <v>369</v>
      </c>
      <c r="B230" s="247" t="s">
        <v>370</v>
      </c>
      <c r="C230" s="246" t="s">
        <v>16</v>
      </c>
      <c r="D230" s="246" t="s">
        <v>23</v>
      </c>
      <c r="E230" s="251">
        <v>0.03</v>
      </c>
      <c r="F230" s="248">
        <v>445.35</v>
      </c>
      <c r="G230" s="248">
        <f t="shared" si="8"/>
        <v>13.36</v>
      </c>
    </row>
    <row r="231" spans="1:7" ht="28.95" customHeight="1">
      <c r="A231" s="246" t="s">
        <v>377</v>
      </c>
      <c r="B231" s="247" t="s">
        <v>378</v>
      </c>
      <c r="C231" s="246" t="s">
        <v>16</v>
      </c>
      <c r="D231" s="246" t="s">
        <v>23</v>
      </c>
      <c r="E231" s="251">
        <v>7.0000000000000007E-2</v>
      </c>
      <c r="F231" s="248">
        <v>18.82</v>
      </c>
      <c r="G231" s="248">
        <f t="shared" si="8"/>
        <v>1.32</v>
      </c>
    </row>
    <row r="232" spans="1:7" ht="46.05" customHeight="1">
      <c r="A232" s="246" t="s">
        <v>381</v>
      </c>
      <c r="B232" s="247" t="s">
        <v>382</v>
      </c>
      <c r="C232" s="246" t="s">
        <v>16</v>
      </c>
      <c r="D232" s="246" t="s">
        <v>18</v>
      </c>
      <c r="E232" s="251">
        <v>1.37</v>
      </c>
      <c r="F232" s="248">
        <v>14.61</v>
      </c>
      <c r="G232" s="248">
        <f t="shared" si="8"/>
        <v>20.02</v>
      </c>
    </row>
    <row r="233" spans="1:7" ht="37.950000000000003" customHeight="1">
      <c r="A233" s="246" t="s">
        <v>383</v>
      </c>
      <c r="B233" s="247" t="s">
        <v>384</v>
      </c>
      <c r="C233" s="246" t="s">
        <v>16</v>
      </c>
      <c r="D233" s="246" t="s">
        <v>18</v>
      </c>
      <c r="E233" s="251">
        <v>1.89</v>
      </c>
      <c r="F233" s="248">
        <v>12.26</v>
      </c>
      <c r="G233" s="248">
        <f t="shared" si="8"/>
        <v>23.17</v>
      </c>
    </row>
    <row r="234" spans="1:7" ht="37.950000000000003" customHeight="1">
      <c r="A234" s="246" t="s">
        <v>385</v>
      </c>
      <c r="B234" s="247" t="s">
        <v>386</v>
      </c>
      <c r="C234" s="246" t="s">
        <v>16</v>
      </c>
      <c r="D234" s="246" t="s">
        <v>167</v>
      </c>
      <c r="E234" s="251">
        <v>0.24</v>
      </c>
      <c r="F234" s="248">
        <v>15.12</v>
      </c>
      <c r="G234" s="248">
        <f t="shared" si="8"/>
        <v>3.63</v>
      </c>
    </row>
    <row r="235" spans="1:7" ht="21" customHeight="1">
      <c r="A235" s="246" t="s">
        <v>512</v>
      </c>
      <c r="B235" s="247" t="s">
        <v>513</v>
      </c>
      <c r="C235" s="246" t="s">
        <v>16</v>
      </c>
      <c r="D235" s="246" t="s">
        <v>23</v>
      </c>
      <c r="E235" s="251">
        <v>7.0000000000000007E-2</v>
      </c>
      <c r="F235" s="248">
        <v>131.33000000000001</v>
      </c>
      <c r="G235" s="248">
        <f t="shared" si="8"/>
        <v>9.19</v>
      </c>
    </row>
    <row r="236" spans="1:7" ht="28.95" customHeight="1">
      <c r="A236" s="246" t="s">
        <v>387</v>
      </c>
      <c r="B236" s="247" t="s">
        <v>388</v>
      </c>
      <c r="C236" s="246" t="s">
        <v>16</v>
      </c>
      <c r="D236" s="246" t="s">
        <v>167</v>
      </c>
      <c r="E236" s="251">
        <v>0.71</v>
      </c>
      <c r="F236" s="248">
        <v>67.81</v>
      </c>
      <c r="G236" s="248">
        <f t="shared" si="8"/>
        <v>48.15</v>
      </c>
    </row>
    <row r="237" spans="1:7" ht="37.950000000000003" customHeight="1">
      <c r="A237" s="246" t="s">
        <v>389</v>
      </c>
      <c r="B237" s="247" t="s">
        <v>390</v>
      </c>
      <c r="C237" s="246" t="s">
        <v>16</v>
      </c>
      <c r="D237" s="246" t="s">
        <v>23</v>
      </c>
      <c r="E237" s="251">
        <v>0.05</v>
      </c>
      <c r="F237" s="248">
        <v>40.119999999999997</v>
      </c>
      <c r="G237" s="248">
        <f t="shared" si="8"/>
        <v>2.0099999999999998</v>
      </c>
    </row>
    <row r="238" spans="1:7" ht="28.95" customHeight="1">
      <c r="A238" s="246" t="s">
        <v>391</v>
      </c>
      <c r="B238" s="247" t="s">
        <v>392</v>
      </c>
      <c r="C238" s="246" t="s">
        <v>16</v>
      </c>
      <c r="D238" s="246" t="s">
        <v>23</v>
      </c>
      <c r="E238" s="251">
        <v>0.1</v>
      </c>
      <c r="F238" s="248">
        <v>30.35</v>
      </c>
      <c r="G238" s="248">
        <f t="shared" si="8"/>
        <v>3.04</v>
      </c>
    </row>
    <row r="239" spans="1:7" ht="28.95" customHeight="1">
      <c r="A239" s="246" t="s">
        <v>393</v>
      </c>
      <c r="B239" s="247" t="s">
        <v>394</v>
      </c>
      <c r="C239" s="246" t="s">
        <v>16</v>
      </c>
      <c r="D239" s="246" t="s">
        <v>167</v>
      </c>
      <c r="E239" s="251">
        <v>0.32</v>
      </c>
      <c r="F239" s="248">
        <v>18.010000000000002</v>
      </c>
      <c r="G239" s="248">
        <f t="shared" si="8"/>
        <v>5.76</v>
      </c>
    </row>
    <row r="240" spans="1:7" ht="28.95" customHeight="1">
      <c r="A240" s="246" t="s">
        <v>395</v>
      </c>
      <c r="B240" s="247" t="s">
        <v>396</v>
      </c>
      <c r="C240" s="246" t="s">
        <v>16</v>
      </c>
      <c r="D240" s="246" t="s">
        <v>167</v>
      </c>
      <c r="E240" s="251">
        <v>0.15</v>
      </c>
      <c r="F240" s="248">
        <v>9</v>
      </c>
      <c r="G240" s="248">
        <f t="shared" si="8"/>
        <v>1.35</v>
      </c>
    </row>
    <row r="241" spans="1:7" ht="28.95" customHeight="1">
      <c r="A241" s="246" t="s">
        <v>514</v>
      </c>
      <c r="B241" s="247" t="s">
        <v>515</v>
      </c>
      <c r="C241" s="246" t="s">
        <v>16</v>
      </c>
      <c r="D241" s="246" t="s">
        <v>167</v>
      </c>
      <c r="E241" s="251">
        <v>0.13</v>
      </c>
      <c r="F241" s="248">
        <v>18.8</v>
      </c>
      <c r="G241" s="248">
        <f t="shared" si="8"/>
        <v>2.44</v>
      </c>
    </row>
    <row r="242" spans="1:7" ht="28.95" customHeight="1">
      <c r="A242" s="246" t="s">
        <v>516</v>
      </c>
      <c r="B242" s="247" t="s">
        <v>517</v>
      </c>
      <c r="C242" s="246" t="s">
        <v>16</v>
      </c>
      <c r="D242" s="246" t="s">
        <v>167</v>
      </c>
      <c r="E242" s="251">
        <v>0.03</v>
      </c>
      <c r="F242" s="248">
        <v>9.7200000000000006</v>
      </c>
      <c r="G242" s="248">
        <f t="shared" si="8"/>
        <v>0.28999999999999998</v>
      </c>
    </row>
    <row r="243" spans="1:7" ht="37.950000000000003" customHeight="1">
      <c r="A243" s="246" t="s">
        <v>397</v>
      </c>
      <c r="B243" s="247" t="s">
        <v>398</v>
      </c>
      <c r="C243" s="246" t="s">
        <v>16</v>
      </c>
      <c r="D243" s="246" t="s">
        <v>18</v>
      </c>
      <c r="E243" s="251">
        <v>1.37</v>
      </c>
      <c r="F243" s="248">
        <v>62.23</v>
      </c>
      <c r="G243" s="248">
        <f t="shared" si="8"/>
        <v>85.26</v>
      </c>
    </row>
    <row r="244" spans="1:7" ht="37.950000000000003" customHeight="1">
      <c r="A244" s="246" t="s">
        <v>495</v>
      </c>
      <c r="B244" s="247" t="s">
        <v>496</v>
      </c>
      <c r="C244" s="246" t="s">
        <v>16</v>
      </c>
      <c r="D244" s="246" t="s">
        <v>18</v>
      </c>
      <c r="E244" s="251">
        <v>1.89</v>
      </c>
      <c r="F244" s="248">
        <v>43.24</v>
      </c>
      <c r="G244" s="248">
        <f t="shared" si="8"/>
        <v>81.72</v>
      </c>
    </row>
    <row r="245" spans="1:7" ht="15" customHeight="1">
      <c r="A245" s="246" t="s">
        <v>399</v>
      </c>
      <c r="B245" s="247" t="s">
        <v>400</v>
      </c>
      <c r="C245" s="246" t="s">
        <v>16</v>
      </c>
      <c r="D245" s="246" t="s">
        <v>73</v>
      </c>
      <c r="E245" s="251">
        <v>0.03</v>
      </c>
      <c r="F245" s="248">
        <v>88.05</v>
      </c>
      <c r="G245" s="248">
        <f t="shared" si="8"/>
        <v>2.64</v>
      </c>
    </row>
    <row r="246" spans="1:7" ht="37.950000000000003" customHeight="1">
      <c r="A246" s="246" t="s">
        <v>518</v>
      </c>
      <c r="B246" s="247" t="s">
        <v>519</v>
      </c>
      <c r="C246" s="246" t="s">
        <v>16</v>
      </c>
      <c r="D246" s="246" t="s">
        <v>23</v>
      </c>
      <c r="E246" s="251">
        <v>0.05</v>
      </c>
      <c r="F246" s="248">
        <v>117.74</v>
      </c>
      <c r="G246" s="248">
        <f t="shared" si="8"/>
        <v>5.89</v>
      </c>
    </row>
    <row r="247" spans="1:7" ht="46.05" customHeight="1">
      <c r="A247" s="246" t="s">
        <v>401</v>
      </c>
      <c r="B247" s="247" t="s">
        <v>402</v>
      </c>
      <c r="C247" s="246" t="s">
        <v>16</v>
      </c>
      <c r="D247" s="246" t="s">
        <v>167</v>
      </c>
      <c r="E247" s="251">
        <v>0.44</v>
      </c>
      <c r="F247" s="248">
        <v>11.05</v>
      </c>
      <c r="G247" s="248">
        <f t="shared" si="8"/>
        <v>4.8600000000000003</v>
      </c>
    </row>
    <row r="248" spans="1:7" ht="21" customHeight="1">
      <c r="A248" s="246" t="s">
        <v>403</v>
      </c>
      <c r="B248" s="247" t="s">
        <v>404</v>
      </c>
      <c r="C248" s="246" t="s">
        <v>16</v>
      </c>
      <c r="D248" s="246" t="s">
        <v>23</v>
      </c>
      <c r="E248" s="251">
        <v>0.05</v>
      </c>
      <c r="F248" s="248">
        <v>107.84</v>
      </c>
      <c r="G248" s="248">
        <f t="shared" si="8"/>
        <v>5.39</v>
      </c>
    </row>
    <row r="249" spans="1:7" ht="28.95" customHeight="1">
      <c r="A249" s="246" t="s">
        <v>520</v>
      </c>
      <c r="B249" s="247" t="s">
        <v>521</v>
      </c>
      <c r="C249" s="246" t="s">
        <v>16</v>
      </c>
      <c r="D249" s="246" t="s">
        <v>23</v>
      </c>
      <c r="E249" s="251">
        <v>0.02</v>
      </c>
      <c r="F249" s="248">
        <v>42.89</v>
      </c>
      <c r="G249" s="248">
        <f t="shared" si="8"/>
        <v>0.86</v>
      </c>
    </row>
    <row r="250" spans="1:7" ht="28.95" customHeight="1">
      <c r="A250" s="246" t="s">
        <v>522</v>
      </c>
      <c r="B250" s="247" t="s">
        <v>523</v>
      </c>
      <c r="C250" s="246" t="s">
        <v>16</v>
      </c>
      <c r="D250" s="246" t="s">
        <v>23</v>
      </c>
      <c r="E250" s="251">
        <v>0.02</v>
      </c>
      <c r="F250" s="248">
        <v>57.56</v>
      </c>
      <c r="G250" s="248">
        <f t="shared" si="8"/>
        <v>1.1499999999999999</v>
      </c>
    </row>
    <row r="251" spans="1:7" ht="55.05" customHeight="1">
      <c r="A251" s="246" t="s">
        <v>407</v>
      </c>
      <c r="B251" s="247" t="s">
        <v>408</v>
      </c>
      <c r="C251" s="246" t="s">
        <v>16</v>
      </c>
      <c r="D251" s="246" t="s">
        <v>18</v>
      </c>
      <c r="E251" s="251">
        <v>0.09</v>
      </c>
      <c r="F251" s="248">
        <v>724.02</v>
      </c>
      <c r="G251" s="248">
        <f t="shared" si="8"/>
        <v>65.16</v>
      </c>
    </row>
    <row r="252" spans="1:7" ht="37.950000000000003" customHeight="1">
      <c r="A252" s="246" t="s">
        <v>413</v>
      </c>
      <c r="B252" s="247" t="s">
        <v>414</v>
      </c>
      <c r="C252" s="246" t="s">
        <v>16</v>
      </c>
      <c r="D252" s="246" t="s">
        <v>23</v>
      </c>
      <c r="E252" s="251">
        <v>0.17</v>
      </c>
      <c r="F252" s="248">
        <v>9.7799999999999994</v>
      </c>
      <c r="G252" s="248">
        <f t="shared" si="8"/>
        <v>1.66</v>
      </c>
    </row>
    <row r="253" spans="1:7" ht="37.950000000000003" customHeight="1">
      <c r="A253" s="246" t="s">
        <v>415</v>
      </c>
      <c r="B253" s="247" t="s">
        <v>416</v>
      </c>
      <c r="C253" s="246" t="s">
        <v>16</v>
      </c>
      <c r="D253" s="246" t="s">
        <v>23</v>
      </c>
      <c r="E253" s="251">
        <v>0.02</v>
      </c>
      <c r="F253" s="248">
        <v>15.21</v>
      </c>
      <c r="G253" s="248">
        <f t="shared" si="8"/>
        <v>0.3</v>
      </c>
    </row>
    <row r="254" spans="1:7" ht="21" customHeight="1">
      <c r="A254" s="246" t="s">
        <v>417</v>
      </c>
      <c r="B254" s="247" t="s">
        <v>418</v>
      </c>
      <c r="C254" s="246" t="s">
        <v>16</v>
      </c>
      <c r="D254" s="246" t="s">
        <v>23</v>
      </c>
      <c r="E254" s="251">
        <v>0.13</v>
      </c>
      <c r="F254" s="248">
        <v>34.96</v>
      </c>
      <c r="G254" s="248">
        <f t="shared" si="8"/>
        <v>4.54</v>
      </c>
    </row>
    <row r="255" spans="1:7" ht="28.95" customHeight="1">
      <c r="A255" s="246" t="s">
        <v>419</v>
      </c>
      <c r="B255" s="247" t="s">
        <v>420</v>
      </c>
      <c r="C255" s="246" t="s">
        <v>16</v>
      </c>
      <c r="D255" s="246" t="s">
        <v>18</v>
      </c>
      <c r="E255" s="251">
        <v>0.01</v>
      </c>
      <c r="F255" s="248">
        <v>19.28</v>
      </c>
      <c r="G255" s="248">
        <f t="shared" si="8"/>
        <v>0.19</v>
      </c>
    </row>
    <row r="256" spans="1:7" ht="28.95" customHeight="1">
      <c r="A256" s="246" t="s">
        <v>421</v>
      </c>
      <c r="B256" s="247" t="s">
        <v>422</v>
      </c>
      <c r="C256" s="246" t="s">
        <v>16</v>
      </c>
      <c r="D256" s="246" t="s">
        <v>18</v>
      </c>
      <c r="E256" s="251">
        <v>0.9</v>
      </c>
      <c r="F256" s="248">
        <v>37.159999999999997</v>
      </c>
      <c r="G256" s="248">
        <f t="shared" ref="G256:G277" si="9">ROUND(ROUND(E256,4)*F256,2)</f>
        <v>33.44</v>
      </c>
    </row>
    <row r="257" spans="1:7" ht="46.05" customHeight="1">
      <c r="A257" s="246" t="s">
        <v>423</v>
      </c>
      <c r="B257" s="247" t="s">
        <v>424</v>
      </c>
      <c r="C257" s="246" t="s">
        <v>16</v>
      </c>
      <c r="D257" s="246" t="s">
        <v>23</v>
      </c>
      <c r="E257" s="251">
        <v>0.05</v>
      </c>
      <c r="F257" s="248">
        <v>279.61</v>
      </c>
      <c r="G257" s="248">
        <f t="shared" si="9"/>
        <v>13.98</v>
      </c>
    </row>
    <row r="258" spans="1:7" ht="37.950000000000003" customHeight="1">
      <c r="A258" s="246" t="s">
        <v>425</v>
      </c>
      <c r="B258" s="247" t="s">
        <v>426</v>
      </c>
      <c r="C258" s="246" t="s">
        <v>16</v>
      </c>
      <c r="D258" s="246" t="s">
        <v>18</v>
      </c>
      <c r="E258" s="251">
        <v>0.26</v>
      </c>
      <c r="F258" s="248">
        <v>30.97</v>
      </c>
      <c r="G258" s="248">
        <f t="shared" si="9"/>
        <v>8.0500000000000007</v>
      </c>
    </row>
    <row r="259" spans="1:7" ht="21" customHeight="1">
      <c r="A259" s="246" t="s">
        <v>427</v>
      </c>
      <c r="B259" s="247" t="s">
        <v>428</v>
      </c>
      <c r="C259" s="246" t="s">
        <v>16</v>
      </c>
      <c r="D259" s="246" t="s">
        <v>18</v>
      </c>
      <c r="E259" s="251">
        <v>1.53</v>
      </c>
      <c r="F259" s="248">
        <v>14.49</v>
      </c>
      <c r="G259" s="248">
        <f t="shared" si="9"/>
        <v>22.17</v>
      </c>
    </row>
    <row r="260" spans="1:7" ht="28.95" customHeight="1">
      <c r="A260" s="246" t="s">
        <v>524</v>
      </c>
      <c r="B260" s="247" t="s">
        <v>525</v>
      </c>
      <c r="C260" s="246" t="s">
        <v>16</v>
      </c>
      <c r="D260" s="246" t="s">
        <v>18</v>
      </c>
      <c r="E260" s="251">
        <v>0.46</v>
      </c>
      <c r="F260" s="248">
        <v>37.549999999999997</v>
      </c>
      <c r="G260" s="248">
        <f t="shared" si="9"/>
        <v>17.27</v>
      </c>
    </row>
    <row r="261" spans="1:7" ht="37.950000000000003" customHeight="1">
      <c r="A261" s="246" t="s">
        <v>431</v>
      </c>
      <c r="B261" s="247" t="s">
        <v>432</v>
      </c>
      <c r="C261" s="246" t="s">
        <v>16</v>
      </c>
      <c r="D261" s="246" t="s">
        <v>23</v>
      </c>
      <c r="E261" s="251">
        <v>0.03</v>
      </c>
      <c r="F261" s="248">
        <v>408.54</v>
      </c>
      <c r="G261" s="248">
        <f t="shared" si="9"/>
        <v>12.26</v>
      </c>
    </row>
    <row r="262" spans="1:7" ht="28.95" customHeight="1">
      <c r="A262" s="246" t="s">
        <v>486</v>
      </c>
      <c r="B262" s="247" t="s">
        <v>487</v>
      </c>
      <c r="C262" s="246" t="s">
        <v>16</v>
      </c>
      <c r="D262" s="246" t="s">
        <v>23</v>
      </c>
      <c r="E262" s="251">
        <v>0.02</v>
      </c>
      <c r="F262" s="248">
        <v>132.82</v>
      </c>
      <c r="G262" s="248">
        <f t="shared" si="9"/>
        <v>2.66</v>
      </c>
    </row>
    <row r="263" spans="1:7" ht="21" customHeight="1">
      <c r="A263" s="246" t="s">
        <v>437</v>
      </c>
      <c r="B263" s="247" t="s">
        <v>438</v>
      </c>
      <c r="C263" s="246" t="s">
        <v>16</v>
      </c>
      <c r="D263" s="246" t="s">
        <v>23</v>
      </c>
      <c r="E263" s="251">
        <v>0.03</v>
      </c>
      <c r="F263" s="248">
        <v>5.35</v>
      </c>
      <c r="G263" s="248">
        <f t="shared" si="9"/>
        <v>0.16</v>
      </c>
    </row>
    <row r="264" spans="1:7" ht="21" customHeight="1">
      <c r="A264" s="246" t="s">
        <v>439</v>
      </c>
      <c r="B264" s="247" t="s">
        <v>440</v>
      </c>
      <c r="C264" s="246" t="s">
        <v>16</v>
      </c>
      <c r="D264" s="246" t="s">
        <v>23</v>
      </c>
      <c r="E264" s="251">
        <v>0.02</v>
      </c>
      <c r="F264" s="248">
        <v>12.2</v>
      </c>
      <c r="G264" s="248">
        <f t="shared" si="9"/>
        <v>0.24</v>
      </c>
    </row>
    <row r="265" spans="1:7" ht="28.95" customHeight="1">
      <c r="A265" s="246" t="s">
        <v>526</v>
      </c>
      <c r="B265" s="247" t="s">
        <v>527</v>
      </c>
      <c r="C265" s="246" t="s">
        <v>16</v>
      </c>
      <c r="D265" s="246" t="s">
        <v>23</v>
      </c>
      <c r="E265" s="251">
        <v>7.0000000000000007E-2</v>
      </c>
      <c r="F265" s="248">
        <v>20.13</v>
      </c>
      <c r="G265" s="248">
        <f t="shared" si="9"/>
        <v>1.41</v>
      </c>
    </row>
    <row r="266" spans="1:7" ht="28.95" customHeight="1">
      <c r="A266" s="246" t="s">
        <v>441</v>
      </c>
      <c r="B266" s="247" t="s">
        <v>442</v>
      </c>
      <c r="C266" s="246" t="s">
        <v>16</v>
      </c>
      <c r="D266" s="246" t="s">
        <v>167</v>
      </c>
      <c r="E266" s="251">
        <v>0.18</v>
      </c>
      <c r="F266" s="248">
        <v>8.07</v>
      </c>
      <c r="G266" s="248">
        <f t="shared" si="9"/>
        <v>1.45</v>
      </c>
    </row>
    <row r="267" spans="1:7" ht="28.95" customHeight="1">
      <c r="A267" s="246" t="s">
        <v>443</v>
      </c>
      <c r="B267" s="247" t="s">
        <v>444</v>
      </c>
      <c r="C267" s="246" t="s">
        <v>16</v>
      </c>
      <c r="D267" s="246" t="s">
        <v>167</v>
      </c>
      <c r="E267" s="251">
        <v>7.0000000000000007E-2</v>
      </c>
      <c r="F267" s="248">
        <v>7.76</v>
      </c>
      <c r="G267" s="248">
        <f t="shared" si="9"/>
        <v>0.54</v>
      </c>
    </row>
    <row r="268" spans="1:7" ht="21" customHeight="1">
      <c r="A268" s="246" t="s">
        <v>445</v>
      </c>
      <c r="B268" s="247" t="s">
        <v>446</v>
      </c>
      <c r="C268" s="246" t="s">
        <v>16</v>
      </c>
      <c r="D268" s="246" t="s">
        <v>73</v>
      </c>
      <c r="E268" s="251">
        <v>0.01</v>
      </c>
      <c r="F268" s="248">
        <v>25.55</v>
      </c>
      <c r="G268" s="248">
        <f t="shared" si="9"/>
        <v>0.26</v>
      </c>
    </row>
    <row r="269" spans="1:7" ht="21" customHeight="1">
      <c r="A269" s="246" t="s">
        <v>528</v>
      </c>
      <c r="B269" s="247" t="s">
        <v>529</v>
      </c>
      <c r="C269" s="246" t="s">
        <v>16</v>
      </c>
      <c r="D269" s="246" t="s">
        <v>23</v>
      </c>
      <c r="E269" s="251">
        <v>7.0000000000000007E-2</v>
      </c>
      <c r="F269" s="248">
        <v>38.4</v>
      </c>
      <c r="G269" s="248">
        <f t="shared" si="9"/>
        <v>2.69</v>
      </c>
    </row>
    <row r="270" spans="1:7" ht="37.950000000000003" customHeight="1">
      <c r="A270" s="246" t="s">
        <v>451</v>
      </c>
      <c r="B270" s="247" t="s">
        <v>452</v>
      </c>
      <c r="C270" s="246" t="s">
        <v>16</v>
      </c>
      <c r="D270" s="246" t="s">
        <v>23</v>
      </c>
      <c r="E270" s="251">
        <v>0.02</v>
      </c>
      <c r="F270" s="248">
        <v>24.15</v>
      </c>
      <c r="G270" s="248">
        <f t="shared" si="9"/>
        <v>0.48</v>
      </c>
    </row>
    <row r="271" spans="1:7" ht="37.950000000000003" customHeight="1">
      <c r="A271" s="246" t="s">
        <v>453</v>
      </c>
      <c r="B271" s="247" t="s">
        <v>454</v>
      </c>
      <c r="C271" s="246" t="s">
        <v>16</v>
      </c>
      <c r="D271" s="246" t="s">
        <v>18</v>
      </c>
      <c r="E271" s="251">
        <v>1.35</v>
      </c>
      <c r="F271" s="248">
        <v>57.24</v>
      </c>
      <c r="G271" s="248">
        <f t="shared" si="9"/>
        <v>77.27</v>
      </c>
    </row>
    <row r="272" spans="1:7" ht="28.95" customHeight="1">
      <c r="A272" s="246" t="s">
        <v>455</v>
      </c>
      <c r="B272" s="247" t="s">
        <v>456</v>
      </c>
      <c r="C272" s="246" t="s">
        <v>16</v>
      </c>
      <c r="D272" s="246" t="s">
        <v>23</v>
      </c>
      <c r="E272" s="251">
        <v>0.03</v>
      </c>
      <c r="F272" s="248">
        <v>29.56</v>
      </c>
      <c r="G272" s="248">
        <f t="shared" si="9"/>
        <v>0.89</v>
      </c>
    </row>
    <row r="273" spans="1:7" ht="37.950000000000003" customHeight="1">
      <c r="A273" s="246" t="s">
        <v>459</v>
      </c>
      <c r="B273" s="247" t="s">
        <v>460</v>
      </c>
      <c r="C273" s="246" t="s">
        <v>16</v>
      </c>
      <c r="D273" s="246" t="s">
        <v>18</v>
      </c>
      <c r="E273" s="251">
        <v>1.35</v>
      </c>
      <c r="F273" s="248">
        <v>24.93</v>
      </c>
      <c r="G273" s="248">
        <f t="shared" si="9"/>
        <v>33.659999999999997</v>
      </c>
    </row>
    <row r="274" spans="1:7" ht="28.95" customHeight="1">
      <c r="A274" s="246" t="s">
        <v>461</v>
      </c>
      <c r="B274" s="247" t="s">
        <v>462</v>
      </c>
      <c r="C274" s="246" t="s">
        <v>16</v>
      </c>
      <c r="D274" s="246" t="s">
        <v>167</v>
      </c>
      <c r="E274" s="251">
        <v>0.05</v>
      </c>
      <c r="F274" s="248">
        <v>35.1</v>
      </c>
      <c r="G274" s="248">
        <f t="shared" si="9"/>
        <v>1.76</v>
      </c>
    </row>
    <row r="275" spans="1:7" ht="28.95" customHeight="1">
      <c r="A275" s="246" t="s">
        <v>463</v>
      </c>
      <c r="B275" s="247" t="s">
        <v>464</v>
      </c>
      <c r="C275" s="246" t="s">
        <v>16</v>
      </c>
      <c r="D275" s="246" t="s">
        <v>167</v>
      </c>
      <c r="E275" s="251">
        <v>0.16</v>
      </c>
      <c r="F275" s="248">
        <v>20.2</v>
      </c>
      <c r="G275" s="248">
        <f t="shared" si="9"/>
        <v>3.23</v>
      </c>
    </row>
    <row r="276" spans="1:7" ht="28.95" customHeight="1">
      <c r="A276" s="246" t="s">
        <v>465</v>
      </c>
      <c r="B276" s="247" t="s">
        <v>466</v>
      </c>
      <c r="C276" s="246" t="s">
        <v>16</v>
      </c>
      <c r="D276" s="246" t="s">
        <v>167</v>
      </c>
      <c r="E276" s="251">
        <v>0.21</v>
      </c>
      <c r="F276" s="248">
        <v>25.2</v>
      </c>
      <c r="G276" s="248">
        <f t="shared" si="9"/>
        <v>5.29</v>
      </c>
    </row>
    <row r="277" spans="1:7" ht="21" customHeight="1">
      <c r="A277" s="246" t="s">
        <v>467</v>
      </c>
      <c r="B277" s="247" t="s">
        <v>468</v>
      </c>
      <c r="C277" s="246" t="s">
        <v>16</v>
      </c>
      <c r="D277" s="246" t="s">
        <v>23</v>
      </c>
      <c r="E277" s="251">
        <v>0.05</v>
      </c>
      <c r="F277" s="248">
        <v>506.55</v>
      </c>
      <c r="G277" s="248">
        <f t="shared" si="9"/>
        <v>25.33</v>
      </c>
    </row>
    <row r="278" spans="1:7" ht="15" customHeight="1">
      <c r="A278" s="11"/>
      <c r="B278" s="11"/>
      <c r="C278" s="11"/>
      <c r="D278" s="11"/>
      <c r="E278" s="367" t="s">
        <v>216</v>
      </c>
      <c r="F278" s="367"/>
      <c r="G278" s="249">
        <f>SUM(G224:G277)</f>
        <v>863.50999999999965</v>
      </c>
    </row>
    <row r="279" spans="1:7" ht="15" customHeight="1">
      <c r="A279" s="11"/>
      <c r="B279" s="11"/>
      <c r="C279" s="11"/>
      <c r="D279" s="11"/>
      <c r="E279" s="368" t="s">
        <v>217</v>
      </c>
      <c r="F279" s="368"/>
      <c r="G279" s="250">
        <f>ROUND(SUM(G222,G278),2)</f>
        <v>1042.6099999999999</v>
      </c>
    </row>
    <row r="280" spans="1:7" ht="10.050000000000001" customHeight="1">
      <c r="A280" s="11"/>
      <c r="B280" s="11"/>
      <c r="C280" s="11"/>
      <c r="D280" s="11"/>
      <c r="E280" s="374"/>
      <c r="F280" s="374"/>
      <c r="G280" s="374"/>
    </row>
    <row r="281" spans="1:7" ht="19.95" customHeight="1">
      <c r="A281" s="375" t="s">
        <v>530</v>
      </c>
      <c r="B281" s="375"/>
      <c r="C281" s="375"/>
      <c r="D281" s="375"/>
      <c r="E281" s="375"/>
      <c r="F281" s="375"/>
      <c r="G281" s="375"/>
    </row>
    <row r="282" spans="1:7" ht="15" customHeight="1">
      <c r="A282" s="373" t="s">
        <v>193</v>
      </c>
      <c r="B282" s="373"/>
      <c r="C282" s="243" t="s">
        <v>178</v>
      </c>
      <c r="D282" s="243" t="s">
        <v>194</v>
      </c>
      <c r="E282" s="243" t="s">
        <v>195</v>
      </c>
      <c r="F282" s="243" t="s">
        <v>196</v>
      </c>
      <c r="G282" s="243" t="s">
        <v>197</v>
      </c>
    </row>
    <row r="283" spans="1:7" ht="21" customHeight="1">
      <c r="A283" s="246" t="s">
        <v>340</v>
      </c>
      <c r="B283" s="247" t="s">
        <v>341</v>
      </c>
      <c r="C283" s="246" t="s">
        <v>16</v>
      </c>
      <c r="D283" s="246" t="s">
        <v>23</v>
      </c>
      <c r="E283" s="251">
        <v>0.1</v>
      </c>
      <c r="F283" s="248">
        <v>245</v>
      </c>
      <c r="G283" s="248">
        <f>ROUND(ROUND(E283,4)*F283,2)</f>
        <v>24.5</v>
      </c>
    </row>
    <row r="284" spans="1:7" ht="21" customHeight="1">
      <c r="A284" s="246" t="s">
        <v>342</v>
      </c>
      <c r="B284" s="247" t="s">
        <v>343</v>
      </c>
      <c r="C284" s="246" t="s">
        <v>16</v>
      </c>
      <c r="D284" s="246" t="s">
        <v>23</v>
      </c>
      <c r="E284" s="251">
        <v>0.1</v>
      </c>
      <c r="F284" s="248">
        <v>236.92</v>
      </c>
      <c r="G284" s="248">
        <f>ROUND(ROUND(E284,4)*F284,2)</f>
        <v>23.69</v>
      </c>
    </row>
    <row r="285" spans="1:7" ht="15" customHeight="1">
      <c r="A285" s="11"/>
      <c r="B285" s="11"/>
      <c r="C285" s="11"/>
      <c r="D285" s="11"/>
      <c r="E285" s="367" t="s">
        <v>206</v>
      </c>
      <c r="F285" s="367"/>
      <c r="G285" s="249">
        <f>SUM(G283:G284)</f>
        <v>48.19</v>
      </c>
    </row>
    <row r="286" spans="1:7" ht="15" customHeight="1">
      <c r="A286" s="373" t="s">
        <v>213</v>
      </c>
      <c r="B286" s="373"/>
      <c r="C286" s="243" t="s">
        <v>178</v>
      </c>
      <c r="D286" s="243" t="s">
        <v>194</v>
      </c>
      <c r="E286" s="243" t="s">
        <v>195</v>
      </c>
      <c r="F286" s="243" t="s">
        <v>196</v>
      </c>
      <c r="G286" s="243" t="s">
        <v>197</v>
      </c>
    </row>
    <row r="287" spans="1:7" ht="28.95" customHeight="1">
      <c r="A287" s="246" t="s">
        <v>357</v>
      </c>
      <c r="B287" s="247" t="s">
        <v>358</v>
      </c>
      <c r="C287" s="246" t="s">
        <v>16</v>
      </c>
      <c r="D287" s="246" t="s">
        <v>167</v>
      </c>
      <c r="E287" s="251">
        <v>1.08</v>
      </c>
      <c r="F287" s="248">
        <v>3.08</v>
      </c>
      <c r="G287" s="248">
        <f t="shared" ref="G287:G309" si="10">ROUND(ROUND(E287,4)*F287,2)</f>
        <v>3.33</v>
      </c>
    </row>
    <row r="288" spans="1:7" ht="28.95" customHeight="1">
      <c r="A288" s="246" t="s">
        <v>359</v>
      </c>
      <c r="B288" s="247" t="s">
        <v>360</v>
      </c>
      <c r="C288" s="246" t="s">
        <v>16</v>
      </c>
      <c r="D288" s="246" t="s">
        <v>167</v>
      </c>
      <c r="E288" s="251">
        <v>2.09</v>
      </c>
      <c r="F288" s="248">
        <v>4.47</v>
      </c>
      <c r="G288" s="248">
        <f t="shared" si="10"/>
        <v>9.34</v>
      </c>
    </row>
    <row r="289" spans="1:7" ht="28.95" customHeight="1">
      <c r="A289" s="246" t="s">
        <v>367</v>
      </c>
      <c r="B289" s="247" t="s">
        <v>368</v>
      </c>
      <c r="C289" s="246" t="s">
        <v>16</v>
      </c>
      <c r="D289" s="246" t="s">
        <v>23</v>
      </c>
      <c r="E289" s="251">
        <v>0.1</v>
      </c>
      <c r="F289" s="248">
        <v>157.13999999999999</v>
      </c>
      <c r="G289" s="248">
        <f t="shared" si="10"/>
        <v>15.71</v>
      </c>
    </row>
    <row r="290" spans="1:7" ht="28.95" customHeight="1">
      <c r="A290" s="246" t="s">
        <v>531</v>
      </c>
      <c r="B290" s="247" t="s">
        <v>532</v>
      </c>
      <c r="C290" s="246" t="s">
        <v>16</v>
      </c>
      <c r="D290" s="246" t="s">
        <v>23</v>
      </c>
      <c r="E290" s="251">
        <v>0.39</v>
      </c>
      <c r="F290" s="248">
        <v>26.73</v>
      </c>
      <c r="G290" s="248">
        <f t="shared" si="10"/>
        <v>10.42</v>
      </c>
    </row>
    <row r="291" spans="1:7" ht="28.95" customHeight="1">
      <c r="A291" s="246" t="s">
        <v>391</v>
      </c>
      <c r="B291" s="247" t="s">
        <v>392</v>
      </c>
      <c r="C291" s="246" t="s">
        <v>16</v>
      </c>
      <c r="D291" s="246" t="s">
        <v>23</v>
      </c>
      <c r="E291" s="251">
        <v>0.28999999999999998</v>
      </c>
      <c r="F291" s="248">
        <v>30.35</v>
      </c>
      <c r="G291" s="248">
        <f t="shared" si="10"/>
        <v>8.8000000000000007</v>
      </c>
    </row>
    <row r="292" spans="1:7" ht="28.95" customHeight="1">
      <c r="A292" s="246" t="s">
        <v>533</v>
      </c>
      <c r="B292" s="247" t="s">
        <v>534</v>
      </c>
      <c r="C292" s="246" t="s">
        <v>16</v>
      </c>
      <c r="D292" s="246" t="s">
        <v>167</v>
      </c>
      <c r="E292" s="251">
        <v>0.43</v>
      </c>
      <c r="F292" s="248">
        <v>9.75</v>
      </c>
      <c r="G292" s="248">
        <f t="shared" si="10"/>
        <v>4.1900000000000004</v>
      </c>
    </row>
    <row r="293" spans="1:7" ht="28.95" customHeight="1">
      <c r="A293" s="246" t="s">
        <v>535</v>
      </c>
      <c r="B293" s="247" t="s">
        <v>536</v>
      </c>
      <c r="C293" s="246" t="s">
        <v>16</v>
      </c>
      <c r="D293" s="246" t="s">
        <v>167</v>
      </c>
      <c r="E293" s="251">
        <v>0.46</v>
      </c>
      <c r="F293" s="248">
        <v>12.73</v>
      </c>
      <c r="G293" s="248">
        <f t="shared" si="10"/>
        <v>5.86</v>
      </c>
    </row>
    <row r="294" spans="1:7" ht="15" customHeight="1">
      <c r="A294" s="246" t="s">
        <v>399</v>
      </c>
      <c r="B294" s="247" t="s">
        <v>400</v>
      </c>
      <c r="C294" s="246" t="s">
        <v>16</v>
      </c>
      <c r="D294" s="246" t="s">
        <v>73</v>
      </c>
      <c r="E294" s="251">
        <v>0.01</v>
      </c>
      <c r="F294" s="248">
        <v>88.05</v>
      </c>
      <c r="G294" s="248">
        <f t="shared" si="10"/>
        <v>0.88</v>
      </c>
    </row>
    <row r="295" spans="1:7" ht="46.05" customHeight="1">
      <c r="A295" s="246" t="s">
        <v>401</v>
      </c>
      <c r="B295" s="247" t="s">
        <v>402</v>
      </c>
      <c r="C295" s="246" t="s">
        <v>16</v>
      </c>
      <c r="D295" s="246" t="s">
        <v>167</v>
      </c>
      <c r="E295" s="251">
        <v>0.43</v>
      </c>
      <c r="F295" s="248">
        <v>11.05</v>
      </c>
      <c r="G295" s="248">
        <f t="shared" si="10"/>
        <v>4.75</v>
      </c>
    </row>
    <row r="296" spans="1:7" ht="46.05" customHeight="1">
      <c r="A296" s="246" t="s">
        <v>537</v>
      </c>
      <c r="B296" s="247" t="s">
        <v>538</v>
      </c>
      <c r="C296" s="246" t="s">
        <v>16</v>
      </c>
      <c r="D296" s="246" t="s">
        <v>167</v>
      </c>
      <c r="E296" s="251">
        <v>0.46</v>
      </c>
      <c r="F296" s="248">
        <v>4.12</v>
      </c>
      <c r="G296" s="248">
        <f t="shared" si="10"/>
        <v>1.9</v>
      </c>
    </row>
    <row r="297" spans="1:7" ht="21" customHeight="1">
      <c r="A297" s="246" t="s">
        <v>403</v>
      </c>
      <c r="B297" s="247" t="s">
        <v>404</v>
      </c>
      <c r="C297" s="246" t="s">
        <v>16</v>
      </c>
      <c r="D297" s="246" t="s">
        <v>23</v>
      </c>
      <c r="E297" s="251">
        <v>0.1</v>
      </c>
      <c r="F297" s="248">
        <v>107.84</v>
      </c>
      <c r="G297" s="248">
        <f t="shared" si="10"/>
        <v>10.78</v>
      </c>
    </row>
    <row r="298" spans="1:7" ht="28.95" customHeight="1">
      <c r="A298" s="246" t="s">
        <v>405</v>
      </c>
      <c r="B298" s="247" t="s">
        <v>406</v>
      </c>
      <c r="C298" s="246" t="s">
        <v>16</v>
      </c>
      <c r="D298" s="246" t="s">
        <v>23</v>
      </c>
      <c r="E298" s="251">
        <v>0.1</v>
      </c>
      <c r="F298" s="248">
        <v>48.02</v>
      </c>
      <c r="G298" s="248">
        <f t="shared" si="10"/>
        <v>4.8</v>
      </c>
    </row>
    <row r="299" spans="1:7" ht="21" customHeight="1">
      <c r="A299" s="246" t="s">
        <v>417</v>
      </c>
      <c r="B299" s="247" t="s">
        <v>418</v>
      </c>
      <c r="C299" s="246" t="s">
        <v>16</v>
      </c>
      <c r="D299" s="246" t="s">
        <v>23</v>
      </c>
      <c r="E299" s="251">
        <v>0.19</v>
      </c>
      <c r="F299" s="248">
        <v>34.96</v>
      </c>
      <c r="G299" s="248">
        <f t="shared" si="10"/>
        <v>6.64</v>
      </c>
    </row>
    <row r="300" spans="1:7" ht="28.95" customHeight="1">
      <c r="A300" s="246" t="s">
        <v>421</v>
      </c>
      <c r="B300" s="247" t="s">
        <v>422</v>
      </c>
      <c r="C300" s="246" t="s">
        <v>16</v>
      </c>
      <c r="D300" s="246" t="s">
        <v>18</v>
      </c>
      <c r="E300" s="251">
        <v>1.93</v>
      </c>
      <c r="F300" s="248">
        <v>37.159999999999997</v>
      </c>
      <c r="G300" s="248">
        <f t="shared" si="10"/>
        <v>71.72</v>
      </c>
    </row>
    <row r="301" spans="1:7" ht="28.95" customHeight="1">
      <c r="A301" s="246" t="s">
        <v>539</v>
      </c>
      <c r="B301" s="247" t="s">
        <v>540</v>
      </c>
      <c r="C301" s="246" t="s">
        <v>16</v>
      </c>
      <c r="D301" s="246" t="s">
        <v>18</v>
      </c>
      <c r="E301" s="251">
        <v>0.15</v>
      </c>
      <c r="F301" s="248">
        <v>110.7</v>
      </c>
      <c r="G301" s="248">
        <f t="shared" si="10"/>
        <v>16.61</v>
      </c>
    </row>
    <row r="302" spans="1:7" ht="28.95" customHeight="1">
      <c r="A302" s="246" t="s">
        <v>541</v>
      </c>
      <c r="B302" s="247" t="s">
        <v>542</v>
      </c>
      <c r="C302" s="246" t="s">
        <v>16</v>
      </c>
      <c r="D302" s="246" t="s">
        <v>18</v>
      </c>
      <c r="E302" s="251">
        <v>0.11</v>
      </c>
      <c r="F302" s="248">
        <v>142.12</v>
      </c>
      <c r="G302" s="248">
        <f t="shared" si="10"/>
        <v>15.63</v>
      </c>
    </row>
    <row r="303" spans="1:7" ht="28.95" customHeight="1">
      <c r="A303" s="246" t="s">
        <v>541</v>
      </c>
      <c r="B303" s="247" t="s">
        <v>542</v>
      </c>
      <c r="C303" s="246" t="s">
        <v>16</v>
      </c>
      <c r="D303" s="246" t="s">
        <v>18</v>
      </c>
      <c r="E303" s="251">
        <v>1</v>
      </c>
      <c r="F303" s="248">
        <v>142.12</v>
      </c>
      <c r="G303" s="248">
        <f t="shared" si="10"/>
        <v>142.12</v>
      </c>
    </row>
    <row r="304" spans="1:7" ht="28.95" customHeight="1">
      <c r="A304" s="246" t="s">
        <v>543</v>
      </c>
      <c r="B304" s="247" t="s">
        <v>544</v>
      </c>
      <c r="C304" s="246" t="s">
        <v>16</v>
      </c>
      <c r="D304" s="246" t="s">
        <v>18</v>
      </c>
      <c r="E304" s="251">
        <v>0.1</v>
      </c>
      <c r="F304" s="248">
        <v>93.36</v>
      </c>
      <c r="G304" s="248">
        <f t="shared" si="10"/>
        <v>9.34</v>
      </c>
    </row>
    <row r="305" spans="1:7" ht="21" customHeight="1">
      <c r="A305" s="246" t="s">
        <v>545</v>
      </c>
      <c r="B305" s="247" t="s">
        <v>546</v>
      </c>
      <c r="C305" s="246" t="s">
        <v>16</v>
      </c>
      <c r="D305" s="246" t="s">
        <v>18</v>
      </c>
      <c r="E305" s="251">
        <v>0.48</v>
      </c>
      <c r="F305" s="248">
        <v>10.119999999999999</v>
      </c>
      <c r="G305" s="248">
        <f t="shared" si="10"/>
        <v>4.8600000000000003</v>
      </c>
    </row>
    <row r="306" spans="1:7" ht="28.95" customHeight="1">
      <c r="A306" s="246" t="s">
        <v>486</v>
      </c>
      <c r="B306" s="247" t="s">
        <v>487</v>
      </c>
      <c r="C306" s="246" t="s">
        <v>16</v>
      </c>
      <c r="D306" s="246" t="s">
        <v>23</v>
      </c>
      <c r="E306" s="251">
        <v>0.1</v>
      </c>
      <c r="F306" s="248">
        <v>132.82</v>
      </c>
      <c r="G306" s="248">
        <f t="shared" si="10"/>
        <v>13.28</v>
      </c>
    </row>
    <row r="307" spans="1:7" ht="37.950000000000003" customHeight="1">
      <c r="A307" s="246" t="s">
        <v>453</v>
      </c>
      <c r="B307" s="247" t="s">
        <v>454</v>
      </c>
      <c r="C307" s="246" t="s">
        <v>16</v>
      </c>
      <c r="D307" s="246" t="s">
        <v>18</v>
      </c>
      <c r="E307" s="251">
        <v>1.93</v>
      </c>
      <c r="F307" s="248">
        <v>57.24</v>
      </c>
      <c r="G307" s="248">
        <f t="shared" si="10"/>
        <v>110.47</v>
      </c>
    </row>
    <row r="308" spans="1:7" ht="28.95" customHeight="1">
      <c r="A308" s="246" t="s">
        <v>457</v>
      </c>
      <c r="B308" s="247" t="s">
        <v>458</v>
      </c>
      <c r="C308" s="246" t="s">
        <v>16</v>
      </c>
      <c r="D308" s="246" t="s">
        <v>23</v>
      </c>
      <c r="E308" s="251">
        <v>0.28999999999999998</v>
      </c>
      <c r="F308" s="248">
        <v>45.51</v>
      </c>
      <c r="G308" s="248">
        <f t="shared" si="10"/>
        <v>13.2</v>
      </c>
    </row>
    <row r="309" spans="1:7" ht="37.950000000000003" customHeight="1">
      <c r="A309" s="246" t="s">
        <v>459</v>
      </c>
      <c r="B309" s="247" t="s">
        <v>460</v>
      </c>
      <c r="C309" s="246" t="s">
        <v>16</v>
      </c>
      <c r="D309" s="246" t="s">
        <v>18</v>
      </c>
      <c r="E309" s="251">
        <v>1.93</v>
      </c>
      <c r="F309" s="248">
        <v>24.93</v>
      </c>
      <c r="G309" s="248">
        <f t="shared" si="10"/>
        <v>48.11</v>
      </c>
    </row>
    <row r="310" spans="1:7" ht="15" customHeight="1">
      <c r="A310" s="11"/>
      <c r="B310" s="11"/>
      <c r="C310" s="11"/>
      <c r="D310" s="11"/>
      <c r="E310" s="367" t="s">
        <v>216</v>
      </c>
      <c r="F310" s="367"/>
      <c r="G310" s="249">
        <f>SUM(G287:G309)</f>
        <v>532.7399999999999</v>
      </c>
    </row>
    <row r="311" spans="1:7" ht="15" customHeight="1">
      <c r="A311" s="11"/>
      <c r="B311" s="11"/>
      <c r="C311" s="11"/>
      <c r="D311" s="11"/>
      <c r="E311" s="368" t="s">
        <v>217</v>
      </c>
      <c r="F311" s="368"/>
      <c r="G311" s="250">
        <f>ROUND(SUM(G285,G310),2)</f>
        <v>580.92999999999995</v>
      </c>
    </row>
    <row r="312" spans="1:7" ht="10.050000000000001" customHeight="1">
      <c r="A312" s="11"/>
      <c r="B312" s="11"/>
      <c r="C312" s="11"/>
      <c r="D312" s="11"/>
      <c r="E312" s="374"/>
      <c r="F312" s="374"/>
      <c r="G312" s="374"/>
    </row>
    <row r="313" spans="1:7" ht="19.95" customHeight="1">
      <c r="A313" s="375" t="s">
        <v>547</v>
      </c>
      <c r="B313" s="375"/>
      <c r="C313" s="375"/>
      <c r="D313" s="375"/>
      <c r="E313" s="375"/>
      <c r="F313" s="375"/>
      <c r="G313" s="375"/>
    </row>
    <row r="314" spans="1:7" ht="15" customHeight="1">
      <c r="A314" s="373" t="s">
        <v>193</v>
      </c>
      <c r="B314" s="373"/>
      <c r="C314" s="243" t="s">
        <v>178</v>
      </c>
      <c r="D314" s="243" t="s">
        <v>194</v>
      </c>
      <c r="E314" s="243" t="s">
        <v>195</v>
      </c>
      <c r="F314" s="243" t="s">
        <v>196</v>
      </c>
      <c r="G314" s="243" t="s">
        <v>197</v>
      </c>
    </row>
    <row r="315" spans="1:7" ht="21" customHeight="1">
      <c r="A315" s="246" t="s">
        <v>340</v>
      </c>
      <c r="B315" s="247" t="s">
        <v>341</v>
      </c>
      <c r="C315" s="246" t="s">
        <v>16</v>
      </c>
      <c r="D315" s="246" t="s">
        <v>23</v>
      </c>
      <c r="E315" s="251">
        <v>0.02</v>
      </c>
      <c r="F315" s="248">
        <v>245</v>
      </c>
      <c r="G315" s="248">
        <f>ROUND(ROUND(E315,4)*F315,2)</f>
        <v>4.9000000000000004</v>
      </c>
    </row>
    <row r="316" spans="1:7" ht="21" customHeight="1">
      <c r="A316" s="246" t="s">
        <v>342</v>
      </c>
      <c r="B316" s="247" t="s">
        <v>343</v>
      </c>
      <c r="C316" s="246" t="s">
        <v>16</v>
      </c>
      <c r="D316" s="246" t="s">
        <v>23</v>
      </c>
      <c r="E316" s="251">
        <v>0.02</v>
      </c>
      <c r="F316" s="248">
        <v>236.92</v>
      </c>
      <c r="G316" s="248">
        <f>ROUND(ROUND(E316,4)*F316,2)</f>
        <v>4.74</v>
      </c>
    </row>
    <row r="317" spans="1:7" ht="15" customHeight="1">
      <c r="A317" s="11"/>
      <c r="B317" s="11"/>
      <c r="C317" s="11"/>
      <c r="D317" s="11"/>
      <c r="E317" s="367" t="s">
        <v>206</v>
      </c>
      <c r="F317" s="367"/>
      <c r="G317" s="249">
        <f>SUM(G315:G316)</f>
        <v>9.64</v>
      </c>
    </row>
    <row r="318" spans="1:7" ht="15" customHeight="1">
      <c r="A318" s="373" t="s">
        <v>213</v>
      </c>
      <c r="B318" s="373"/>
      <c r="C318" s="243" t="s">
        <v>178</v>
      </c>
      <c r="D318" s="243" t="s">
        <v>194</v>
      </c>
      <c r="E318" s="243" t="s">
        <v>195</v>
      </c>
      <c r="F318" s="243" t="s">
        <v>196</v>
      </c>
      <c r="G318" s="243" t="s">
        <v>197</v>
      </c>
    </row>
    <row r="319" spans="1:7" ht="28.95" customHeight="1">
      <c r="A319" s="246" t="s">
        <v>357</v>
      </c>
      <c r="B319" s="247" t="s">
        <v>358</v>
      </c>
      <c r="C319" s="246" t="s">
        <v>16</v>
      </c>
      <c r="D319" s="246" t="s">
        <v>167</v>
      </c>
      <c r="E319" s="251">
        <v>0.93</v>
      </c>
      <c r="F319" s="248">
        <v>3.08</v>
      </c>
      <c r="G319" s="248">
        <f t="shared" ref="G319:G336" si="11">ROUND(ROUND(E319,4)*F319,2)</f>
        <v>2.86</v>
      </c>
    </row>
    <row r="320" spans="1:7" ht="28.95" customHeight="1">
      <c r="A320" s="246" t="s">
        <v>359</v>
      </c>
      <c r="B320" s="247" t="s">
        <v>360</v>
      </c>
      <c r="C320" s="246" t="s">
        <v>16</v>
      </c>
      <c r="D320" s="246" t="s">
        <v>167</v>
      </c>
      <c r="E320" s="251">
        <v>0.95</v>
      </c>
      <c r="F320" s="248">
        <v>4.47</v>
      </c>
      <c r="G320" s="248">
        <f t="shared" si="11"/>
        <v>4.25</v>
      </c>
    </row>
    <row r="321" spans="1:7" ht="28.95" customHeight="1">
      <c r="A321" s="246" t="s">
        <v>367</v>
      </c>
      <c r="B321" s="247" t="s">
        <v>368</v>
      </c>
      <c r="C321" s="246" t="s">
        <v>16</v>
      </c>
      <c r="D321" s="246" t="s">
        <v>23</v>
      </c>
      <c r="E321" s="251">
        <v>0.03</v>
      </c>
      <c r="F321" s="248">
        <v>157.13999999999999</v>
      </c>
      <c r="G321" s="248">
        <f t="shared" si="11"/>
        <v>4.71</v>
      </c>
    </row>
    <row r="322" spans="1:7" ht="28.95" customHeight="1">
      <c r="A322" s="246" t="s">
        <v>531</v>
      </c>
      <c r="B322" s="247" t="s">
        <v>532</v>
      </c>
      <c r="C322" s="246" t="s">
        <v>16</v>
      </c>
      <c r="D322" s="246" t="s">
        <v>23</v>
      </c>
      <c r="E322" s="251">
        <v>7.0000000000000007E-2</v>
      </c>
      <c r="F322" s="248">
        <v>26.73</v>
      </c>
      <c r="G322" s="248">
        <f t="shared" si="11"/>
        <v>1.87</v>
      </c>
    </row>
    <row r="323" spans="1:7" ht="28.95" customHeight="1">
      <c r="A323" s="246" t="s">
        <v>533</v>
      </c>
      <c r="B323" s="247" t="s">
        <v>534</v>
      </c>
      <c r="C323" s="246" t="s">
        <v>16</v>
      </c>
      <c r="D323" s="246" t="s">
        <v>167</v>
      </c>
      <c r="E323" s="251">
        <v>0.34</v>
      </c>
      <c r="F323" s="248">
        <v>9.75</v>
      </c>
      <c r="G323" s="248">
        <f t="shared" si="11"/>
        <v>3.32</v>
      </c>
    </row>
    <row r="324" spans="1:7" ht="28.95" customHeight="1">
      <c r="A324" s="246" t="s">
        <v>535</v>
      </c>
      <c r="B324" s="247" t="s">
        <v>536</v>
      </c>
      <c r="C324" s="246" t="s">
        <v>16</v>
      </c>
      <c r="D324" s="246" t="s">
        <v>167</v>
      </c>
      <c r="E324" s="251">
        <v>0.22</v>
      </c>
      <c r="F324" s="248">
        <v>12.73</v>
      </c>
      <c r="G324" s="248">
        <f t="shared" si="11"/>
        <v>2.8</v>
      </c>
    </row>
    <row r="325" spans="1:7" ht="15" customHeight="1">
      <c r="A325" s="246" t="s">
        <v>399</v>
      </c>
      <c r="B325" s="247" t="s">
        <v>400</v>
      </c>
      <c r="C325" s="246" t="s">
        <v>16</v>
      </c>
      <c r="D325" s="246" t="s">
        <v>73</v>
      </c>
      <c r="E325" s="251">
        <v>1.2999999999999999E-3</v>
      </c>
      <c r="F325" s="248">
        <v>88.05</v>
      </c>
      <c r="G325" s="248">
        <f t="shared" si="11"/>
        <v>0.11</v>
      </c>
    </row>
    <row r="326" spans="1:7" ht="46.05" customHeight="1">
      <c r="A326" s="246" t="s">
        <v>401</v>
      </c>
      <c r="B326" s="247" t="s">
        <v>402</v>
      </c>
      <c r="C326" s="246" t="s">
        <v>16</v>
      </c>
      <c r="D326" s="246" t="s">
        <v>167</v>
      </c>
      <c r="E326" s="251">
        <v>0.22</v>
      </c>
      <c r="F326" s="248">
        <v>11.05</v>
      </c>
      <c r="G326" s="248">
        <f t="shared" si="11"/>
        <v>2.4300000000000002</v>
      </c>
    </row>
    <row r="327" spans="1:7" ht="21" customHeight="1">
      <c r="A327" s="246" t="s">
        <v>403</v>
      </c>
      <c r="B327" s="247" t="s">
        <v>404</v>
      </c>
      <c r="C327" s="246" t="s">
        <v>16</v>
      </c>
      <c r="D327" s="246" t="s">
        <v>23</v>
      </c>
      <c r="E327" s="251">
        <v>0.03</v>
      </c>
      <c r="F327" s="248">
        <v>107.84</v>
      </c>
      <c r="G327" s="248">
        <f t="shared" si="11"/>
        <v>3.24</v>
      </c>
    </row>
    <row r="328" spans="1:7" ht="28.95" customHeight="1">
      <c r="A328" s="246" t="s">
        <v>520</v>
      </c>
      <c r="B328" s="247" t="s">
        <v>521</v>
      </c>
      <c r="C328" s="246" t="s">
        <v>16</v>
      </c>
      <c r="D328" s="246" t="s">
        <v>23</v>
      </c>
      <c r="E328" s="251">
        <v>0.02</v>
      </c>
      <c r="F328" s="248">
        <v>42.89</v>
      </c>
      <c r="G328" s="248">
        <f t="shared" si="11"/>
        <v>0.86</v>
      </c>
    </row>
    <row r="329" spans="1:7" ht="28.95" customHeight="1">
      <c r="A329" s="246" t="s">
        <v>421</v>
      </c>
      <c r="B329" s="247" t="s">
        <v>422</v>
      </c>
      <c r="C329" s="246" t="s">
        <v>16</v>
      </c>
      <c r="D329" s="246" t="s">
        <v>18</v>
      </c>
      <c r="E329" s="251">
        <v>1.25</v>
      </c>
      <c r="F329" s="248">
        <v>37.159999999999997</v>
      </c>
      <c r="G329" s="248">
        <f t="shared" si="11"/>
        <v>46.45</v>
      </c>
    </row>
    <row r="330" spans="1:7" ht="28.95" customHeight="1">
      <c r="A330" s="246" t="s">
        <v>539</v>
      </c>
      <c r="B330" s="247" t="s">
        <v>540</v>
      </c>
      <c r="C330" s="246" t="s">
        <v>16</v>
      </c>
      <c r="D330" s="246" t="s">
        <v>18</v>
      </c>
      <c r="E330" s="251">
        <v>0.15</v>
      </c>
      <c r="F330" s="248">
        <v>110.7</v>
      </c>
      <c r="G330" s="248">
        <f t="shared" si="11"/>
        <v>16.61</v>
      </c>
    </row>
    <row r="331" spans="1:7" ht="28.95" customHeight="1">
      <c r="A331" s="246" t="s">
        <v>541</v>
      </c>
      <c r="B331" s="247" t="s">
        <v>542</v>
      </c>
      <c r="C331" s="246" t="s">
        <v>16</v>
      </c>
      <c r="D331" s="246" t="s">
        <v>18</v>
      </c>
      <c r="E331" s="251">
        <v>0.12</v>
      </c>
      <c r="F331" s="248">
        <v>142.12</v>
      </c>
      <c r="G331" s="248">
        <f t="shared" si="11"/>
        <v>17.05</v>
      </c>
    </row>
    <row r="332" spans="1:7" ht="28.95" customHeight="1">
      <c r="A332" s="246" t="s">
        <v>543</v>
      </c>
      <c r="B332" s="247" t="s">
        <v>544</v>
      </c>
      <c r="C332" s="246" t="s">
        <v>16</v>
      </c>
      <c r="D332" s="246" t="s">
        <v>18</v>
      </c>
      <c r="E332" s="251">
        <v>0.1</v>
      </c>
      <c r="F332" s="248">
        <v>93.36</v>
      </c>
      <c r="G332" s="248">
        <f t="shared" si="11"/>
        <v>9.34</v>
      </c>
    </row>
    <row r="333" spans="1:7" ht="37.950000000000003" customHeight="1">
      <c r="A333" s="246" t="s">
        <v>453</v>
      </c>
      <c r="B333" s="247" t="s">
        <v>454</v>
      </c>
      <c r="C333" s="246" t="s">
        <v>16</v>
      </c>
      <c r="D333" s="246" t="s">
        <v>18</v>
      </c>
      <c r="E333" s="251">
        <v>1.25</v>
      </c>
      <c r="F333" s="248">
        <v>57.24</v>
      </c>
      <c r="G333" s="248">
        <f t="shared" si="11"/>
        <v>71.55</v>
      </c>
    </row>
    <row r="334" spans="1:7" ht="28.95" customHeight="1">
      <c r="A334" s="246" t="s">
        <v>455</v>
      </c>
      <c r="B334" s="247" t="s">
        <v>456</v>
      </c>
      <c r="C334" s="246" t="s">
        <v>16</v>
      </c>
      <c r="D334" s="246" t="s">
        <v>23</v>
      </c>
      <c r="E334" s="251">
        <v>0.03</v>
      </c>
      <c r="F334" s="248">
        <v>29.56</v>
      </c>
      <c r="G334" s="248">
        <f t="shared" si="11"/>
        <v>0.89</v>
      </c>
    </row>
    <row r="335" spans="1:7" ht="28.95" customHeight="1">
      <c r="A335" s="246" t="s">
        <v>548</v>
      </c>
      <c r="B335" s="247" t="s">
        <v>549</v>
      </c>
      <c r="C335" s="246" t="s">
        <v>16</v>
      </c>
      <c r="D335" s="246" t="s">
        <v>23</v>
      </c>
      <c r="E335" s="251">
        <v>0.03</v>
      </c>
      <c r="F335" s="248">
        <v>31.45</v>
      </c>
      <c r="G335" s="248">
        <f t="shared" si="11"/>
        <v>0.94</v>
      </c>
    </row>
    <row r="336" spans="1:7" ht="37.950000000000003" customHeight="1">
      <c r="A336" s="246" t="s">
        <v>459</v>
      </c>
      <c r="B336" s="247" t="s">
        <v>460</v>
      </c>
      <c r="C336" s="246" t="s">
        <v>16</v>
      </c>
      <c r="D336" s="246" t="s">
        <v>18</v>
      </c>
      <c r="E336" s="251">
        <v>1.25</v>
      </c>
      <c r="F336" s="248">
        <v>24.93</v>
      </c>
      <c r="G336" s="248">
        <f t="shared" si="11"/>
        <v>31.16</v>
      </c>
    </row>
    <row r="337" spans="1:7" ht="15" customHeight="1">
      <c r="A337" s="11"/>
      <c r="B337" s="11"/>
      <c r="C337" s="11"/>
      <c r="D337" s="11"/>
      <c r="E337" s="367" t="s">
        <v>216</v>
      </c>
      <c r="F337" s="367"/>
      <c r="G337" s="249">
        <f>SUM(G319:G336)</f>
        <v>220.43999999999997</v>
      </c>
    </row>
    <row r="338" spans="1:7" ht="15" customHeight="1">
      <c r="A338" s="11"/>
      <c r="B338" s="11"/>
      <c r="C338" s="11"/>
      <c r="D338" s="11"/>
      <c r="E338" s="368" t="s">
        <v>217</v>
      </c>
      <c r="F338" s="368"/>
      <c r="G338" s="250">
        <f>ROUND(SUM(G317,G337),2)</f>
        <v>230.08</v>
      </c>
    </row>
    <row r="339" spans="1:7" ht="10.050000000000001" customHeight="1">
      <c r="A339" s="11"/>
      <c r="B339" s="11"/>
      <c r="C339" s="11"/>
      <c r="D339" s="11"/>
      <c r="E339" s="374"/>
      <c r="F339" s="374"/>
      <c r="G339" s="374"/>
    </row>
    <row r="340" spans="1:7" ht="19.95" customHeight="1">
      <c r="A340" s="375" t="s">
        <v>550</v>
      </c>
      <c r="B340" s="375"/>
      <c r="C340" s="375"/>
      <c r="D340" s="375"/>
      <c r="E340" s="375"/>
      <c r="F340" s="375"/>
      <c r="G340" s="375"/>
    </row>
    <row r="341" spans="1:7" ht="15" customHeight="1">
      <c r="A341" s="373" t="s">
        <v>193</v>
      </c>
      <c r="B341" s="373"/>
      <c r="C341" s="243" t="s">
        <v>178</v>
      </c>
      <c r="D341" s="243" t="s">
        <v>194</v>
      </c>
      <c r="E341" s="243" t="s">
        <v>195</v>
      </c>
      <c r="F341" s="243" t="s">
        <v>196</v>
      </c>
      <c r="G341" s="243" t="s">
        <v>197</v>
      </c>
    </row>
    <row r="342" spans="1:7" ht="21" customHeight="1">
      <c r="A342" s="246" t="s">
        <v>551</v>
      </c>
      <c r="B342" s="247" t="s">
        <v>552</v>
      </c>
      <c r="C342" s="246" t="s">
        <v>16</v>
      </c>
      <c r="D342" s="246" t="s">
        <v>23</v>
      </c>
      <c r="E342" s="251">
        <v>1</v>
      </c>
      <c r="F342" s="248">
        <v>1130.96</v>
      </c>
      <c r="G342" s="248">
        <f>ROUND(ROUND(E342,4)*F342,2)</f>
        <v>1130.96</v>
      </c>
    </row>
    <row r="343" spans="1:7" ht="15" customHeight="1">
      <c r="A343" s="11"/>
      <c r="B343" s="11"/>
      <c r="C343" s="11"/>
      <c r="D343" s="11"/>
      <c r="E343" s="367" t="s">
        <v>206</v>
      </c>
      <c r="F343" s="367"/>
      <c r="G343" s="249">
        <f>SUM(G342:G342)</f>
        <v>1130.96</v>
      </c>
    </row>
    <row r="344" spans="1:7" ht="15" customHeight="1">
      <c r="A344" s="373" t="s">
        <v>213</v>
      </c>
      <c r="B344" s="373"/>
      <c r="C344" s="243" t="s">
        <v>178</v>
      </c>
      <c r="D344" s="243" t="s">
        <v>194</v>
      </c>
      <c r="E344" s="243" t="s">
        <v>195</v>
      </c>
      <c r="F344" s="243" t="s">
        <v>196</v>
      </c>
      <c r="G344" s="243" t="s">
        <v>197</v>
      </c>
    </row>
    <row r="345" spans="1:7" ht="37.950000000000003" customHeight="1">
      <c r="A345" s="246" t="s">
        <v>553</v>
      </c>
      <c r="B345" s="247" t="s">
        <v>554</v>
      </c>
      <c r="C345" s="246" t="s">
        <v>16</v>
      </c>
      <c r="D345" s="246" t="s">
        <v>23</v>
      </c>
      <c r="E345" s="251">
        <v>1</v>
      </c>
      <c r="F345" s="248">
        <v>18.670000000000002</v>
      </c>
      <c r="G345" s="248">
        <f t="shared" ref="G345:G350" si="12">ROUND(ROUND(E345,4)*F345,2)</f>
        <v>18.670000000000002</v>
      </c>
    </row>
    <row r="346" spans="1:7" ht="21" customHeight="1">
      <c r="A346" s="246" t="s">
        <v>555</v>
      </c>
      <c r="B346" s="247" t="s">
        <v>556</v>
      </c>
      <c r="C346" s="246" t="s">
        <v>16</v>
      </c>
      <c r="D346" s="246" t="s">
        <v>23</v>
      </c>
      <c r="E346" s="251">
        <v>1</v>
      </c>
      <c r="F346" s="248">
        <v>10893.95</v>
      </c>
      <c r="G346" s="248">
        <f t="shared" si="12"/>
        <v>10893.95</v>
      </c>
    </row>
    <row r="347" spans="1:7" ht="28.95" customHeight="1">
      <c r="A347" s="246" t="s">
        <v>557</v>
      </c>
      <c r="B347" s="247" t="s">
        <v>558</v>
      </c>
      <c r="C347" s="246" t="s">
        <v>16</v>
      </c>
      <c r="D347" s="246" t="s">
        <v>23</v>
      </c>
      <c r="E347" s="251">
        <v>3</v>
      </c>
      <c r="F347" s="248">
        <v>8.4600000000000009</v>
      </c>
      <c r="G347" s="248">
        <f t="shared" si="12"/>
        <v>25.38</v>
      </c>
    </row>
    <row r="348" spans="1:7" ht="28.95" customHeight="1">
      <c r="A348" s="246" t="s">
        <v>559</v>
      </c>
      <c r="B348" s="247" t="s">
        <v>560</v>
      </c>
      <c r="C348" s="246" t="s">
        <v>16</v>
      </c>
      <c r="D348" s="246" t="s">
        <v>23</v>
      </c>
      <c r="E348" s="251">
        <v>2</v>
      </c>
      <c r="F348" s="248">
        <v>6.48</v>
      </c>
      <c r="G348" s="248">
        <f t="shared" si="12"/>
        <v>12.96</v>
      </c>
    </row>
    <row r="349" spans="1:7" ht="21" customHeight="1">
      <c r="A349" s="246" t="s">
        <v>561</v>
      </c>
      <c r="B349" s="247" t="s">
        <v>562</v>
      </c>
      <c r="C349" s="246" t="s">
        <v>16</v>
      </c>
      <c r="D349" s="246" t="s">
        <v>23</v>
      </c>
      <c r="E349" s="251">
        <v>1</v>
      </c>
      <c r="F349" s="248">
        <v>35.11</v>
      </c>
      <c r="G349" s="248">
        <f t="shared" si="12"/>
        <v>35.11</v>
      </c>
    </row>
    <row r="350" spans="1:7" ht="28.95" customHeight="1">
      <c r="A350" s="246" t="s">
        <v>563</v>
      </c>
      <c r="B350" s="247" t="s">
        <v>564</v>
      </c>
      <c r="C350" s="246" t="s">
        <v>16</v>
      </c>
      <c r="D350" s="246" t="s">
        <v>167</v>
      </c>
      <c r="E350" s="251">
        <v>20</v>
      </c>
      <c r="F350" s="248">
        <v>6.36</v>
      </c>
      <c r="G350" s="248">
        <f t="shared" si="12"/>
        <v>127.2</v>
      </c>
    </row>
    <row r="351" spans="1:7" ht="15" customHeight="1">
      <c r="A351" s="11"/>
      <c r="B351" s="11"/>
      <c r="C351" s="11"/>
      <c r="D351" s="11"/>
      <c r="E351" s="367" t="s">
        <v>216</v>
      </c>
      <c r="F351" s="367"/>
      <c r="G351" s="249">
        <f>SUM(G345:G350)</f>
        <v>11113.27</v>
      </c>
    </row>
    <row r="352" spans="1:7" ht="15" customHeight="1">
      <c r="A352" s="11"/>
      <c r="B352" s="11"/>
      <c r="C352" s="11"/>
      <c r="D352" s="11"/>
      <c r="E352" s="368" t="s">
        <v>217</v>
      </c>
      <c r="F352" s="368"/>
      <c r="G352" s="250">
        <f>ROUND(SUM(G343,G351),2)</f>
        <v>12244.23</v>
      </c>
    </row>
    <row r="353" spans="1:7" ht="10.050000000000001" customHeight="1">
      <c r="A353" s="11"/>
      <c r="B353" s="11"/>
      <c r="C353" s="11"/>
      <c r="D353" s="11"/>
      <c r="E353" s="374"/>
      <c r="F353" s="374"/>
      <c r="G353" s="374"/>
    </row>
    <row r="354" spans="1:7" ht="19.95" customHeight="1">
      <c r="A354" s="375" t="s">
        <v>588</v>
      </c>
      <c r="B354" s="375"/>
      <c r="C354" s="375"/>
      <c r="D354" s="375"/>
      <c r="E354" s="375"/>
      <c r="F354" s="375"/>
      <c r="G354" s="375"/>
    </row>
    <row r="355" spans="1:7" ht="15" customHeight="1">
      <c r="A355" s="373" t="s">
        <v>207</v>
      </c>
      <c r="B355" s="373"/>
      <c r="C355" s="243" t="s">
        <v>178</v>
      </c>
      <c r="D355" s="243" t="s">
        <v>194</v>
      </c>
      <c r="E355" s="243" t="s">
        <v>195</v>
      </c>
      <c r="F355" s="243" t="s">
        <v>196</v>
      </c>
      <c r="G355" s="243" t="s">
        <v>197</v>
      </c>
    </row>
    <row r="356" spans="1:7" ht="21" customHeight="1">
      <c r="A356" s="246" t="s">
        <v>589</v>
      </c>
      <c r="B356" s="247" t="s">
        <v>590</v>
      </c>
      <c r="C356" s="246" t="s">
        <v>16</v>
      </c>
      <c r="D356" s="246" t="s">
        <v>591</v>
      </c>
      <c r="E356" s="251">
        <v>7.2</v>
      </c>
      <c r="F356" s="248">
        <v>3256.11</v>
      </c>
      <c r="G356" s="248">
        <f t="shared" ref="G356:G362" si="13">ROUND(ROUND(E356,4)*F356,2)</f>
        <v>23443.99</v>
      </c>
    </row>
    <row r="357" spans="1:7" ht="21" customHeight="1">
      <c r="A357" s="246" t="s">
        <v>592</v>
      </c>
      <c r="B357" s="247" t="s">
        <v>593</v>
      </c>
      <c r="C357" s="246" t="s">
        <v>16</v>
      </c>
      <c r="D357" s="246" t="s">
        <v>591</v>
      </c>
      <c r="E357" s="251">
        <v>12</v>
      </c>
      <c r="F357" s="248">
        <v>7073.68</v>
      </c>
      <c r="G357" s="248">
        <f t="shared" si="13"/>
        <v>84884.160000000003</v>
      </c>
    </row>
    <row r="358" spans="1:7" ht="21" customHeight="1">
      <c r="A358" s="246" t="s">
        <v>594</v>
      </c>
      <c r="B358" s="247" t="s">
        <v>595</v>
      </c>
      <c r="C358" s="246" t="s">
        <v>16</v>
      </c>
      <c r="D358" s="246" t="s">
        <v>591</v>
      </c>
      <c r="E358" s="251">
        <v>9.6</v>
      </c>
      <c r="F358" s="248">
        <v>20276.71</v>
      </c>
      <c r="G358" s="248">
        <f t="shared" si="13"/>
        <v>194656.42</v>
      </c>
    </row>
    <row r="359" spans="1:7" ht="21" customHeight="1">
      <c r="A359" s="246" t="s">
        <v>596</v>
      </c>
      <c r="B359" s="247" t="s">
        <v>597</v>
      </c>
      <c r="C359" s="246" t="s">
        <v>16</v>
      </c>
      <c r="D359" s="246" t="s">
        <v>591</v>
      </c>
      <c r="E359" s="251">
        <v>2.4</v>
      </c>
      <c r="F359" s="248">
        <v>21263.37</v>
      </c>
      <c r="G359" s="248">
        <f t="shared" si="13"/>
        <v>51032.09</v>
      </c>
    </row>
    <row r="360" spans="1:7" ht="21" customHeight="1">
      <c r="A360" s="246" t="s">
        <v>598</v>
      </c>
      <c r="B360" s="247" t="s">
        <v>599</v>
      </c>
      <c r="C360" s="246" t="s">
        <v>16</v>
      </c>
      <c r="D360" s="246" t="s">
        <v>591</v>
      </c>
      <c r="E360" s="251">
        <v>7.2</v>
      </c>
      <c r="F360" s="248">
        <v>4169.8500000000004</v>
      </c>
      <c r="G360" s="248">
        <f t="shared" si="13"/>
        <v>30022.92</v>
      </c>
    </row>
    <row r="361" spans="1:7" ht="21" customHeight="1">
      <c r="A361" s="246" t="s">
        <v>600</v>
      </c>
      <c r="B361" s="247" t="s">
        <v>601</v>
      </c>
      <c r="C361" s="246" t="s">
        <v>257</v>
      </c>
      <c r="D361" s="246" t="s">
        <v>591</v>
      </c>
      <c r="E361" s="251">
        <v>12</v>
      </c>
      <c r="F361" s="248">
        <v>6098.13</v>
      </c>
      <c r="G361" s="248">
        <f t="shared" si="13"/>
        <v>73177.56</v>
      </c>
    </row>
    <row r="362" spans="1:7" ht="15" customHeight="1">
      <c r="A362" s="246" t="s">
        <v>602</v>
      </c>
      <c r="B362" s="247" t="s">
        <v>603</v>
      </c>
      <c r="C362" s="246" t="s">
        <v>16</v>
      </c>
      <c r="D362" s="246" t="s">
        <v>591</v>
      </c>
      <c r="E362" s="251">
        <v>24</v>
      </c>
      <c r="F362" s="248">
        <v>4022.48</v>
      </c>
      <c r="G362" s="248">
        <f t="shared" si="13"/>
        <v>96539.520000000004</v>
      </c>
    </row>
    <row r="363" spans="1:7" ht="18" customHeight="1">
      <c r="A363" s="11"/>
      <c r="B363" s="11"/>
      <c r="C363" s="11"/>
      <c r="D363" s="11"/>
      <c r="E363" s="367" t="s">
        <v>212</v>
      </c>
      <c r="F363" s="367"/>
      <c r="G363" s="249">
        <f>SUM(G356:G362)</f>
        <v>553756.66</v>
      </c>
    </row>
    <row r="364" spans="1:7" ht="15" customHeight="1">
      <c r="A364" s="11"/>
      <c r="B364" s="11"/>
      <c r="C364" s="11"/>
      <c r="D364" s="11"/>
      <c r="E364" s="368" t="s">
        <v>217</v>
      </c>
      <c r="F364" s="368"/>
      <c r="G364" s="250">
        <f>ROUND(SUM(G363),2)</f>
        <v>553756.66</v>
      </c>
    </row>
    <row r="365" spans="1:7" ht="10.050000000000001" customHeight="1">
      <c r="A365" s="11"/>
      <c r="B365" s="11"/>
      <c r="C365" s="11"/>
      <c r="D365" s="11"/>
      <c r="E365" s="374"/>
      <c r="F365" s="374"/>
      <c r="G365" s="374"/>
    </row>
    <row r="366" spans="1:7" ht="19.95" customHeight="1">
      <c r="A366" s="375" t="s">
        <v>604</v>
      </c>
      <c r="B366" s="375"/>
      <c r="C366" s="375"/>
      <c r="D366" s="375"/>
      <c r="E366" s="375"/>
      <c r="F366" s="375"/>
      <c r="G366" s="375"/>
    </row>
    <row r="367" spans="1:7" ht="15" customHeight="1">
      <c r="A367" s="373" t="s">
        <v>193</v>
      </c>
      <c r="B367" s="373"/>
      <c r="C367" s="243" t="s">
        <v>178</v>
      </c>
      <c r="D367" s="243" t="s">
        <v>194</v>
      </c>
      <c r="E367" s="243" t="s">
        <v>195</v>
      </c>
      <c r="F367" s="243" t="s">
        <v>196</v>
      </c>
      <c r="G367" s="243" t="s">
        <v>197</v>
      </c>
    </row>
    <row r="368" spans="1:7" ht="28.95" customHeight="1">
      <c r="A368" s="246" t="s">
        <v>605</v>
      </c>
      <c r="B368" s="247" t="s">
        <v>606</v>
      </c>
      <c r="C368" s="246" t="s">
        <v>16</v>
      </c>
      <c r="D368" s="246" t="s">
        <v>73</v>
      </c>
      <c r="E368" s="251">
        <v>4.0000000000000001E-3</v>
      </c>
      <c r="F368" s="248">
        <v>441.43</v>
      </c>
      <c r="G368" s="248">
        <f>ROUND(ROUND(E368,4)*F368,2)</f>
        <v>1.77</v>
      </c>
    </row>
    <row r="369" spans="1:7" ht="21" customHeight="1">
      <c r="A369" s="246" t="s">
        <v>607</v>
      </c>
      <c r="B369" s="247" t="s">
        <v>608</v>
      </c>
      <c r="C369" s="246" t="s">
        <v>16</v>
      </c>
      <c r="D369" s="246" t="s">
        <v>167</v>
      </c>
      <c r="E369" s="251">
        <v>1.125</v>
      </c>
      <c r="F369" s="248">
        <v>17.670000000000002</v>
      </c>
      <c r="G369" s="248">
        <f>ROUND(ROUND(E369,4)*F369,2)</f>
        <v>19.88</v>
      </c>
    </row>
    <row r="370" spans="1:7" ht="28.95" customHeight="1">
      <c r="A370" s="246" t="s">
        <v>609</v>
      </c>
      <c r="B370" s="247" t="s">
        <v>610</v>
      </c>
      <c r="C370" s="246" t="s">
        <v>16</v>
      </c>
      <c r="D370" s="246" t="s">
        <v>167</v>
      </c>
      <c r="E370" s="251">
        <v>2.96</v>
      </c>
      <c r="F370" s="248">
        <v>2.8</v>
      </c>
      <c r="G370" s="248">
        <f>ROUND(ROUND(E370,4)*F370,2)</f>
        <v>8.2899999999999991</v>
      </c>
    </row>
    <row r="371" spans="1:7" ht="15" customHeight="1">
      <c r="A371" s="11"/>
      <c r="B371" s="11"/>
      <c r="C371" s="11"/>
      <c r="D371" s="11"/>
      <c r="E371" s="367" t="s">
        <v>206</v>
      </c>
      <c r="F371" s="367"/>
      <c r="G371" s="249">
        <f>SUM(G368:G370)</f>
        <v>29.939999999999998</v>
      </c>
    </row>
    <row r="372" spans="1:7" ht="15" customHeight="1">
      <c r="A372" s="373" t="s">
        <v>207</v>
      </c>
      <c r="B372" s="373"/>
      <c r="C372" s="243" t="s">
        <v>178</v>
      </c>
      <c r="D372" s="243" t="s">
        <v>194</v>
      </c>
      <c r="E372" s="243" t="s">
        <v>195</v>
      </c>
      <c r="F372" s="243" t="s">
        <v>196</v>
      </c>
      <c r="G372" s="243" t="s">
        <v>197</v>
      </c>
    </row>
    <row r="373" spans="1:7" ht="15" customHeight="1">
      <c r="A373" s="246" t="s">
        <v>210</v>
      </c>
      <c r="B373" s="247" t="s">
        <v>211</v>
      </c>
      <c r="C373" s="246" t="s">
        <v>16</v>
      </c>
      <c r="D373" s="246" t="s">
        <v>128</v>
      </c>
      <c r="E373" s="251">
        <v>0.08</v>
      </c>
      <c r="F373" s="248">
        <v>22.26</v>
      </c>
      <c r="G373" s="248">
        <f>ROUND(ROUND(E373,4)*F373,2)</f>
        <v>1.78</v>
      </c>
    </row>
    <row r="374" spans="1:7" ht="18" customHeight="1">
      <c r="A374" s="11"/>
      <c r="B374" s="11"/>
      <c r="C374" s="11"/>
      <c r="D374" s="11"/>
      <c r="E374" s="367" t="s">
        <v>212</v>
      </c>
      <c r="F374" s="367"/>
      <c r="G374" s="249">
        <f>SUM(G373:G373)</f>
        <v>1.78</v>
      </c>
    </row>
    <row r="375" spans="1:7" ht="15" customHeight="1">
      <c r="A375" s="11"/>
      <c r="B375" s="11"/>
      <c r="C375" s="11"/>
      <c r="D375" s="11"/>
      <c r="E375" s="368" t="s">
        <v>217</v>
      </c>
      <c r="F375" s="368"/>
      <c r="G375" s="250">
        <f>ROUND(SUM(G371,G374),2)</f>
        <v>31.72</v>
      </c>
    </row>
    <row r="376" spans="1:7" ht="10.050000000000001" customHeight="1">
      <c r="A376" s="11"/>
      <c r="B376" s="11"/>
      <c r="C376" s="11"/>
      <c r="D376" s="11"/>
      <c r="E376" s="374"/>
      <c r="F376" s="374"/>
      <c r="G376" s="374"/>
    </row>
    <row r="377" spans="1:7" ht="19.95" customHeight="1">
      <c r="A377" s="375" t="s">
        <v>648</v>
      </c>
      <c r="B377" s="375"/>
      <c r="C377" s="375"/>
      <c r="D377" s="375"/>
      <c r="E377" s="375"/>
      <c r="F377" s="375"/>
      <c r="G377" s="375"/>
    </row>
    <row r="378" spans="1:7" ht="15" customHeight="1">
      <c r="A378" s="373" t="s">
        <v>281</v>
      </c>
      <c r="B378" s="373"/>
      <c r="C378" s="243" t="s">
        <v>178</v>
      </c>
      <c r="D378" s="243" t="s">
        <v>194</v>
      </c>
      <c r="E378" s="243" t="s">
        <v>195</v>
      </c>
      <c r="F378" s="243" t="s">
        <v>196</v>
      </c>
      <c r="G378" s="243" t="s">
        <v>197</v>
      </c>
    </row>
    <row r="379" spans="1:7" ht="28.95" customHeight="1">
      <c r="A379" s="246" t="s">
        <v>583</v>
      </c>
      <c r="B379" s="247" t="s">
        <v>584</v>
      </c>
      <c r="C379" s="246" t="s">
        <v>16</v>
      </c>
      <c r="D379" s="246" t="s">
        <v>284</v>
      </c>
      <c r="E379" s="251">
        <v>2.3999999999999998E-3</v>
      </c>
      <c r="F379" s="248">
        <v>86.62</v>
      </c>
      <c r="G379" s="248">
        <f>ROUND(ROUND(E379,4)*F379,2)</f>
        <v>0.21</v>
      </c>
    </row>
    <row r="380" spans="1:7" ht="28.95" customHeight="1">
      <c r="A380" s="246" t="s">
        <v>585</v>
      </c>
      <c r="B380" s="247" t="s">
        <v>586</v>
      </c>
      <c r="C380" s="246" t="s">
        <v>16</v>
      </c>
      <c r="D380" s="246" t="s">
        <v>287</v>
      </c>
      <c r="E380" s="251">
        <v>9.5999999999999992E-3</v>
      </c>
      <c r="F380" s="248">
        <v>210.81</v>
      </c>
      <c r="G380" s="248">
        <f>ROUND(ROUND(E380,4)*F380,2)</f>
        <v>2.02</v>
      </c>
    </row>
    <row r="381" spans="1:7" ht="18" customHeight="1">
      <c r="A381" s="11"/>
      <c r="B381" s="11"/>
      <c r="C381" s="11"/>
      <c r="D381" s="11"/>
      <c r="E381" s="367" t="s">
        <v>288</v>
      </c>
      <c r="F381" s="367"/>
      <c r="G381" s="249">
        <f>SUM(G379:G380)</f>
        <v>2.23</v>
      </c>
    </row>
    <row r="382" spans="1:7" ht="15" customHeight="1">
      <c r="A382" s="373" t="s">
        <v>207</v>
      </c>
      <c r="B382" s="373"/>
      <c r="C382" s="243" t="s">
        <v>178</v>
      </c>
      <c r="D382" s="243" t="s">
        <v>194</v>
      </c>
      <c r="E382" s="243" t="s">
        <v>195</v>
      </c>
      <c r="F382" s="243" t="s">
        <v>196</v>
      </c>
      <c r="G382" s="243" t="s">
        <v>197</v>
      </c>
    </row>
    <row r="383" spans="1:7" ht="15" customHeight="1">
      <c r="A383" s="246" t="s">
        <v>210</v>
      </c>
      <c r="B383" s="247" t="s">
        <v>211</v>
      </c>
      <c r="C383" s="246" t="s">
        <v>16</v>
      </c>
      <c r="D383" s="246" t="s">
        <v>128</v>
      </c>
      <c r="E383" s="251">
        <v>1.2E-2</v>
      </c>
      <c r="F383" s="248">
        <v>22.26</v>
      </c>
      <c r="G383" s="248">
        <f>ROUND(ROUND(E383,4)*F383,2)</f>
        <v>0.27</v>
      </c>
    </row>
    <row r="384" spans="1:7" ht="18" customHeight="1">
      <c r="A384" s="11"/>
      <c r="B384" s="11"/>
      <c r="C384" s="11"/>
      <c r="D384" s="11"/>
      <c r="E384" s="367" t="s">
        <v>212</v>
      </c>
      <c r="F384" s="367"/>
      <c r="G384" s="249">
        <f>SUM(G383:G383)</f>
        <v>0.27</v>
      </c>
    </row>
    <row r="385" spans="1:7" ht="15" customHeight="1">
      <c r="A385" s="11"/>
      <c r="B385" s="11"/>
      <c r="C385" s="11"/>
      <c r="D385" s="11"/>
      <c r="E385" s="368" t="s">
        <v>217</v>
      </c>
      <c r="F385" s="368"/>
      <c r="G385" s="250">
        <f>ROUND(SUM(G381,G384),2)</f>
        <v>2.5</v>
      </c>
    </row>
    <row r="386" spans="1:7" ht="10.050000000000001" customHeight="1">
      <c r="A386" s="11"/>
      <c r="B386" s="11"/>
      <c r="C386" s="11"/>
      <c r="D386" s="11"/>
      <c r="E386" s="374"/>
      <c r="F386" s="374"/>
      <c r="G386" s="374"/>
    </row>
    <row r="387" spans="1:7" ht="19.95" customHeight="1">
      <c r="A387" s="375" t="s">
        <v>649</v>
      </c>
      <c r="B387" s="375"/>
      <c r="C387" s="375"/>
      <c r="D387" s="375"/>
      <c r="E387" s="375"/>
      <c r="F387" s="375"/>
      <c r="G387" s="375"/>
    </row>
    <row r="388" spans="1:7" ht="15" customHeight="1">
      <c r="A388" s="373" t="s">
        <v>281</v>
      </c>
      <c r="B388" s="373"/>
      <c r="C388" s="243" t="s">
        <v>178</v>
      </c>
      <c r="D388" s="243" t="s">
        <v>194</v>
      </c>
      <c r="E388" s="243" t="s">
        <v>195</v>
      </c>
      <c r="F388" s="243" t="s">
        <v>196</v>
      </c>
      <c r="G388" s="243" t="s">
        <v>197</v>
      </c>
    </row>
    <row r="389" spans="1:7" ht="46.05" customHeight="1">
      <c r="A389" s="246" t="s">
        <v>650</v>
      </c>
      <c r="B389" s="247" t="s">
        <v>651</v>
      </c>
      <c r="C389" s="246" t="s">
        <v>16</v>
      </c>
      <c r="D389" s="246" t="s">
        <v>284</v>
      </c>
      <c r="E389" s="251">
        <v>3.0000000000000001E-3</v>
      </c>
      <c r="F389" s="248">
        <v>71.81</v>
      </c>
      <c r="G389" s="248">
        <f t="shared" ref="G389:G394" si="14">ROUND(ROUND(E389,4)*F389,2)</f>
        <v>0.22</v>
      </c>
    </row>
    <row r="390" spans="1:7" ht="46.05" customHeight="1">
      <c r="A390" s="246" t="s">
        <v>652</v>
      </c>
      <c r="B390" s="247" t="s">
        <v>653</v>
      </c>
      <c r="C390" s="246" t="s">
        <v>16</v>
      </c>
      <c r="D390" s="246" t="s">
        <v>287</v>
      </c>
      <c r="E390" s="251">
        <v>6.0000000000000001E-3</v>
      </c>
      <c r="F390" s="248">
        <v>316.63</v>
      </c>
      <c r="G390" s="248">
        <f t="shared" si="14"/>
        <v>1.9</v>
      </c>
    </row>
    <row r="391" spans="1:7" ht="28.95" customHeight="1">
      <c r="A391" s="246" t="s">
        <v>654</v>
      </c>
      <c r="B391" s="247" t="s">
        <v>655</v>
      </c>
      <c r="C391" s="246" t="s">
        <v>16</v>
      </c>
      <c r="D391" s="246" t="s">
        <v>284</v>
      </c>
      <c r="E391" s="251">
        <v>5.7000000000000002E-2</v>
      </c>
      <c r="F391" s="248">
        <v>24.71</v>
      </c>
      <c r="G391" s="248">
        <f t="shared" si="14"/>
        <v>1.41</v>
      </c>
    </row>
    <row r="392" spans="1:7" ht="28.95" customHeight="1">
      <c r="A392" s="246" t="s">
        <v>656</v>
      </c>
      <c r="B392" s="247" t="s">
        <v>657</v>
      </c>
      <c r="C392" s="246" t="s">
        <v>16</v>
      </c>
      <c r="D392" s="246" t="s">
        <v>287</v>
      </c>
      <c r="E392" s="251">
        <v>6.0999999999999999E-2</v>
      </c>
      <c r="F392" s="248">
        <v>32.21</v>
      </c>
      <c r="G392" s="248">
        <f t="shared" si="14"/>
        <v>1.96</v>
      </c>
    </row>
    <row r="393" spans="1:7" ht="46.05" customHeight="1">
      <c r="A393" s="246" t="s">
        <v>282</v>
      </c>
      <c r="B393" s="247" t="s">
        <v>283</v>
      </c>
      <c r="C393" s="246" t="s">
        <v>16</v>
      </c>
      <c r="D393" s="246" t="s">
        <v>284</v>
      </c>
      <c r="E393" s="251">
        <v>2.5000000000000001E-2</v>
      </c>
      <c r="F393" s="248">
        <v>59.02</v>
      </c>
      <c r="G393" s="248">
        <f t="shared" si="14"/>
        <v>1.48</v>
      </c>
    </row>
    <row r="394" spans="1:7" ht="46.05" customHeight="1">
      <c r="A394" s="246" t="s">
        <v>285</v>
      </c>
      <c r="B394" s="247" t="s">
        <v>286</v>
      </c>
      <c r="C394" s="246" t="s">
        <v>16</v>
      </c>
      <c r="D394" s="246" t="s">
        <v>287</v>
      </c>
      <c r="E394" s="251">
        <v>1.9E-2</v>
      </c>
      <c r="F394" s="248">
        <v>142.55000000000001</v>
      </c>
      <c r="G394" s="248">
        <f t="shared" si="14"/>
        <v>2.71</v>
      </c>
    </row>
    <row r="395" spans="1:7" ht="18" customHeight="1">
      <c r="A395" s="11"/>
      <c r="B395" s="11"/>
      <c r="C395" s="11"/>
      <c r="D395" s="11"/>
      <c r="E395" s="367" t="s">
        <v>288</v>
      </c>
      <c r="F395" s="367"/>
      <c r="G395" s="249">
        <f>SUM(G389:G394)</f>
        <v>9.68</v>
      </c>
    </row>
    <row r="396" spans="1:7" ht="15" customHeight="1">
      <c r="A396" s="373" t="s">
        <v>207</v>
      </c>
      <c r="B396" s="373"/>
      <c r="C396" s="243" t="s">
        <v>178</v>
      </c>
      <c r="D396" s="243" t="s">
        <v>194</v>
      </c>
      <c r="E396" s="243" t="s">
        <v>195</v>
      </c>
      <c r="F396" s="243" t="s">
        <v>196</v>
      </c>
      <c r="G396" s="243" t="s">
        <v>197</v>
      </c>
    </row>
    <row r="397" spans="1:7" ht="15" customHeight="1">
      <c r="A397" s="246" t="s">
        <v>210</v>
      </c>
      <c r="B397" s="247" t="s">
        <v>211</v>
      </c>
      <c r="C397" s="246" t="s">
        <v>16</v>
      </c>
      <c r="D397" s="246" t="s">
        <v>128</v>
      </c>
      <c r="E397" s="251">
        <v>2.3E-2</v>
      </c>
      <c r="F397" s="248">
        <v>22.26</v>
      </c>
      <c r="G397" s="248">
        <f>ROUND(ROUND(E397,4)*F397,2)</f>
        <v>0.51</v>
      </c>
    </row>
    <row r="398" spans="1:7" ht="18" customHeight="1">
      <c r="A398" s="11"/>
      <c r="B398" s="11"/>
      <c r="C398" s="11"/>
      <c r="D398" s="11"/>
      <c r="E398" s="367" t="s">
        <v>212</v>
      </c>
      <c r="F398" s="367"/>
      <c r="G398" s="249">
        <f>SUM(G397:G397)</f>
        <v>0.51</v>
      </c>
    </row>
    <row r="399" spans="1:7" ht="15" customHeight="1">
      <c r="A399" s="11"/>
      <c r="B399" s="11"/>
      <c r="C399" s="11"/>
      <c r="D399" s="11"/>
      <c r="E399" s="368" t="s">
        <v>217</v>
      </c>
      <c r="F399" s="368"/>
      <c r="G399" s="250">
        <f>ROUND(SUM(G395,G398),2)</f>
        <v>10.19</v>
      </c>
    </row>
    <row r="400" spans="1:7" ht="10.050000000000001" customHeight="1">
      <c r="A400" s="11"/>
      <c r="B400" s="11"/>
      <c r="C400" s="11"/>
      <c r="D400" s="11"/>
      <c r="E400" s="374"/>
      <c r="F400" s="374"/>
      <c r="G400" s="374"/>
    </row>
    <row r="401" spans="1:7" ht="19.95" customHeight="1">
      <c r="A401" s="375" t="s">
        <v>660</v>
      </c>
      <c r="B401" s="375"/>
      <c r="C401" s="375"/>
      <c r="D401" s="375"/>
      <c r="E401" s="375"/>
      <c r="F401" s="375"/>
      <c r="G401" s="375"/>
    </row>
    <row r="402" spans="1:7" ht="15" customHeight="1">
      <c r="A402" s="373" t="s">
        <v>281</v>
      </c>
      <c r="B402" s="373"/>
      <c r="C402" s="243" t="s">
        <v>178</v>
      </c>
      <c r="D402" s="243" t="s">
        <v>194</v>
      </c>
      <c r="E402" s="243" t="s">
        <v>195</v>
      </c>
      <c r="F402" s="243" t="s">
        <v>196</v>
      </c>
      <c r="G402" s="243" t="s">
        <v>197</v>
      </c>
    </row>
    <row r="403" spans="1:7" ht="37.950000000000003" customHeight="1">
      <c r="A403" s="246" t="s">
        <v>581</v>
      </c>
      <c r="B403" s="247" t="s">
        <v>582</v>
      </c>
      <c r="C403" s="246" t="s">
        <v>16</v>
      </c>
      <c r="D403" s="246" t="s">
        <v>287</v>
      </c>
      <c r="E403" s="251">
        <v>3.0000000000000001E-3</v>
      </c>
      <c r="F403" s="248">
        <v>328.55</v>
      </c>
      <c r="G403" s="248">
        <f>ROUND(ROUND(E403,4)*F403,2)</f>
        <v>0.99</v>
      </c>
    </row>
    <row r="404" spans="1:7" ht="28.95" customHeight="1">
      <c r="A404" s="246" t="s">
        <v>661</v>
      </c>
      <c r="B404" s="247" t="s">
        <v>662</v>
      </c>
      <c r="C404" s="246" t="s">
        <v>16</v>
      </c>
      <c r="D404" s="246" t="s">
        <v>287</v>
      </c>
      <c r="E404" s="251">
        <v>8.0000000000000002E-3</v>
      </c>
      <c r="F404" s="248">
        <v>163.63999999999999</v>
      </c>
      <c r="G404" s="248">
        <f>ROUND(ROUND(E404,4)*F404,2)</f>
        <v>1.31</v>
      </c>
    </row>
    <row r="405" spans="1:7" ht="18" customHeight="1">
      <c r="A405" s="11"/>
      <c r="B405" s="11"/>
      <c r="C405" s="11"/>
      <c r="D405" s="11"/>
      <c r="E405" s="367" t="s">
        <v>288</v>
      </c>
      <c r="F405" s="367"/>
      <c r="G405" s="249">
        <f>SUM(G403:G404)</f>
        <v>2.2999999999999998</v>
      </c>
    </row>
    <row r="406" spans="1:7" ht="15" customHeight="1">
      <c r="A406" s="373" t="s">
        <v>207</v>
      </c>
      <c r="B406" s="373"/>
      <c r="C406" s="243" t="s">
        <v>178</v>
      </c>
      <c r="D406" s="243" t="s">
        <v>194</v>
      </c>
      <c r="E406" s="243" t="s">
        <v>195</v>
      </c>
      <c r="F406" s="243" t="s">
        <v>196</v>
      </c>
      <c r="G406" s="243" t="s">
        <v>197</v>
      </c>
    </row>
    <row r="407" spans="1:7" ht="15" customHeight="1">
      <c r="A407" s="246" t="s">
        <v>210</v>
      </c>
      <c r="B407" s="247" t="s">
        <v>211</v>
      </c>
      <c r="C407" s="246" t="s">
        <v>16</v>
      </c>
      <c r="D407" s="246" t="s">
        <v>128</v>
      </c>
      <c r="E407" s="251">
        <v>8.0000000000000002E-3</v>
      </c>
      <c r="F407" s="248">
        <v>22.26</v>
      </c>
      <c r="G407" s="248">
        <f>ROUND(ROUND(E407,4)*F407,2)</f>
        <v>0.18</v>
      </c>
    </row>
    <row r="408" spans="1:7" ht="18" customHeight="1">
      <c r="A408" s="11"/>
      <c r="B408" s="11"/>
      <c r="C408" s="11"/>
      <c r="D408" s="11"/>
      <c r="E408" s="367" t="s">
        <v>212</v>
      </c>
      <c r="F408" s="367"/>
      <c r="G408" s="249">
        <f>SUM(G407:G407)</f>
        <v>0.18</v>
      </c>
    </row>
    <row r="409" spans="1:7" ht="15" customHeight="1">
      <c r="A409" s="11"/>
      <c r="B409" s="11"/>
      <c r="C409" s="11"/>
      <c r="D409" s="11"/>
      <c r="E409" s="368" t="s">
        <v>217</v>
      </c>
      <c r="F409" s="368"/>
      <c r="G409" s="250">
        <f>ROUND(SUM(G405,G408),2)</f>
        <v>2.48</v>
      </c>
    </row>
    <row r="410" spans="1:7" ht="10.050000000000001" customHeight="1">
      <c r="A410" s="11"/>
      <c r="B410" s="11"/>
      <c r="C410" s="11"/>
      <c r="D410" s="11"/>
      <c r="E410" s="374"/>
      <c r="F410" s="374"/>
      <c r="G410" s="374"/>
    </row>
    <row r="411" spans="1:7" ht="19.95" customHeight="1">
      <c r="A411" s="375" t="s">
        <v>663</v>
      </c>
      <c r="B411" s="375"/>
      <c r="C411" s="375"/>
      <c r="D411" s="375"/>
      <c r="E411" s="375"/>
      <c r="F411" s="375"/>
      <c r="G411" s="375"/>
    </row>
    <row r="412" spans="1:7" ht="15" customHeight="1">
      <c r="A412" s="373" t="s">
        <v>281</v>
      </c>
      <c r="B412" s="373"/>
      <c r="C412" s="243" t="s">
        <v>178</v>
      </c>
      <c r="D412" s="243" t="s">
        <v>194</v>
      </c>
      <c r="E412" s="243" t="s">
        <v>195</v>
      </c>
      <c r="F412" s="243" t="s">
        <v>196</v>
      </c>
      <c r="G412" s="243" t="s">
        <v>197</v>
      </c>
    </row>
    <row r="413" spans="1:7" ht="28.95" customHeight="1">
      <c r="A413" s="246" t="s">
        <v>664</v>
      </c>
      <c r="B413" s="247" t="s">
        <v>665</v>
      </c>
      <c r="C413" s="246" t="s">
        <v>16</v>
      </c>
      <c r="D413" s="246" t="s">
        <v>287</v>
      </c>
      <c r="E413" s="251">
        <v>0.03</v>
      </c>
      <c r="F413" s="248">
        <v>60.29</v>
      </c>
      <c r="G413" s="248">
        <f>ROUND(ROUND(E413,4)*F413,2)</f>
        <v>1.81</v>
      </c>
    </row>
    <row r="414" spans="1:7" ht="21" customHeight="1">
      <c r="A414" s="246" t="s">
        <v>666</v>
      </c>
      <c r="B414" s="247" t="s">
        <v>667</v>
      </c>
      <c r="C414" s="246" t="s">
        <v>16</v>
      </c>
      <c r="D414" s="246" t="s">
        <v>287</v>
      </c>
      <c r="E414" s="251">
        <v>0.03</v>
      </c>
      <c r="F414" s="248">
        <v>21.8</v>
      </c>
      <c r="G414" s="248">
        <f>ROUND(ROUND(E414,4)*F414,2)</f>
        <v>0.65</v>
      </c>
    </row>
    <row r="415" spans="1:7" ht="46.05" customHeight="1">
      <c r="A415" s="246" t="s">
        <v>285</v>
      </c>
      <c r="B415" s="247" t="s">
        <v>286</v>
      </c>
      <c r="C415" s="246" t="s">
        <v>16</v>
      </c>
      <c r="D415" s="246" t="s">
        <v>287</v>
      </c>
      <c r="E415" s="251">
        <v>0.03</v>
      </c>
      <c r="F415" s="248">
        <v>142.55000000000001</v>
      </c>
      <c r="G415" s="248">
        <f>ROUND(ROUND(E415,4)*F415,2)</f>
        <v>4.28</v>
      </c>
    </row>
    <row r="416" spans="1:7" ht="18" customHeight="1">
      <c r="A416" s="11"/>
      <c r="B416" s="11"/>
      <c r="C416" s="11"/>
      <c r="D416" s="11"/>
      <c r="E416" s="367" t="s">
        <v>288</v>
      </c>
      <c r="F416" s="367"/>
      <c r="G416" s="249">
        <f>SUM(G413:G415)</f>
        <v>6.74</v>
      </c>
    </row>
    <row r="417" spans="1:7" ht="15" customHeight="1">
      <c r="A417" s="373" t="s">
        <v>193</v>
      </c>
      <c r="B417" s="373"/>
      <c r="C417" s="243" t="s">
        <v>178</v>
      </c>
      <c r="D417" s="243" t="s">
        <v>194</v>
      </c>
      <c r="E417" s="243" t="s">
        <v>195</v>
      </c>
      <c r="F417" s="243" t="s">
        <v>196</v>
      </c>
      <c r="G417" s="243" t="s">
        <v>197</v>
      </c>
    </row>
    <row r="418" spans="1:7" ht="21" customHeight="1">
      <c r="A418" s="246" t="s">
        <v>668</v>
      </c>
      <c r="B418" s="247" t="s">
        <v>669</v>
      </c>
      <c r="C418" s="246" t="s">
        <v>16</v>
      </c>
      <c r="D418" s="246" t="s">
        <v>144</v>
      </c>
      <c r="E418" s="251">
        <v>0.04</v>
      </c>
      <c r="F418" s="248">
        <v>9.1199999999999992</v>
      </c>
      <c r="G418" s="248">
        <f>ROUND(ROUND(E418,4)*F418,2)</f>
        <v>0.36</v>
      </c>
    </row>
    <row r="419" spans="1:7" ht="15" customHeight="1">
      <c r="A419" s="11"/>
      <c r="B419" s="11"/>
      <c r="C419" s="11"/>
      <c r="D419" s="11"/>
      <c r="E419" s="367" t="s">
        <v>206</v>
      </c>
      <c r="F419" s="367"/>
      <c r="G419" s="249">
        <f>SUM(G418:G418)</f>
        <v>0.36</v>
      </c>
    </row>
    <row r="420" spans="1:7" ht="15" customHeight="1">
      <c r="A420" s="373" t="s">
        <v>207</v>
      </c>
      <c r="B420" s="373"/>
      <c r="C420" s="243" t="s">
        <v>178</v>
      </c>
      <c r="D420" s="243" t="s">
        <v>194</v>
      </c>
      <c r="E420" s="243" t="s">
        <v>195</v>
      </c>
      <c r="F420" s="243" t="s">
        <v>196</v>
      </c>
      <c r="G420" s="243" t="s">
        <v>197</v>
      </c>
    </row>
    <row r="421" spans="1:7" ht="15" customHeight="1">
      <c r="A421" s="246" t="s">
        <v>210</v>
      </c>
      <c r="B421" s="247" t="s">
        <v>211</v>
      </c>
      <c r="C421" s="246" t="s">
        <v>16</v>
      </c>
      <c r="D421" s="246" t="s">
        <v>128</v>
      </c>
      <c r="E421" s="251">
        <v>1.5</v>
      </c>
      <c r="F421" s="248">
        <v>22.26</v>
      </c>
      <c r="G421" s="248">
        <f>ROUND(ROUND(E421,4)*F421,2)</f>
        <v>33.39</v>
      </c>
    </row>
    <row r="422" spans="1:7" ht="18" customHeight="1">
      <c r="A422" s="11"/>
      <c r="B422" s="11"/>
      <c r="C422" s="11"/>
      <c r="D422" s="11"/>
      <c r="E422" s="367" t="s">
        <v>212</v>
      </c>
      <c r="F422" s="367"/>
      <c r="G422" s="249">
        <f>SUM(G421:G421)</f>
        <v>33.39</v>
      </c>
    </row>
    <row r="423" spans="1:7" ht="15" customHeight="1">
      <c r="A423" s="11"/>
      <c r="B423" s="11"/>
      <c r="C423" s="11"/>
      <c r="D423" s="11"/>
      <c r="E423" s="368" t="s">
        <v>217</v>
      </c>
      <c r="F423" s="368"/>
      <c r="G423" s="250">
        <f>ROUND(SUM(G416,G419,G422),2)</f>
        <v>40.49</v>
      </c>
    </row>
    <row r="424" spans="1:7" ht="10.050000000000001" customHeight="1">
      <c r="A424" s="11"/>
      <c r="B424" s="11"/>
      <c r="C424" s="11"/>
      <c r="D424" s="11"/>
      <c r="E424" s="374"/>
      <c r="F424" s="374"/>
      <c r="G424" s="374"/>
    </row>
    <row r="425" spans="1:7" ht="19.95" customHeight="1">
      <c r="A425" s="375" t="s">
        <v>670</v>
      </c>
      <c r="B425" s="375"/>
      <c r="C425" s="375"/>
      <c r="D425" s="375"/>
      <c r="E425" s="375"/>
      <c r="F425" s="375"/>
      <c r="G425" s="375"/>
    </row>
    <row r="426" spans="1:7" ht="15" customHeight="1">
      <c r="A426" s="373" t="s">
        <v>193</v>
      </c>
      <c r="B426" s="373"/>
      <c r="C426" s="243" t="s">
        <v>178</v>
      </c>
      <c r="D426" s="243" t="s">
        <v>194</v>
      </c>
      <c r="E426" s="243" t="s">
        <v>195</v>
      </c>
      <c r="F426" s="243" t="s">
        <v>196</v>
      </c>
      <c r="G426" s="243" t="s">
        <v>197</v>
      </c>
    </row>
    <row r="427" spans="1:7" ht="21" customHeight="1">
      <c r="A427" s="246" t="s">
        <v>668</v>
      </c>
      <c r="B427" s="247" t="s">
        <v>669</v>
      </c>
      <c r="C427" s="246" t="s">
        <v>16</v>
      </c>
      <c r="D427" s="246" t="s">
        <v>144</v>
      </c>
      <c r="E427" s="251">
        <v>0.04</v>
      </c>
      <c r="F427" s="248">
        <v>9.1199999999999992</v>
      </c>
      <c r="G427" s="248">
        <f>ROUND(ROUND(E427,4)*F427,2)</f>
        <v>0.36</v>
      </c>
    </row>
    <row r="428" spans="1:7" ht="15" customHeight="1">
      <c r="A428" s="11"/>
      <c r="B428" s="11"/>
      <c r="C428" s="11"/>
      <c r="D428" s="11"/>
      <c r="E428" s="367" t="s">
        <v>206</v>
      </c>
      <c r="F428" s="367"/>
      <c r="G428" s="249">
        <f>SUM(G427:G427)</f>
        <v>0.36</v>
      </c>
    </row>
    <row r="429" spans="1:7" ht="15" customHeight="1">
      <c r="A429" s="373" t="s">
        <v>207</v>
      </c>
      <c r="B429" s="373"/>
      <c r="C429" s="243" t="s">
        <v>178</v>
      </c>
      <c r="D429" s="243" t="s">
        <v>194</v>
      </c>
      <c r="E429" s="243" t="s">
        <v>195</v>
      </c>
      <c r="F429" s="243" t="s">
        <v>196</v>
      </c>
      <c r="G429" s="243" t="s">
        <v>197</v>
      </c>
    </row>
    <row r="430" spans="1:7" ht="15" customHeight="1">
      <c r="A430" s="246" t="s">
        <v>210</v>
      </c>
      <c r="B430" s="247" t="s">
        <v>211</v>
      </c>
      <c r="C430" s="246" t="s">
        <v>16</v>
      </c>
      <c r="D430" s="246" t="s">
        <v>128</v>
      </c>
      <c r="E430" s="251">
        <v>1.43</v>
      </c>
      <c r="F430" s="248">
        <v>22.26</v>
      </c>
      <c r="G430" s="248">
        <f>ROUND(ROUND(E430,4)*F430,2)</f>
        <v>31.83</v>
      </c>
    </row>
    <row r="431" spans="1:7" ht="18" customHeight="1">
      <c r="A431" s="11"/>
      <c r="B431" s="11"/>
      <c r="C431" s="11"/>
      <c r="D431" s="11"/>
      <c r="E431" s="367" t="s">
        <v>212</v>
      </c>
      <c r="F431" s="367"/>
      <c r="G431" s="249">
        <f>SUM(G430:G430)</f>
        <v>31.83</v>
      </c>
    </row>
    <row r="432" spans="1:7" ht="15" customHeight="1">
      <c r="A432" s="11"/>
      <c r="B432" s="11"/>
      <c r="C432" s="11"/>
      <c r="D432" s="11"/>
      <c r="E432" s="368" t="s">
        <v>217</v>
      </c>
      <c r="F432" s="368"/>
      <c r="G432" s="250">
        <f>ROUND(SUM(G428,G431),2)</f>
        <v>32.19</v>
      </c>
    </row>
    <row r="433" spans="1:7" ht="10.050000000000001" customHeight="1">
      <c r="A433" s="11"/>
      <c r="B433" s="11"/>
      <c r="C433" s="11"/>
      <c r="D433" s="11"/>
      <c r="E433" s="374"/>
      <c r="F433" s="374"/>
      <c r="G433" s="374"/>
    </row>
    <row r="434" spans="1:7" ht="19.95" customHeight="1">
      <c r="A434" s="375" t="s">
        <v>671</v>
      </c>
      <c r="B434" s="375"/>
      <c r="C434" s="375"/>
      <c r="D434" s="375"/>
      <c r="E434" s="375"/>
      <c r="F434" s="375"/>
      <c r="G434" s="375"/>
    </row>
    <row r="435" spans="1:7" ht="15" customHeight="1">
      <c r="A435" s="373" t="s">
        <v>193</v>
      </c>
      <c r="B435" s="373"/>
      <c r="C435" s="243" t="s">
        <v>178</v>
      </c>
      <c r="D435" s="243" t="s">
        <v>194</v>
      </c>
      <c r="E435" s="243" t="s">
        <v>195</v>
      </c>
      <c r="F435" s="243" t="s">
        <v>196</v>
      </c>
      <c r="G435" s="243" t="s">
        <v>197</v>
      </c>
    </row>
    <row r="436" spans="1:7" ht="21" customHeight="1">
      <c r="A436" s="246" t="s">
        <v>672</v>
      </c>
      <c r="B436" s="247" t="s">
        <v>673</v>
      </c>
      <c r="C436" s="246" t="s">
        <v>16</v>
      </c>
      <c r="D436" s="246" t="s">
        <v>23</v>
      </c>
      <c r="E436" s="251">
        <v>25</v>
      </c>
      <c r="F436" s="248">
        <v>2.66</v>
      </c>
      <c r="G436" s="248">
        <f>ROUND(ROUND(E436,4)*F436,2)</f>
        <v>66.5</v>
      </c>
    </row>
    <row r="437" spans="1:7" ht="15" customHeight="1">
      <c r="A437" s="11"/>
      <c r="B437" s="11"/>
      <c r="C437" s="11"/>
      <c r="D437" s="11"/>
      <c r="E437" s="367" t="s">
        <v>206</v>
      </c>
      <c r="F437" s="367"/>
      <c r="G437" s="249">
        <f>SUM(G436:G436)</f>
        <v>66.5</v>
      </c>
    </row>
    <row r="438" spans="1:7" ht="15" customHeight="1">
      <c r="A438" s="373" t="s">
        <v>207</v>
      </c>
      <c r="B438" s="373"/>
      <c r="C438" s="243" t="s">
        <v>178</v>
      </c>
      <c r="D438" s="243" t="s">
        <v>194</v>
      </c>
      <c r="E438" s="243" t="s">
        <v>195</v>
      </c>
      <c r="F438" s="243" t="s">
        <v>196</v>
      </c>
      <c r="G438" s="243" t="s">
        <v>197</v>
      </c>
    </row>
    <row r="439" spans="1:7" ht="15" customHeight="1">
      <c r="A439" s="246" t="s">
        <v>210</v>
      </c>
      <c r="B439" s="247" t="s">
        <v>211</v>
      </c>
      <c r="C439" s="246" t="s">
        <v>16</v>
      </c>
      <c r="D439" s="246" t="s">
        <v>128</v>
      </c>
      <c r="E439" s="251">
        <v>4</v>
      </c>
      <c r="F439" s="248">
        <v>22.26</v>
      </c>
      <c r="G439" s="248">
        <f>ROUND(ROUND(E439,4)*F439,2)</f>
        <v>89.04</v>
      </c>
    </row>
    <row r="440" spans="1:7" ht="18" customHeight="1">
      <c r="A440" s="11"/>
      <c r="B440" s="11"/>
      <c r="C440" s="11"/>
      <c r="D440" s="11"/>
      <c r="E440" s="367" t="s">
        <v>212</v>
      </c>
      <c r="F440" s="367"/>
      <c r="G440" s="249">
        <f>SUM(G439:G439)</f>
        <v>89.04</v>
      </c>
    </row>
    <row r="441" spans="1:7" ht="15" customHeight="1">
      <c r="A441" s="11"/>
      <c r="B441" s="11"/>
      <c r="C441" s="11"/>
      <c r="D441" s="11"/>
      <c r="E441" s="368" t="s">
        <v>217</v>
      </c>
      <c r="F441" s="368"/>
      <c r="G441" s="250">
        <f>ROUND(SUM(G437,G440),2)</f>
        <v>155.54</v>
      </c>
    </row>
    <row r="442" spans="1:7" ht="10.050000000000001" customHeight="1">
      <c r="A442" s="11"/>
      <c r="B442" s="11"/>
      <c r="C442" s="11"/>
      <c r="D442" s="11"/>
      <c r="E442" s="374"/>
      <c r="F442" s="374"/>
      <c r="G442" s="374"/>
    </row>
    <row r="443" spans="1:7" ht="19.95" customHeight="1">
      <c r="A443" s="375" t="s">
        <v>756</v>
      </c>
      <c r="B443" s="375"/>
      <c r="C443" s="375"/>
      <c r="D443" s="375"/>
      <c r="E443" s="375"/>
      <c r="F443" s="375"/>
      <c r="G443" s="375"/>
    </row>
    <row r="444" spans="1:7" ht="15" customHeight="1">
      <c r="A444" s="373" t="s">
        <v>207</v>
      </c>
      <c r="B444" s="373"/>
      <c r="C444" s="243" t="s">
        <v>178</v>
      </c>
      <c r="D444" s="243" t="s">
        <v>194</v>
      </c>
      <c r="E444" s="243" t="s">
        <v>195</v>
      </c>
      <c r="F444" s="243" t="s">
        <v>196</v>
      </c>
      <c r="G444" s="243" t="s">
        <v>197</v>
      </c>
    </row>
    <row r="445" spans="1:7" ht="15" customHeight="1">
      <c r="A445" s="246" t="s">
        <v>291</v>
      </c>
      <c r="B445" s="247" t="s">
        <v>292</v>
      </c>
      <c r="C445" s="246" t="s">
        <v>16</v>
      </c>
      <c r="D445" s="246" t="s">
        <v>128</v>
      </c>
      <c r="E445" s="251">
        <v>1.65</v>
      </c>
      <c r="F445" s="248">
        <v>27.42</v>
      </c>
      <c r="G445" s="248">
        <f>ROUND(ROUND(E445,4)*F445,2)</f>
        <v>45.24</v>
      </c>
    </row>
    <row r="446" spans="1:7" ht="15" customHeight="1">
      <c r="A446" s="246" t="s">
        <v>210</v>
      </c>
      <c r="B446" s="247" t="s">
        <v>211</v>
      </c>
      <c r="C446" s="246" t="s">
        <v>16</v>
      </c>
      <c r="D446" s="246" t="s">
        <v>128</v>
      </c>
      <c r="E446" s="251">
        <v>4.5</v>
      </c>
      <c r="F446" s="248">
        <v>22.26</v>
      </c>
      <c r="G446" s="248">
        <f>ROUND(ROUND(E446,4)*F446,2)</f>
        <v>100.17</v>
      </c>
    </row>
    <row r="447" spans="1:7" ht="18" customHeight="1">
      <c r="A447" s="11"/>
      <c r="B447" s="11"/>
      <c r="C447" s="11"/>
      <c r="D447" s="11"/>
      <c r="E447" s="367" t="s">
        <v>212</v>
      </c>
      <c r="F447" s="367"/>
      <c r="G447" s="249">
        <f>SUM(G445:G446)</f>
        <v>145.41</v>
      </c>
    </row>
    <row r="448" spans="1:7" ht="15" customHeight="1">
      <c r="A448" s="11"/>
      <c r="B448" s="11"/>
      <c r="C448" s="11"/>
      <c r="D448" s="11"/>
      <c r="E448" s="368" t="s">
        <v>217</v>
      </c>
      <c r="F448" s="368"/>
      <c r="G448" s="250">
        <f>ROUND(SUM(G447),2)</f>
        <v>145.41</v>
      </c>
    </row>
    <row r="449" spans="1:7" ht="10.050000000000001" customHeight="1">
      <c r="A449" s="11"/>
      <c r="B449" s="11"/>
      <c r="C449" s="11"/>
      <c r="D449" s="11"/>
      <c r="E449" s="374"/>
      <c r="F449" s="374"/>
      <c r="G449" s="374"/>
    </row>
    <row r="450" spans="1:7" ht="19.95" customHeight="1">
      <c r="A450" s="375" t="s">
        <v>687</v>
      </c>
      <c r="B450" s="375"/>
      <c r="C450" s="375"/>
      <c r="D450" s="375"/>
      <c r="E450" s="375"/>
      <c r="F450" s="375"/>
      <c r="G450" s="375"/>
    </row>
    <row r="451" spans="1:7" ht="15" customHeight="1">
      <c r="A451" s="373" t="s">
        <v>281</v>
      </c>
      <c r="B451" s="373"/>
      <c r="C451" s="243" t="s">
        <v>178</v>
      </c>
      <c r="D451" s="243" t="s">
        <v>194</v>
      </c>
      <c r="E451" s="243" t="s">
        <v>195</v>
      </c>
      <c r="F451" s="243" t="s">
        <v>196</v>
      </c>
      <c r="G451" s="243" t="s">
        <v>197</v>
      </c>
    </row>
    <row r="452" spans="1:7" ht="28.95" customHeight="1">
      <c r="A452" s="246" t="s">
        <v>688</v>
      </c>
      <c r="B452" s="247" t="s">
        <v>689</v>
      </c>
      <c r="C452" s="246" t="s">
        <v>16</v>
      </c>
      <c r="D452" s="246" t="s">
        <v>284</v>
      </c>
      <c r="E452" s="251">
        <v>0.12</v>
      </c>
      <c r="F452" s="248">
        <v>0.56000000000000005</v>
      </c>
      <c r="G452" s="248">
        <f>ROUND(ROUND(E452,4)*F452,2)</f>
        <v>7.0000000000000007E-2</v>
      </c>
    </row>
    <row r="453" spans="1:7" ht="28.95" customHeight="1">
      <c r="A453" s="246" t="s">
        <v>690</v>
      </c>
      <c r="B453" s="247" t="s">
        <v>691</v>
      </c>
      <c r="C453" s="246" t="s">
        <v>16</v>
      </c>
      <c r="D453" s="246" t="s">
        <v>287</v>
      </c>
      <c r="E453" s="251">
        <v>0.08</v>
      </c>
      <c r="F453" s="248">
        <v>1.44</v>
      </c>
      <c r="G453" s="248">
        <f>ROUND(ROUND(E453,4)*F453,2)</f>
        <v>0.12</v>
      </c>
    </row>
    <row r="454" spans="1:7" ht="18" customHeight="1">
      <c r="A454" s="11"/>
      <c r="B454" s="11"/>
      <c r="C454" s="11"/>
      <c r="D454" s="11"/>
      <c r="E454" s="367" t="s">
        <v>288</v>
      </c>
      <c r="F454" s="367"/>
      <c r="G454" s="249">
        <f>SUM(G452:G453)</f>
        <v>0.19</v>
      </c>
    </row>
    <row r="455" spans="1:7" ht="15" customHeight="1">
      <c r="A455" s="373" t="s">
        <v>207</v>
      </c>
      <c r="B455" s="373"/>
      <c r="C455" s="243" t="s">
        <v>178</v>
      </c>
      <c r="D455" s="243" t="s">
        <v>194</v>
      </c>
      <c r="E455" s="243" t="s">
        <v>195</v>
      </c>
      <c r="F455" s="243" t="s">
        <v>196</v>
      </c>
      <c r="G455" s="243" t="s">
        <v>197</v>
      </c>
    </row>
    <row r="456" spans="1:7" ht="21" customHeight="1">
      <c r="A456" s="246" t="s">
        <v>208</v>
      </c>
      <c r="B456" s="247" t="s">
        <v>209</v>
      </c>
      <c r="C456" s="246" t="s">
        <v>16</v>
      </c>
      <c r="D456" s="246" t="s">
        <v>128</v>
      </c>
      <c r="E456" s="251">
        <v>0.2</v>
      </c>
      <c r="F456" s="248">
        <v>27.01</v>
      </c>
      <c r="G456" s="248">
        <f>ROUND(ROUND(E456,4)*F456,2)</f>
        <v>5.4</v>
      </c>
    </row>
    <row r="457" spans="1:7" ht="15" customHeight="1">
      <c r="A457" s="246" t="s">
        <v>291</v>
      </c>
      <c r="B457" s="247" t="s">
        <v>292</v>
      </c>
      <c r="C457" s="246" t="s">
        <v>16</v>
      </c>
      <c r="D457" s="246" t="s">
        <v>128</v>
      </c>
      <c r="E457" s="251">
        <v>0.8</v>
      </c>
      <c r="F457" s="248">
        <v>27.42</v>
      </c>
      <c r="G457" s="248">
        <f>ROUND(ROUND(E457,4)*F457,2)</f>
        <v>21.94</v>
      </c>
    </row>
    <row r="458" spans="1:7" ht="15" customHeight="1">
      <c r="A458" s="246" t="s">
        <v>210</v>
      </c>
      <c r="B458" s="247" t="s">
        <v>211</v>
      </c>
      <c r="C458" s="246" t="s">
        <v>16</v>
      </c>
      <c r="D458" s="246" t="s">
        <v>128</v>
      </c>
      <c r="E458" s="251">
        <v>0.89</v>
      </c>
      <c r="F458" s="248">
        <v>22.26</v>
      </c>
      <c r="G458" s="248">
        <f>ROUND(ROUND(E458,4)*F458,2)</f>
        <v>19.809999999999999</v>
      </c>
    </row>
    <row r="459" spans="1:7" ht="18" customHeight="1">
      <c r="A459" s="11"/>
      <c r="B459" s="11"/>
      <c r="C459" s="11"/>
      <c r="D459" s="11"/>
      <c r="E459" s="367" t="s">
        <v>212</v>
      </c>
      <c r="F459" s="367"/>
      <c r="G459" s="249">
        <f>SUM(G456:G458)</f>
        <v>47.150000000000006</v>
      </c>
    </row>
    <row r="460" spans="1:7" ht="15" customHeight="1">
      <c r="A460" s="11"/>
      <c r="B460" s="11"/>
      <c r="C460" s="11"/>
      <c r="D460" s="11"/>
      <c r="E460" s="368" t="s">
        <v>217</v>
      </c>
      <c r="F460" s="368"/>
      <c r="G460" s="250">
        <f>ROUND(SUM(G454,G459),2)</f>
        <v>47.34</v>
      </c>
    </row>
    <row r="461" spans="1:7" ht="10.050000000000001" customHeight="1">
      <c r="A461" s="11"/>
      <c r="B461" s="11"/>
      <c r="C461" s="11"/>
      <c r="D461" s="11"/>
      <c r="E461" s="374"/>
      <c r="F461" s="374"/>
      <c r="G461" s="374"/>
    </row>
    <row r="462" spans="1:7" ht="19.95" customHeight="1">
      <c r="A462" s="375" t="s">
        <v>694</v>
      </c>
      <c r="B462" s="375"/>
      <c r="C462" s="375"/>
      <c r="D462" s="375"/>
      <c r="E462" s="375"/>
      <c r="F462" s="375"/>
      <c r="G462" s="375"/>
    </row>
    <row r="463" spans="1:7" ht="15" customHeight="1">
      <c r="A463" s="373" t="s">
        <v>193</v>
      </c>
      <c r="B463" s="373"/>
      <c r="C463" s="243" t="s">
        <v>178</v>
      </c>
      <c r="D463" s="243" t="s">
        <v>194</v>
      </c>
      <c r="E463" s="243" t="s">
        <v>195</v>
      </c>
      <c r="F463" s="243" t="s">
        <v>196</v>
      </c>
      <c r="G463" s="243" t="s">
        <v>197</v>
      </c>
    </row>
    <row r="464" spans="1:7" ht="21" customHeight="1">
      <c r="A464" s="246" t="s">
        <v>695</v>
      </c>
      <c r="B464" s="247" t="s">
        <v>696</v>
      </c>
      <c r="C464" s="246" t="s">
        <v>16</v>
      </c>
      <c r="D464" s="246" t="s">
        <v>144</v>
      </c>
      <c r="E464" s="251">
        <v>2.5000000000000001E-2</v>
      </c>
      <c r="F464" s="248">
        <v>16.920000000000002</v>
      </c>
      <c r="G464" s="248">
        <f>ROUND(ROUND(E464,4)*F464,2)</f>
        <v>0.42</v>
      </c>
    </row>
    <row r="465" spans="1:7" ht="28.95" customHeight="1">
      <c r="A465" s="246" t="s">
        <v>697</v>
      </c>
      <c r="B465" s="247" t="s">
        <v>698</v>
      </c>
      <c r="C465" s="246" t="s">
        <v>16</v>
      </c>
      <c r="D465" s="246" t="s">
        <v>23</v>
      </c>
      <c r="E465" s="251">
        <v>0.97</v>
      </c>
      <c r="F465" s="248">
        <v>0.22</v>
      </c>
      <c r="G465" s="248">
        <f>ROUND(ROUND(E465,4)*F465,2)</f>
        <v>0.21</v>
      </c>
    </row>
    <row r="466" spans="1:7" ht="15" customHeight="1">
      <c r="A466" s="11"/>
      <c r="B466" s="11"/>
      <c r="C466" s="11"/>
      <c r="D466" s="11"/>
      <c r="E466" s="367" t="s">
        <v>206</v>
      </c>
      <c r="F466" s="367"/>
      <c r="G466" s="249">
        <f>SUM(G464:G465)</f>
        <v>0.63</v>
      </c>
    </row>
    <row r="467" spans="1:7" ht="15" customHeight="1">
      <c r="A467" s="373" t="s">
        <v>207</v>
      </c>
      <c r="B467" s="373"/>
      <c r="C467" s="243" t="s">
        <v>178</v>
      </c>
      <c r="D467" s="243" t="s">
        <v>194</v>
      </c>
      <c r="E467" s="243" t="s">
        <v>195</v>
      </c>
      <c r="F467" s="243" t="s">
        <v>196</v>
      </c>
      <c r="G467" s="243" t="s">
        <v>197</v>
      </c>
    </row>
    <row r="468" spans="1:7" ht="15" customHeight="1">
      <c r="A468" s="246" t="s">
        <v>291</v>
      </c>
      <c r="B468" s="247" t="s">
        <v>292</v>
      </c>
      <c r="C468" s="246" t="s">
        <v>16</v>
      </c>
      <c r="D468" s="246" t="s">
        <v>128</v>
      </c>
      <c r="E468" s="251">
        <v>7.9000000000000001E-2</v>
      </c>
      <c r="F468" s="248">
        <v>27.42</v>
      </c>
      <c r="G468" s="248">
        <f>ROUND(ROUND(E468,4)*F468,2)</f>
        <v>2.17</v>
      </c>
    </row>
    <row r="469" spans="1:7" ht="15" customHeight="1">
      <c r="A469" s="246" t="s">
        <v>210</v>
      </c>
      <c r="B469" s="247" t="s">
        <v>211</v>
      </c>
      <c r="C469" s="246" t="s">
        <v>16</v>
      </c>
      <c r="D469" s="246" t="s">
        <v>128</v>
      </c>
      <c r="E469" s="251">
        <v>1.29E-2</v>
      </c>
      <c r="F469" s="248">
        <v>22.26</v>
      </c>
      <c r="G469" s="248">
        <f>ROUND(ROUND(E469,4)*F469,2)</f>
        <v>0.28999999999999998</v>
      </c>
    </row>
    <row r="470" spans="1:7" ht="18" customHeight="1">
      <c r="A470" s="11"/>
      <c r="B470" s="11"/>
      <c r="C470" s="11"/>
      <c r="D470" s="11"/>
      <c r="E470" s="367" t="s">
        <v>212</v>
      </c>
      <c r="F470" s="367"/>
      <c r="G470" s="249">
        <f>SUM(G468:G469)</f>
        <v>2.46</v>
      </c>
    </row>
    <row r="471" spans="1:7" ht="15" customHeight="1">
      <c r="A471" s="373" t="s">
        <v>213</v>
      </c>
      <c r="B471" s="373"/>
      <c r="C471" s="243" t="s">
        <v>178</v>
      </c>
      <c r="D471" s="243" t="s">
        <v>194</v>
      </c>
      <c r="E471" s="243" t="s">
        <v>195</v>
      </c>
      <c r="F471" s="243" t="s">
        <v>196</v>
      </c>
      <c r="G471" s="243" t="s">
        <v>197</v>
      </c>
    </row>
    <row r="472" spans="1:7" ht="21" customHeight="1">
      <c r="A472" s="246" t="s">
        <v>699</v>
      </c>
      <c r="B472" s="247" t="s">
        <v>700</v>
      </c>
      <c r="C472" s="246" t="s">
        <v>257</v>
      </c>
      <c r="D472" s="246" t="s">
        <v>144</v>
      </c>
      <c r="E472" s="251">
        <v>1</v>
      </c>
      <c r="F472" s="248">
        <v>0.96</v>
      </c>
      <c r="G472" s="248">
        <f>ROUND(ROUND(E472,4)*F472,2)</f>
        <v>0.96</v>
      </c>
    </row>
    <row r="473" spans="1:7" ht="15" customHeight="1">
      <c r="A473" s="11"/>
      <c r="B473" s="11"/>
      <c r="C473" s="11"/>
      <c r="D473" s="11"/>
      <c r="E473" s="367" t="s">
        <v>216</v>
      </c>
      <c r="F473" s="367"/>
      <c r="G473" s="249">
        <f>SUM(G472:G472)</f>
        <v>0.96</v>
      </c>
    </row>
    <row r="474" spans="1:7" ht="15" customHeight="1">
      <c r="A474" s="11"/>
      <c r="B474" s="11"/>
      <c r="C474" s="11"/>
      <c r="D474" s="11"/>
      <c r="E474" s="368" t="s">
        <v>217</v>
      </c>
      <c r="F474" s="368"/>
      <c r="G474" s="250">
        <f>ROUND(SUM(G466,G470,G473),2)</f>
        <v>4.05</v>
      </c>
    </row>
    <row r="475" spans="1:7" ht="10.050000000000001" customHeight="1">
      <c r="A475" s="11"/>
      <c r="B475" s="11"/>
      <c r="C475" s="11"/>
      <c r="D475" s="11"/>
      <c r="E475" s="374"/>
      <c r="F475" s="374"/>
      <c r="G475" s="374"/>
    </row>
    <row r="476" spans="1:7" ht="19.95" customHeight="1">
      <c r="A476" s="375" t="s">
        <v>703</v>
      </c>
      <c r="B476" s="375"/>
      <c r="C476" s="375"/>
      <c r="D476" s="375"/>
      <c r="E476" s="375"/>
      <c r="F476" s="375"/>
      <c r="G476" s="375"/>
    </row>
    <row r="477" spans="1:7" ht="15" customHeight="1">
      <c r="A477" s="373" t="s">
        <v>193</v>
      </c>
      <c r="B477" s="373"/>
      <c r="C477" s="243" t="s">
        <v>178</v>
      </c>
      <c r="D477" s="243" t="s">
        <v>194</v>
      </c>
      <c r="E477" s="243" t="s">
        <v>195</v>
      </c>
      <c r="F477" s="243" t="s">
        <v>196</v>
      </c>
      <c r="G477" s="243" t="s">
        <v>197</v>
      </c>
    </row>
    <row r="478" spans="1:7" ht="21" customHeight="1">
      <c r="A478" s="246" t="s">
        <v>695</v>
      </c>
      <c r="B478" s="247" t="s">
        <v>696</v>
      </c>
      <c r="C478" s="246" t="s">
        <v>16</v>
      </c>
      <c r="D478" s="246" t="s">
        <v>144</v>
      </c>
      <c r="E478" s="251">
        <v>2.5000000000000001E-2</v>
      </c>
      <c r="F478" s="248">
        <v>16.920000000000002</v>
      </c>
      <c r="G478" s="248">
        <f>ROUND(ROUND(E478,4)*F478,2)</f>
        <v>0.42</v>
      </c>
    </row>
    <row r="479" spans="1:7" ht="28.95" customHeight="1">
      <c r="A479" s="246" t="s">
        <v>697</v>
      </c>
      <c r="B479" s="247" t="s">
        <v>698</v>
      </c>
      <c r="C479" s="246" t="s">
        <v>16</v>
      </c>
      <c r="D479" s="246" t="s">
        <v>23</v>
      </c>
      <c r="E479" s="251">
        <v>0.74299999999999999</v>
      </c>
      <c r="F479" s="248">
        <v>0.22</v>
      </c>
      <c r="G479" s="248">
        <f>ROUND(ROUND(E479,4)*F479,2)</f>
        <v>0.16</v>
      </c>
    </row>
    <row r="480" spans="1:7" ht="15" customHeight="1">
      <c r="A480" s="11"/>
      <c r="B480" s="11"/>
      <c r="C480" s="11"/>
      <c r="D480" s="11"/>
      <c r="E480" s="367" t="s">
        <v>206</v>
      </c>
      <c r="F480" s="367"/>
      <c r="G480" s="249">
        <f>SUM(G478:G479)</f>
        <v>0.57999999999999996</v>
      </c>
    </row>
    <row r="481" spans="1:7" ht="15" customHeight="1">
      <c r="A481" s="373" t="s">
        <v>207</v>
      </c>
      <c r="B481" s="373"/>
      <c r="C481" s="243" t="s">
        <v>178</v>
      </c>
      <c r="D481" s="243" t="s">
        <v>194</v>
      </c>
      <c r="E481" s="243" t="s">
        <v>195</v>
      </c>
      <c r="F481" s="243" t="s">
        <v>196</v>
      </c>
      <c r="G481" s="243" t="s">
        <v>197</v>
      </c>
    </row>
    <row r="482" spans="1:7" ht="15" customHeight="1">
      <c r="A482" s="246" t="s">
        <v>291</v>
      </c>
      <c r="B482" s="247" t="s">
        <v>292</v>
      </c>
      <c r="C482" s="246" t="s">
        <v>16</v>
      </c>
      <c r="D482" s="246" t="s">
        <v>128</v>
      </c>
      <c r="E482" s="251">
        <v>5.6099999999999997E-2</v>
      </c>
      <c r="F482" s="248">
        <v>27.42</v>
      </c>
      <c r="G482" s="248">
        <f>ROUND(ROUND(E482,4)*F482,2)</f>
        <v>1.54</v>
      </c>
    </row>
    <row r="483" spans="1:7" ht="15" customHeight="1">
      <c r="A483" s="246" t="s">
        <v>210</v>
      </c>
      <c r="B483" s="247" t="s">
        <v>211</v>
      </c>
      <c r="C483" s="246" t="s">
        <v>16</v>
      </c>
      <c r="D483" s="246" t="s">
        <v>128</v>
      </c>
      <c r="E483" s="251">
        <v>9.1999999999999998E-3</v>
      </c>
      <c r="F483" s="248">
        <v>22.26</v>
      </c>
      <c r="G483" s="248">
        <f>ROUND(ROUND(E483,4)*F483,2)</f>
        <v>0.2</v>
      </c>
    </row>
    <row r="484" spans="1:7" ht="18" customHeight="1">
      <c r="A484" s="11"/>
      <c r="B484" s="11"/>
      <c r="C484" s="11"/>
      <c r="D484" s="11"/>
      <c r="E484" s="367" t="s">
        <v>212</v>
      </c>
      <c r="F484" s="367"/>
      <c r="G484" s="249">
        <f>SUM(G482:G483)</f>
        <v>1.74</v>
      </c>
    </row>
    <row r="485" spans="1:7" ht="15" customHeight="1">
      <c r="A485" s="373" t="s">
        <v>213</v>
      </c>
      <c r="B485" s="373"/>
      <c r="C485" s="243" t="s">
        <v>178</v>
      </c>
      <c r="D485" s="243" t="s">
        <v>194</v>
      </c>
      <c r="E485" s="243" t="s">
        <v>195</v>
      </c>
      <c r="F485" s="243" t="s">
        <v>196</v>
      </c>
      <c r="G485" s="243" t="s">
        <v>197</v>
      </c>
    </row>
    <row r="486" spans="1:7" ht="21" customHeight="1">
      <c r="A486" s="246" t="s">
        <v>704</v>
      </c>
      <c r="B486" s="247" t="s">
        <v>705</v>
      </c>
      <c r="C486" s="246" t="s">
        <v>257</v>
      </c>
      <c r="D486" s="246" t="s">
        <v>144</v>
      </c>
      <c r="E486" s="251">
        <v>1</v>
      </c>
      <c r="F486" s="248">
        <v>0.5</v>
      </c>
      <c r="G486" s="248">
        <f>ROUND(ROUND(E486,4)*F486,2)</f>
        <v>0.5</v>
      </c>
    </row>
    <row r="487" spans="1:7" ht="15" customHeight="1">
      <c r="A487" s="11"/>
      <c r="B487" s="11"/>
      <c r="C487" s="11"/>
      <c r="D487" s="11"/>
      <c r="E487" s="367" t="s">
        <v>216</v>
      </c>
      <c r="F487" s="367"/>
      <c r="G487" s="249">
        <f>SUM(G486:G486)</f>
        <v>0.5</v>
      </c>
    </row>
    <row r="488" spans="1:7" ht="15" customHeight="1">
      <c r="A488" s="11"/>
      <c r="B488" s="11"/>
      <c r="C488" s="11"/>
      <c r="D488" s="11"/>
      <c r="E488" s="368" t="s">
        <v>217</v>
      </c>
      <c r="F488" s="368"/>
      <c r="G488" s="250">
        <f>ROUND(SUM(G480,G484,G487),2)</f>
        <v>2.82</v>
      </c>
    </row>
    <row r="489" spans="1:7" ht="10.050000000000001" customHeight="1">
      <c r="A489" s="11"/>
      <c r="B489" s="11"/>
      <c r="C489" s="11"/>
      <c r="D489" s="11"/>
      <c r="E489" s="374"/>
      <c r="F489" s="374"/>
      <c r="G489" s="374"/>
    </row>
    <row r="490" spans="1:7" ht="19.95" customHeight="1">
      <c r="A490" s="375" t="s">
        <v>708</v>
      </c>
      <c r="B490" s="375"/>
      <c r="C490" s="375"/>
      <c r="D490" s="375"/>
      <c r="E490" s="375"/>
      <c r="F490" s="375"/>
      <c r="G490" s="375"/>
    </row>
    <row r="491" spans="1:7" ht="15" customHeight="1">
      <c r="A491" s="373" t="s">
        <v>193</v>
      </c>
      <c r="B491" s="373"/>
      <c r="C491" s="243" t="s">
        <v>178</v>
      </c>
      <c r="D491" s="243" t="s">
        <v>194</v>
      </c>
      <c r="E491" s="243" t="s">
        <v>195</v>
      </c>
      <c r="F491" s="243" t="s">
        <v>196</v>
      </c>
      <c r="G491" s="243" t="s">
        <v>197</v>
      </c>
    </row>
    <row r="492" spans="1:7" ht="21" customHeight="1">
      <c r="A492" s="246" t="s">
        <v>695</v>
      </c>
      <c r="B492" s="247" t="s">
        <v>696</v>
      </c>
      <c r="C492" s="246" t="s">
        <v>16</v>
      </c>
      <c r="D492" s="246" t="s">
        <v>144</v>
      </c>
      <c r="E492" s="251">
        <v>2.5000000000000001E-2</v>
      </c>
      <c r="F492" s="248">
        <v>16.920000000000002</v>
      </c>
      <c r="G492" s="248">
        <f>ROUND(ROUND(E492,4)*F492,2)</f>
        <v>0.42</v>
      </c>
    </row>
    <row r="493" spans="1:7" ht="28.95" customHeight="1">
      <c r="A493" s="246" t="s">
        <v>697</v>
      </c>
      <c r="B493" s="247" t="s">
        <v>698</v>
      </c>
      <c r="C493" s="246" t="s">
        <v>16</v>
      </c>
      <c r="D493" s="246" t="s">
        <v>23</v>
      </c>
      <c r="E493" s="251">
        <v>0.54300000000000004</v>
      </c>
      <c r="F493" s="248">
        <v>0.22</v>
      </c>
      <c r="G493" s="248">
        <f>ROUND(ROUND(E493,4)*F493,2)</f>
        <v>0.12</v>
      </c>
    </row>
    <row r="494" spans="1:7" ht="15" customHeight="1">
      <c r="A494" s="11"/>
      <c r="B494" s="11"/>
      <c r="C494" s="11"/>
      <c r="D494" s="11"/>
      <c r="E494" s="367" t="s">
        <v>206</v>
      </c>
      <c r="F494" s="367"/>
      <c r="G494" s="249">
        <f>SUM(G492:G493)</f>
        <v>0.54</v>
      </c>
    </row>
    <row r="495" spans="1:7" ht="15" customHeight="1">
      <c r="A495" s="373" t="s">
        <v>207</v>
      </c>
      <c r="B495" s="373"/>
      <c r="C495" s="243" t="s">
        <v>178</v>
      </c>
      <c r="D495" s="243" t="s">
        <v>194</v>
      </c>
      <c r="E495" s="243" t="s">
        <v>195</v>
      </c>
      <c r="F495" s="243" t="s">
        <v>196</v>
      </c>
      <c r="G495" s="243" t="s">
        <v>197</v>
      </c>
    </row>
    <row r="496" spans="1:7" ht="21" customHeight="1">
      <c r="A496" s="246" t="s">
        <v>709</v>
      </c>
      <c r="B496" s="247" t="s">
        <v>710</v>
      </c>
      <c r="C496" s="246" t="s">
        <v>16</v>
      </c>
      <c r="D496" s="246" t="s">
        <v>128</v>
      </c>
      <c r="E496" s="251">
        <v>6.4000000000000003E-3</v>
      </c>
      <c r="F496" s="248">
        <v>23.13</v>
      </c>
      <c r="G496" s="248">
        <f>ROUND(ROUND(E496,4)*F496,2)</f>
        <v>0.15</v>
      </c>
    </row>
    <row r="497" spans="1:7" ht="15" customHeight="1">
      <c r="A497" s="246" t="s">
        <v>711</v>
      </c>
      <c r="B497" s="247" t="s">
        <v>712</v>
      </c>
      <c r="C497" s="246" t="s">
        <v>16</v>
      </c>
      <c r="D497" s="246" t="s">
        <v>128</v>
      </c>
      <c r="E497" s="251">
        <v>3.9199999999999999E-2</v>
      </c>
      <c r="F497" s="248">
        <v>27.23</v>
      </c>
      <c r="G497" s="248">
        <f>ROUND(ROUND(E497,4)*F497,2)</f>
        <v>1.07</v>
      </c>
    </row>
    <row r="498" spans="1:7" ht="18" customHeight="1">
      <c r="A498" s="11"/>
      <c r="B498" s="11"/>
      <c r="C498" s="11"/>
      <c r="D498" s="11"/>
      <c r="E498" s="367" t="s">
        <v>212</v>
      </c>
      <c r="F498" s="367"/>
      <c r="G498" s="249">
        <f>SUM(G496:G497)</f>
        <v>1.22</v>
      </c>
    </row>
    <row r="499" spans="1:7" ht="15" customHeight="1">
      <c r="A499" s="373" t="s">
        <v>213</v>
      </c>
      <c r="B499" s="373"/>
      <c r="C499" s="243" t="s">
        <v>178</v>
      </c>
      <c r="D499" s="243" t="s">
        <v>194</v>
      </c>
      <c r="E499" s="243" t="s">
        <v>195</v>
      </c>
      <c r="F499" s="243" t="s">
        <v>196</v>
      </c>
      <c r="G499" s="243" t="s">
        <v>197</v>
      </c>
    </row>
    <row r="500" spans="1:7" ht="21" customHeight="1">
      <c r="A500" s="246" t="s">
        <v>713</v>
      </c>
      <c r="B500" s="247" t="s">
        <v>714</v>
      </c>
      <c r="C500" s="246" t="s">
        <v>257</v>
      </c>
      <c r="D500" s="246" t="s">
        <v>144</v>
      </c>
      <c r="E500" s="251">
        <v>1</v>
      </c>
      <c r="F500" s="248">
        <v>0.27</v>
      </c>
      <c r="G500" s="248">
        <f>ROUND(ROUND(E500,4)*F500,2)</f>
        <v>0.27</v>
      </c>
    </row>
    <row r="501" spans="1:7" ht="15" customHeight="1">
      <c r="A501" s="11"/>
      <c r="B501" s="11"/>
      <c r="C501" s="11"/>
      <c r="D501" s="11"/>
      <c r="E501" s="367" t="s">
        <v>216</v>
      </c>
      <c r="F501" s="367"/>
      <c r="G501" s="249">
        <f>SUM(G500:G500)</f>
        <v>0.27</v>
      </c>
    </row>
    <row r="502" spans="1:7" ht="15" customHeight="1">
      <c r="A502" s="11"/>
      <c r="B502" s="11"/>
      <c r="C502" s="11"/>
      <c r="D502" s="11"/>
      <c r="E502" s="368" t="s">
        <v>217</v>
      </c>
      <c r="F502" s="368"/>
      <c r="G502" s="250">
        <f>ROUND(SUM(G494,G498,G501),2)</f>
        <v>2.0299999999999998</v>
      </c>
    </row>
    <row r="503" spans="1:7" ht="10.050000000000001" customHeight="1">
      <c r="A503" s="11"/>
      <c r="B503" s="11"/>
      <c r="C503" s="11"/>
      <c r="D503" s="11"/>
      <c r="E503" s="374"/>
      <c r="F503" s="374"/>
      <c r="G503" s="374"/>
    </row>
    <row r="504" spans="1:7" ht="19.95" customHeight="1">
      <c r="A504" s="375" t="s">
        <v>740</v>
      </c>
      <c r="B504" s="375"/>
      <c r="C504" s="375"/>
      <c r="D504" s="375"/>
      <c r="E504" s="375"/>
      <c r="F504" s="375"/>
      <c r="G504" s="375"/>
    </row>
    <row r="505" spans="1:7" ht="15" customHeight="1">
      <c r="A505" s="373" t="s">
        <v>193</v>
      </c>
      <c r="B505" s="373"/>
      <c r="C505" s="243" t="s">
        <v>178</v>
      </c>
      <c r="D505" s="243" t="s">
        <v>194</v>
      </c>
      <c r="E505" s="243" t="s">
        <v>195</v>
      </c>
      <c r="F505" s="243" t="s">
        <v>196</v>
      </c>
      <c r="G505" s="243" t="s">
        <v>197</v>
      </c>
    </row>
    <row r="506" spans="1:7" ht="15" customHeight="1">
      <c r="A506" s="246" t="s">
        <v>741</v>
      </c>
      <c r="B506" s="247" t="s">
        <v>742</v>
      </c>
      <c r="C506" s="246" t="s">
        <v>16</v>
      </c>
      <c r="D506" s="246" t="s">
        <v>265</v>
      </c>
      <c r="E506" s="251">
        <v>0.01</v>
      </c>
      <c r="F506" s="248">
        <v>614.54</v>
      </c>
      <c r="G506" s="248">
        <f>ROUND(ROUND(E506,4)*F506,2)</f>
        <v>6.15</v>
      </c>
    </row>
    <row r="507" spans="1:7" ht="21" customHeight="1">
      <c r="A507" s="246" t="s">
        <v>743</v>
      </c>
      <c r="B507" s="247" t="s">
        <v>744</v>
      </c>
      <c r="C507" s="246" t="s">
        <v>16</v>
      </c>
      <c r="D507" s="246" t="s">
        <v>745</v>
      </c>
      <c r="E507" s="251">
        <v>0.8</v>
      </c>
      <c r="F507" s="248">
        <v>37.89</v>
      </c>
      <c r="G507" s="248">
        <f>ROUND(ROUND(E507,4)*F507,2)</f>
        <v>30.31</v>
      </c>
    </row>
    <row r="508" spans="1:7" ht="21" customHeight="1">
      <c r="A508" s="246" t="s">
        <v>746</v>
      </c>
      <c r="B508" s="247" t="s">
        <v>747</v>
      </c>
      <c r="C508" s="246" t="s">
        <v>16</v>
      </c>
      <c r="D508" s="246" t="s">
        <v>167</v>
      </c>
      <c r="E508" s="251">
        <v>1</v>
      </c>
      <c r="F508" s="248">
        <v>1.2</v>
      </c>
      <c r="G508" s="248">
        <f>ROUND(ROUND(E508,4)*F508,2)</f>
        <v>1.2</v>
      </c>
    </row>
    <row r="509" spans="1:7" ht="15" customHeight="1">
      <c r="A509" s="11"/>
      <c r="B509" s="11"/>
      <c r="C509" s="11"/>
      <c r="D509" s="11"/>
      <c r="E509" s="367" t="s">
        <v>206</v>
      </c>
      <c r="F509" s="367"/>
      <c r="G509" s="249">
        <f>SUM(G506:G508)</f>
        <v>37.660000000000004</v>
      </c>
    </row>
    <row r="510" spans="1:7" ht="15" customHeight="1">
      <c r="A510" s="373" t="s">
        <v>207</v>
      </c>
      <c r="B510" s="373"/>
      <c r="C510" s="243" t="s">
        <v>178</v>
      </c>
      <c r="D510" s="243" t="s">
        <v>194</v>
      </c>
      <c r="E510" s="243" t="s">
        <v>195</v>
      </c>
      <c r="F510" s="243" t="s">
        <v>196</v>
      </c>
      <c r="G510" s="243" t="s">
        <v>197</v>
      </c>
    </row>
    <row r="511" spans="1:7" ht="15" customHeight="1">
      <c r="A511" s="246" t="s">
        <v>291</v>
      </c>
      <c r="B511" s="247" t="s">
        <v>292</v>
      </c>
      <c r="C511" s="246" t="s">
        <v>16</v>
      </c>
      <c r="D511" s="246" t="s">
        <v>128</v>
      </c>
      <c r="E511" s="251">
        <v>1.85</v>
      </c>
      <c r="F511" s="248">
        <v>27.42</v>
      </c>
      <c r="G511" s="248">
        <f>ROUND(ROUND(E511,4)*F511,2)</f>
        <v>50.73</v>
      </c>
    </row>
    <row r="512" spans="1:7" ht="15" customHeight="1">
      <c r="A512" s="246" t="s">
        <v>210</v>
      </c>
      <c r="B512" s="247" t="s">
        <v>211</v>
      </c>
      <c r="C512" s="246" t="s">
        <v>16</v>
      </c>
      <c r="D512" s="246" t="s">
        <v>128</v>
      </c>
      <c r="E512" s="251">
        <v>0.37</v>
      </c>
      <c r="F512" s="248">
        <v>22.26</v>
      </c>
      <c r="G512" s="248">
        <f>ROUND(ROUND(E512,4)*F512,2)</f>
        <v>8.24</v>
      </c>
    </row>
    <row r="513" spans="1:7" ht="18" customHeight="1">
      <c r="A513" s="11"/>
      <c r="B513" s="11"/>
      <c r="C513" s="11"/>
      <c r="D513" s="11"/>
      <c r="E513" s="367" t="s">
        <v>212</v>
      </c>
      <c r="F513" s="367"/>
      <c r="G513" s="249">
        <f>SUM(G511:G512)</f>
        <v>58.97</v>
      </c>
    </row>
    <row r="514" spans="1:7" ht="15" customHeight="1">
      <c r="A514" s="373" t="s">
        <v>213</v>
      </c>
      <c r="B514" s="373"/>
      <c r="C514" s="243" t="s">
        <v>178</v>
      </c>
      <c r="D514" s="243" t="s">
        <v>194</v>
      </c>
      <c r="E514" s="243" t="s">
        <v>195</v>
      </c>
      <c r="F514" s="243" t="s">
        <v>196</v>
      </c>
      <c r="G514" s="243" t="s">
        <v>197</v>
      </c>
    </row>
    <row r="515" spans="1:7" ht="21" customHeight="1">
      <c r="A515" s="246" t="s">
        <v>748</v>
      </c>
      <c r="B515" s="247" t="s">
        <v>749</v>
      </c>
      <c r="C515" s="246" t="s">
        <v>257</v>
      </c>
      <c r="D515" s="246" t="s">
        <v>89</v>
      </c>
      <c r="E515" s="251">
        <v>1</v>
      </c>
      <c r="F515" s="248">
        <v>98.78</v>
      </c>
      <c r="G515" s="248">
        <f>ROUND(ROUND(E515,4)*F515,2)</f>
        <v>98.78</v>
      </c>
    </row>
    <row r="516" spans="1:7" ht="15" customHeight="1">
      <c r="A516" s="11"/>
      <c r="B516" s="11"/>
      <c r="C516" s="11"/>
      <c r="D516" s="11"/>
      <c r="E516" s="367" t="s">
        <v>216</v>
      </c>
      <c r="F516" s="367"/>
      <c r="G516" s="249">
        <f>SUM(G515:G515)</f>
        <v>98.78</v>
      </c>
    </row>
    <row r="517" spans="1:7" ht="15" customHeight="1">
      <c r="A517" s="11"/>
      <c r="B517" s="11"/>
      <c r="C517" s="11"/>
      <c r="D517" s="11"/>
      <c r="E517" s="368" t="s">
        <v>217</v>
      </c>
      <c r="F517" s="368"/>
      <c r="G517" s="250">
        <f>ROUND(SUM(G509,G513,G516),2)</f>
        <v>195.41</v>
      </c>
    </row>
    <row r="518" spans="1:7" ht="10.050000000000001" customHeight="1">
      <c r="A518" s="11"/>
      <c r="B518" s="11"/>
      <c r="C518" s="11"/>
      <c r="D518" s="11"/>
      <c r="E518" s="374"/>
      <c r="F518" s="374"/>
      <c r="G518" s="374"/>
    </row>
    <row r="519" spans="1:7" ht="19.95" customHeight="1">
      <c r="A519" s="375" t="s">
        <v>750</v>
      </c>
      <c r="B519" s="375"/>
      <c r="C519" s="375"/>
      <c r="D519" s="375"/>
      <c r="E519" s="375"/>
      <c r="F519" s="375"/>
      <c r="G519" s="375"/>
    </row>
    <row r="520" spans="1:7" ht="15" customHeight="1">
      <c r="A520" s="373" t="s">
        <v>751</v>
      </c>
      <c r="B520" s="373"/>
      <c r="C520" s="243" t="s">
        <v>178</v>
      </c>
      <c r="D520" s="243" t="s">
        <v>194</v>
      </c>
      <c r="E520" s="243" t="s">
        <v>195</v>
      </c>
      <c r="F520" s="243" t="s">
        <v>196</v>
      </c>
      <c r="G520" s="243" t="s">
        <v>197</v>
      </c>
    </row>
    <row r="521" spans="1:7" ht="21" customHeight="1">
      <c r="A521" s="246" t="s">
        <v>752</v>
      </c>
      <c r="B521" s="247" t="s">
        <v>753</v>
      </c>
      <c r="C521" s="246" t="s">
        <v>257</v>
      </c>
      <c r="D521" s="246" t="s">
        <v>167</v>
      </c>
      <c r="E521" s="251">
        <v>1</v>
      </c>
      <c r="F521" s="248">
        <v>31.2</v>
      </c>
      <c r="G521" s="248">
        <f>ROUND(ROUND(E521,4)*F521,2)</f>
        <v>31.2</v>
      </c>
    </row>
    <row r="522" spans="1:7" ht="15" customHeight="1">
      <c r="A522" s="11"/>
      <c r="B522" s="11"/>
      <c r="C522" s="11"/>
      <c r="D522" s="11"/>
      <c r="E522" s="367" t="s">
        <v>754</v>
      </c>
      <c r="F522" s="367"/>
      <c r="G522" s="249">
        <f>SUM(G521:G521)</f>
        <v>31.2</v>
      </c>
    </row>
    <row r="523" spans="1:7" ht="15" customHeight="1">
      <c r="A523" s="373" t="s">
        <v>193</v>
      </c>
      <c r="B523" s="373"/>
      <c r="C523" s="243" t="s">
        <v>178</v>
      </c>
      <c r="D523" s="243" t="s">
        <v>194</v>
      </c>
      <c r="E523" s="243" t="s">
        <v>195</v>
      </c>
      <c r="F523" s="243" t="s">
        <v>196</v>
      </c>
      <c r="G523" s="243" t="s">
        <v>197</v>
      </c>
    </row>
    <row r="524" spans="1:7" ht="15" customHeight="1">
      <c r="A524" s="246" t="s">
        <v>741</v>
      </c>
      <c r="B524" s="247" t="s">
        <v>742</v>
      </c>
      <c r="C524" s="246" t="s">
        <v>16</v>
      </c>
      <c r="D524" s="246" t="s">
        <v>265</v>
      </c>
      <c r="E524" s="251">
        <v>0.01</v>
      </c>
      <c r="F524" s="248">
        <v>614.54</v>
      </c>
      <c r="G524" s="248">
        <f>ROUND(ROUND(E524,4)*F524,2)</f>
        <v>6.15</v>
      </c>
    </row>
    <row r="525" spans="1:7" ht="21" customHeight="1">
      <c r="A525" s="246" t="s">
        <v>743</v>
      </c>
      <c r="B525" s="247" t="s">
        <v>744</v>
      </c>
      <c r="C525" s="246" t="s">
        <v>16</v>
      </c>
      <c r="D525" s="246" t="s">
        <v>745</v>
      </c>
      <c r="E525" s="251">
        <v>0.8</v>
      </c>
      <c r="F525" s="248">
        <v>37.89</v>
      </c>
      <c r="G525" s="248">
        <f>ROUND(ROUND(E525,4)*F525,2)</f>
        <v>30.31</v>
      </c>
    </row>
    <row r="526" spans="1:7" ht="21" customHeight="1">
      <c r="A526" s="246" t="s">
        <v>746</v>
      </c>
      <c r="B526" s="247" t="s">
        <v>747</v>
      </c>
      <c r="C526" s="246" t="s">
        <v>16</v>
      </c>
      <c r="D526" s="246" t="s">
        <v>167</v>
      </c>
      <c r="E526" s="251">
        <v>1</v>
      </c>
      <c r="F526" s="248">
        <v>1.2</v>
      </c>
      <c r="G526" s="248">
        <f>ROUND(ROUND(E526,4)*F526,2)</f>
        <v>1.2</v>
      </c>
    </row>
    <row r="527" spans="1:7" ht="15" customHeight="1">
      <c r="A527" s="11"/>
      <c r="B527" s="11"/>
      <c r="C527" s="11"/>
      <c r="D527" s="11"/>
      <c r="E527" s="367" t="s">
        <v>206</v>
      </c>
      <c r="F527" s="367"/>
      <c r="G527" s="249">
        <f>SUM(G524:G526)</f>
        <v>37.660000000000004</v>
      </c>
    </row>
    <row r="528" spans="1:7" ht="15" customHeight="1">
      <c r="A528" s="373" t="s">
        <v>207</v>
      </c>
      <c r="B528" s="373"/>
      <c r="C528" s="243" t="s">
        <v>178</v>
      </c>
      <c r="D528" s="243" t="s">
        <v>194</v>
      </c>
      <c r="E528" s="243" t="s">
        <v>195</v>
      </c>
      <c r="F528" s="243" t="s">
        <v>196</v>
      </c>
      <c r="G528" s="243" t="s">
        <v>197</v>
      </c>
    </row>
    <row r="529" spans="1:7" ht="15" customHeight="1">
      <c r="A529" s="246" t="s">
        <v>291</v>
      </c>
      <c r="B529" s="247" t="s">
        <v>292</v>
      </c>
      <c r="C529" s="246" t="s">
        <v>16</v>
      </c>
      <c r="D529" s="246" t="s">
        <v>128</v>
      </c>
      <c r="E529" s="251">
        <v>1.85</v>
      </c>
      <c r="F529" s="248">
        <v>27.42</v>
      </c>
      <c r="G529" s="248">
        <f>ROUND(ROUND(E529,4)*F529,2)</f>
        <v>50.73</v>
      </c>
    </row>
    <row r="530" spans="1:7" ht="15" customHeight="1">
      <c r="A530" s="246" t="s">
        <v>210</v>
      </c>
      <c r="B530" s="247" t="s">
        <v>211</v>
      </c>
      <c r="C530" s="246" t="s">
        <v>16</v>
      </c>
      <c r="D530" s="246" t="s">
        <v>128</v>
      </c>
      <c r="E530" s="251">
        <v>0.37</v>
      </c>
      <c r="F530" s="248">
        <v>22.26</v>
      </c>
      <c r="G530" s="248">
        <f>ROUND(ROUND(E530,4)*F530,2)</f>
        <v>8.24</v>
      </c>
    </row>
    <row r="531" spans="1:7" ht="18" customHeight="1">
      <c r="A531" s="11"/>
      <c r="B531" s="11"/>
      <c r="C531" s="11"/>
      <c r="D531" s="11"/>
      <c r="E531" s="367" t="s">
        <v>212</v>
      </c>
      <c r="F531" s="367"/>
      <c r="G531" s="249">
        <f>SUM(G529:G530)</f>
        <v>58.97</v>
      </c>
    </row>
    <row r="532" spans="1:7" ht="15" customHeight="1">
      <c r="A532" s="11"/>
      <c r="B532" s="11"/>
      <c r="C532" s="11"/>
      <c r="D532" s="11"/>
      <c r="E532" s="368" t="s">
        <v>217</v>
      </c>
      <c r="F532" s="368"/>
      <c r="G532" s="250">
        <f>ROUND(SUM(G522,G527,G531),2)</f>
        <v>127.83</v>
      </c>
    </row>
    <row r="533" spans="1:7" ht="13.95" customHeight="1">
      <c r="A533" s="338" t="s">
        <v>177</v>
      </c>
      <c r="B533" s="338"/>
      <c r="C533" s="338"/>
      <c r="D533" s="338"/>
      <c r="E533" s="338"/>
      <c r="F533" s="338"/>
      <c r="G533" s="338"/>
    </row>
  </sheetData>
  <mergeCells count="180">
    <mergeCell ref="A23:B23"/>
    <mergeCell ref="E26:F26"/>
    <mergeCell ref="E27:F27"/>
    <mergeCell ref="E28:G28"/>
    <mergeCell ref="A29:G29"/>
    <mergeCell ref="A1:G1"/>
    <mergeCell ref="E2:G2"/>
    <mergeCell ref="A3:G3"/>
    <mergeCell ref="A4:B4"/>
    <mergeCell ref="E22:F22"/>
    <mergeCell ref="A36:B36"/>
    <mergeCell ref="E42:F42"/>
    <mergeCell ref="A43:B43"/>
    <mergeCell ref="E103:F103"/>
    <mergeCell ref="E104:F104"/>
    <mergeCell ref="A30:B30"/>
    <mergeCell ref="E32:F32"/>
    <mergeCell ref="E33:F33"/>
    <mergeCell ref="E34:G34"/>
    <mergeCell ref="A35:G35"/>
    <mergeCell ref="E118:F118"/>
    <mergeCell ref="A119:B119"/>
    <mergeCell ref="E155:F155"/>
    <mergeCell ref="E156:F156"/>
    <mergeCell ref="E157:G157"/>
    <mergeCell ref="E105:G105"/>
    <mergeCell ref="A106:G106"/>
    <mergeCell ref="A107:B107"/>
    <mergeCell ref="E115:F115"/>
    <mergeCell ref="A116:B116"/>
    <mergeCell ref="A170:B170"/>
    <mergeCell ref="E208:F208"/>
    <mergeCell ref="E209:F209"/>
    <mergeCell ref="E210:G210"/>
    <mergeCell ref="A211:G211"/>
    <mergeCell ref="A158:G158"/>
    <mergeCell ref="A159:B159"/>
    <mergeCell ref="E166:F166"/>
    <mergeCell ref="A167:B167"/>
    <mergeCell ref="E169:F169"/>
    <mergeCell ref="E280:G280"/>
    <mergeCell ref="A281:G281"/>
    <mergeCell ref="A282:B282"/>
    <mergeCell ref="E285:F285"/>
    <mergeCell ref="A286:B286"/>
    <mergeCell ref="A212:B212"/>
    <mergeCell ref="E222:F222"/>
    <mergeCell ref="A223:B223"/>
    <mergeCell ref="E278:F278"/>
    <mergeCell ref="E279:F279"/>
    <mergeCell ref="E317:F317"/>
    <mergeCell ref="A318:B318"/>
    <mergeCell ref="E337:F337"/>
    <mergeCell ref="E338:F338"/>
    <mergeCell ref="E339:G339"/>
    <mergeCell ref="E310:F310"/>
    <mergeCell ref="E311:F311"/>
    <mergeCell ref="E312:G312"/>
    <mergeCell ref="A313:G313"/>
    <mergeCell ref="A314:B314"/>
    <mergeCell ref="E352:F352"/>
    <mergeCell ref="E353:G353"/>
    <mergeCell ref="A354:G354"/>
    <mergeCell ref="A355:B355"/>
    <mergeCell ref="E363:F363"/>
    <mergeCell ref="A340:G340"/>
    <mergeCell ref="A341:B341"/>
    <mergeCell ref="E343:F343"/>
    <mergeCell ref="A344:B344"/>
    <mergeCell ref="E351:F351"/>
    <mergeCell ref="A372:B372"/>
    <mergeCell ref="E374:F374"/>
    <mergeCell ref="E375:F375"/>
    <mergeCell ref="E376:G376"/>
    <mergeCell ref="A377:G377"/>
    <mergeCell ref="E364:F364"/>
    <mergeCell ref="E365:G365"/>
    <mergeCell ref="A366:G366"/>
    <mergeCell ref="A367:B367"/>
    <mergeCell ref="E371:F371"/>
    <mergeCell ref="E386:G386"/>
    <mergeCell ref="A387:G387"/>
    <mergeCell ref="A388:B388"/>
    <mergeCell ref="E395:F395"/>
    <mergeCell ref="A396:B396"/>
    <mergeCell ref="A378:B378"/>
    <mergeCell ref="E381:F381"/>
    <mergeCell ref="A382:B382"/>
    <mergeCell ref="E384:F384"/>
    <mergeCell ref="E385:F385"/>
    <mergeCell ref="E405:F405"/>
    <mergeCell ref="A406:B406"/>
    <mergeCell ref="E408:F408"/>
    <mergeCell ref="E409:F409"/>
    <mergeCell ref="E410:G410"/>
    <mergeCell ref="E398:F398"/>
    <mergeCell ref="E399:F399"/>
    <mergeCell ref="E400:G400"/>
    <mergeCell ref="A401:G401"/>
    <mergeCell ref="A402:B402"/>
    <mergeCell ref="A420:B420"/>
    <mergeCell ref="E422:F422"/>
    <mergeCell ref="E423:F423"/>
    <mergeCell ref="E424:G424"/>
    <mergeCell ref="A425:G425"/>
    <mergeCell ref="A411:G411"/>
    <mergeCell ref="A412:B412"/>
    <mergeCell ref="E416:F416"/>
    <mergeCell ref="A417:B417"/>
    <mergeCell ref="E419:F419"/>
    <mergeCell ref="E433:G433"/>
    <mergeCell ref="A434:G434"/>
    <mergeCell ref="A435:B435"/>
    <mergeCell ref="E437:F437"/>
    <mergeCell ref="A438:B438"/>
    <mergeCell ref="A426:B426"/>
    <mergeCell ref="E428:F428"/>
    <mergeCell ref="A429:B429"/>
    <mergeCell ref="E431:F431"/>
    <mergeCell ref="E432:F432"/>
    <mergeCell ref="E447:F447"/>
    <mergeCell ref="E448:F448"/>
    <mergeCell ref="E449:G449"/>
    <mergeCell ref="A450:G450"/>
    <mergeCell ref="A451:B451"/>
    <mergeCell ref="E440:F440"/>
    <mergeCell ref="E441:F441"/>
    <mergeCell ref="E442:G442"/>
    <mergeCell ref="A443:G443"/>
    <mergeCell ref="A444:B444"/>
    <mergeCell ref="A462:G462"/>
    <mergeCell ref="A463:B463"/>
    <mergeCell ref="E466:F466"/>
    <mergeCell ref="A467:B467"/>
    <mergeCell ref="E470:F470"/>
    <mergeCell ref="E454:F454"/>
    <mergeCell ref="A455:B455"/>
    <mergeCell ref="E459:F459"/>
    <mergeCell ref="E460:F460"/>
    <mergeCell ref="E461:G461"/>
    <mergeCell ref="A477:B477"/>
    <mergeCell ref="E480:F480"/>
    <mergeCell ref="A481:B481"/>
    <mergeCell ref="E484:F484"/>
    <mergeCell ref="A485:B485"/>
    <mergeCell ref="A471:B471"/>
    <mergeCell ref="E473:F473"/>
    <mergeCell ref="E474:F474"/>
    <mergeCell ref="E475:G475"/>
    <mergeCell ref="A476:G476"/>
    <mergeCell ref="E494:F494"/>
    <mergeCell ref="A495:B495"/>
    <mergeCell ref="E498:F498"/>
    <mergeCell ref="A499:B499"/>
    <mergeCell ref="E501:F501"/>
    <mergeCell ref="E487:F487"/>
    <mergeCell ref="E488:F488"/>
    <mergeCell ref="E489:G489"/>
    <mergeCell ref="A490:G490"/>
    <mergeCell ref="A491:B491"/>
    <mergeCell ref="A510:B510"/>
    <mergeCell ref="E513:F513"/>
    <mergeCell ref="A514:B514"/>
    <mergeCell ref="E516:F516"/>
    <mergeCell ref="E517:F517"/>
    <mergeCell ref="E502:F502"/>
    <mergeCell ref="E503:G503"/>
    <mergeCell ref="A504:G504"/>
    <mergeCell ref="A505:B505"/>
    <mergeCell ref="E509:F509"/>
    <mergeCell ref="E527:F527"/>
    <mergeCell ref="A528:B528"/>
    <mergeCell ref="E531:F531"/>
    <mergeCell ref="E532:F532"/>
    <mergeCell ref="A533:G533"/>
    <mergeCell ref="E518:G518"/>
    <mergeCell ref="A519:G519"/>
    <mergeCell ref="A520:B520"/>
    <mergeCell ref="E522:F522"/>
    <mergeCell ref="A523:B523"/>
  </mergeCells>
  <pageMargins left="0.51181102362204722" right="0.51181102362204722" top="0.51181102362204722" bottom="0.51181102362204722" header="0" footer="0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K3349"/>
  <sheetViews>
    <sheetView view="pageBreakPreview" zoomScale="90" zoomScaleNormal="100" zoomScaleSheetLayoutView="90" workbookViewId="0">
      <selection activeCell="O10" sqref="O10"/>
    </sheetView>
  </sheetViews>
  <sheetFormatPr defaultRowHeight="12"/>
  <cols>
    <col min="1" max="1" width="10.33203125" style="2" customWidth="1"/>
    <col min="2" max="2" width="39.44140625" style="2" customWidth="1"/>
    <col min="3" max="3" width="6.109375" style="2" customWidth="1"/>
    <col min="4" max="4" width="9.33203125" style="2" customWidth="1"/>
    <col min="5" max="10" width="6.109375" style="2" customWidth="1"/>
    <col min="11" max="11" width="12.44140625" style="2" customWidth="1"/>
    <col min="12" max="16384" width="8.88671875" style="2"/>
  </cols>
  <sheetData>
    <row r="1" spans="1:11" ht="85.05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  <c r="K1" s="344"/>
    </row>
    <row r="2" spans="1:11" ht="10.050000000000001" customHeight="1">
      <c r="A2" s="11"/>
      <c r="B2" s="11"/>
      <c r="C2" s="11"/>
      <c r="D2" s="11"/>
      <c r="E2" s="11"/>
      <c r="F2" s="11"/>
      <c r="G2" s="374"/>
      <c r="H2" s="374"/>
      <c r="I2" s="374"/>
      <c r="J2" s="374"/>
      <c r="K2" s="374"/>
    </row>
    <row r="3" spans="1:11" ht="19.95" customHeight="1">
      <c r="A3" s="375" t="s">
        <v>757</v>
      </c>
      <c r="B3" s="375"/>
      <c r="C3" s="375"/>
      <c r="D3" s="375"/>
      <c r="E3" s="375"/>
      <c r="F3" s="375"/>
      <c r="G3" s="375"/>
      <c r="H3" s="375"/>
      <c r="I3" s="375"/>
      <c r="J3" s="375"/>
      <c r="K3" s="375"/>
    </row>
    <row r="4" spans="1:11" ht="15" customHeight="1">
      <c r="A4" s="373" t="s">
        <v>193</v>
      </c>
      <c r="B4" s="373"/>
      <c r="C4" s="373"/>
      <c r="D4" s="366" t="s">
        <v>178</v>
      </c>
      <c r="E4" s="366"/>
      <c r="F4" s="243" t="s">
        <v>194</v>
      </c>
      <c r="G4" s="366" t="s">
        <v>195</v>
      </c>
      <c r="H4" s="366"/>
      <c r="I4" s="366" t="s">
        <v>196</v>
      </c>
      <c r="J4" s="366"/>
      <c r="K4" s="243" t="s">
        <v>197</v>
      </c>
    </row>
    <row r="5" spans="1:11" ht="21" customHeight="1">
      <c r="A5" s="246" t="s">
        <v>758</v>
      </c>
      <c r="B5" s="369" t="s">
        <v>759</v>
      </c>
      <c r="C5" s="369"/>
      <c r="D5" s="370" t="s">
        <v>16</v>
      </c>
      <c r="E5" s="370"/>
      <c r="F5" s="246" t="s">
        <v>23</v>
      </c>
      <c r="G5" s="371">
        <v>1</v>
      </c>
      <c r="H5" s="371"/>
      <c r="I5" s="372">
        <v>11.57</v>
      </c>
      <c r="J5" s="372"/>
      <c r="K5" s="248">
        <f>TRUNC(TRUNC(G5,8)*I5,2)</f>
        <v>11.57</v>
      </c>
    </row>
    <row r="6" spans="1:11" ht="15" customHeight="1">
      <c r="A6" s="246" t="s">
        <v>760</v>
      </c>
      <c r="B6" s="369" t="s">
        <v>761</v>
      </c>
      <c r="C6" s="369"/>
      <c r="D6" s="370" t="s">
        <v>16</v>
      </c>
      <c r="E6" s="370"/>
      <c r="F6" s="246" t="s">
        <v>23</v>
      </c>
      <c r="G6" s="371">
        <v>3.5000000000000001E-3</v>
      </c>
      <c r="H6" s="371"/>
      <c r="I6" s="372">
        <v>65.400000000000006</v>
      </c>
      <c r="J6" s="372"/>
      <c r="K6" s="248">
        <f>TRUNC(TRUNC(G6,8)*I6,2)</f>
        <v>0.22</v>
      </c>
    </row>
    <row r="7" spans="1:11" ht="21" customHeight="1">
      <c r="A7" s="246" t="s">
        <v>762</v>
      </c>
      <c r="B7" s="369" t="s">
        <v>763</v>
      </c>
      <c r="C7" s="369"/>
      <c r="D7" s="370" t="s">
        <v>16</v>
      </c>
      <c r="E7" s="370"/>
      <c r="F7" s="246" t="s">
        <v>23</v>
      </c>
      <c r="G7" s="371">
        <v>4.0000000000000001E-3</v>
      </c>
      <c r="H7" s="371"/>
      <c r="I7" s="372">
        <v>74.09</v>
      </c>
      <c r="J7" s="372"/>
      <c r="K7" s="248">
        <f>TRUNC(TRUNC(G7,8)*I7,2)</f>
        <v>0.28999999999999998</v>
      </c>
    </row>
    <row r="8" spans="1:11" ht="15" customHeight="1">
      <c r="A8" s="11"/>
      <c r="B8" s="11"/>
      <c r="C8" s="11"/>
      <c r="D8" s="11"/>
      <c r="E8" s="11"/>
      <c r="F8" s="11"/>
      <c r="G8" s="367" t="s">
        <v>206</v>
      </c>
      <c r="H8" s="367"/>
      <c r="I8" s="367"/>
      <c r="J8" s="367"/>
      <c r="K8" s="249">
        <f>SUM(K5:K7)</f>
        <v>12.08</v>
      </c>
    </row>
    <row r="9" spans="1:11" ht="15" customHeight="1">
      <c r="A9" s="373" t="s">
        <v>207</v>
      </c>
      <c r="B9" s="373"/>
      <c r="C9" s="373"/>
      <c r="D9" s="366" t="s">
        <v>178</v>
      </c>
      <c r="E9" s="366"/>
      <c r="F9" s="243" t="s">
        <v>194</v>
      </c>
      <c r="G9" s="366" t="s">
        <v>195</v>
      </c>
      <c r="H9" s="366"/>
      <c r="I9" s="366" t="s">
        <v>196</v>
      </c>
      <c r="J9" s="366"/>
      <c r="K9" s="243" t="s">
        <v>197</v>
      </c>
    </row>
    <row r="10" spans="1:11" ht="21" customHeight="1">
      <c r="A10" s="246" t="s">
        <v>276</v>
      </c>
      <c r="B10" s="369" t="s">
        <v>277</v>
      </c>
      <c r="C10" s="369"/>
      <c r="D10" s="370" t="s">
        <v>16</v>
      </c>
      <c r="E10" s="370"/>
      <c r="F10" s="246" t="s">
        <v>128</v>
      </c>
      <c r="G10" s="371">
        <v>0.1338</v>
      </c>
      <c r="H10" s="371"/>
      <c r="I10" s="372">
        <v>22.58</v>
      </c>
      <c r="J10" s="372"/>
      <c r="K10" s="248">
        <f>TRUNC(TRUNC(G10,8)*I10,2)</f>
        <v>3.02</v>
      </c>
    </row>
    <row r="11" spans="1:11" ht="21" customHeight="1">
      <c r="A11" s="246" t="s">
        <v>278</v>
      </c>
      <c r="B11" s="369" t="s">
        <v>279</v>
      </c>
      <c r="C11" s="369"/>
      <c r="D11" s="370" t="s">
        <v>16</v>
      </c>
      <c r="E11" s="370"/>
      <c r="F11" s="246" t="s">
        <v>128</v>
      </c>
      <c r="G11" s="371">
        <v>0.1338</v>
      </c>
      <c r="H11" s="371"/>
      <c r="I11" s="372">
        <v>26.71</v>
      </c>
      <c r="J11" s="372"/>
      <c r="K11" s="248">
        <f>TRUNC(TRUNC(G11,8)*I11,2)</f>
        <v>3.57</v>
      </c>
    </row>
    <row r="12" spans="1:11" ht="18" customHeight="1">
      <c r="A12" s="11"/>
      <c r="B12" s="11"/>
      <c r="C12" s="11"/>
      <c r="D12" s="11"/>
      <c r="E12" s="11"/>
      <c r="F12" s="11"/>
      <c r="G12" s="367" t="s">
        <v>212</v>
      </c>
      <c r="H12" s="367"/>
      <c r="I12" s="367"/>
      <c r="J12" s="367"/>
      <c r="K12" s="249">
        <f>SUM(K10:K11)</f>
        <v>6.59</v>
      </c>
    </row>
    <row r="13" spans="1:11" ht="15" customHeight="1">
      <c r="A13" s="11"/>
      <c r="B13" s="11"/>
      <c r="C13" s="11"/>
      <c r="D13" s="11"/>
      <c r="E13" s="11"/>
      <c r="F13" s="11"/>
      <c r="G13" s="368" t="s">
        <v>217</v>
      </c>
      <c r="H13" s="368"/>
      <c r="I13" s="368"/>
      <c r="J13" s="368"/>
      <c r="K13" s="250">
        <f>ROUND(SUM(K8,K12),2)</f>
        <v>18.670000000000002</v>
      </c>
    </row>
    <row r="14" spans="1:11" ht="10.050000000000001" customHeight="1">
      <c r="A14" s="11"/>
      <c r="B14" s="11"/>
      <c r="C14" s="11"/>
      <c r="D14" s="11"/>
      <c r="E14" s="11"/>
      <c r="F14" s="11"/>
      <c r="G14" s="374"/>
      <c r="H14" s="374"/>
      <c r="I14" s="374"/>
      <c r="J14" s="374"/>
      <c r="K14" s="374"/>
    </row>
    <row r="15" spans="1:11" ht="19.95" customHeight="1">
      <c r="A15" s="375" t="s">
        <v>764</v>
      </c>
      <c r="B15" s="375"/>
      <c r="C15" s="375"/>
      <c r="D15" s="375"/>
      <c r="E15" s="375"/>
      <c r="F15" s="375"/>
      <c r="G15" s="375"/>
      <c r="H15" s="375"/>
      <c r="I15" s="375"/>
      <c r="J15" s="375"/>
      <c r="K15" s="375"/>
    </row>
    <row r="16" spans="1:11" ht="15" customHeight="1">
      <c r="A16" s="373" t="s">
        <v>765</v>
      </c>
      <c r="B16" s="373"/>
      <c r="C16" s="373"/>
      <c r="D16" s="366" t="s">
        <v>178</v>
      </c>
      <c r="E16" s="366"/>
      <c r="F16" s="243" t="s">
        <v>194</v>
      </c>
      <c r="G16" s="366" t="s">
        <v>195</v>
      </c>
      <c r="H16" s="366"/>
      <c r="I16" s="366" t="s">
        <v>196</v>
      </c>
      <c r="J16" s="366"/>
      <c r="K16" s="243" t="s">
        <v>197</v>
      </c>
    </row>
    <row r="17" spans="1:11" ht="21" customHeight="1">
      <c r="A17" s="246" t="s">
        <v>766</v>
      </c>
      <c r="B17" s="369" t="s">
        <v>767</v>
      </c>
      <c r="C17" s="369"/>
      <c r="D17" s="370" t="s">
        <v>16</v>
      </c>
      <c r="E17" s="370"/>
      <c r="F17" s="246" t="s">
        <v>128</v>
      </c>
      <c r="G17" s="371">
        <v>1</v>
      </c>
      <c r="H17" s="371"/>
      <c r="I17" s="372">
        <v>2.79</v>
      </c>
      <c r="J17" s="372"/>
      <c r="K17" s="248">
        <f t="shared" ref="K17:K22" si="0">TRUNC(TRUNC(G17,8)*I17,2)</f>
        <v>2.79</v>
      </c>
    </row>
    <row r="18" spans="1:11" ht="21" customHeight="1">
      <c r="A18" s="246" t="s">
        <v>768</v>
      </c>
      <c r="B18" s="369" t="s">
        <v>769</v>
      </c>
      <c r="C18" s="369"/>
      <c r="D18" s="370" t="s">
        <v>16</v>
      </c>
      <c r="E18" s="370"/>
      <c r="F18" s="246" t="s">
        <v>128</v>
      </c>
      <c r="G18" s="371">
        <v>1</v>
      </c>
      <c r="H18" s="371"/>
      <c r="I18" s="372">
        <v>1.31</v>
      </c>
      <c r="J18" s="372"/>
      <c r="K18" s="248">
        <f t="shared" si="0"/>
        <v>1.31</v>
      </c>
    </row>
    <row r="19" spans="1:11" ht="21" customHeight="1">
      <c r="A19" s="246" t="s">
        <v>770</v>
      </c>
      <c r="B19" s="369" t="s">
        <v>771</v>
      </c>
      <c r="C19" s="369"/>
      <c r="D19" s="370" t="s">
        <v>16</v>
      </c>
      <c r="E19" s="370"/>
      <c r="F19" s="246" t="s">
        <v>128</v>
      </c>
      <c r="G19" s="371">
        <v>1</v>
      </c>
      <c r="H19" s="371"/>
      <c r="I19" s="372">
        <v>1.43</v>
      </c>
      <c r="J19" s="372"/>
      <c r="K19" s="248">
        <f t="shared" si="0"/>
        <v>1.43</v>
      </c>
    </row>
    <row r="20" spans="1:11" ht="21" customHeight="1">
      <c r="A20" s="246" t="s">
        <v>772</v>
      </c>
      <c r="B20" s="369" t="s">
        <v>773</v>
      </c>
      <c r="C20" s="369"/>
      <c r="D20" s="370" t="s">
        <v>16</v>
      </c>
      <c r="E20" s="370"/>
      <c r="F20" s="246" t="s">
        <v>128</v>
      </c>
      <c r="G20" s="371">
        <v>1</v>
      </c>
      <c r="H20" s="371"/>
      <c r="I20" s="372">
        <v>0.78</v>
      </c>
      <c r="J20" s="372"/>
      <c r="K20" s="248">
        <f t="shared" si="0"/>
        <v>0.78</v>
      </c>
    </row>
    <row r="21" spans="1:11" ht="21" customHeight="1">
      <c r="A21" s="246" t="s">
        <v>774</v>
      </c>
      <c r="B21" s="369" t="s">
        <v>775</v>
      </c>
      <c r="C21" s="369"/>
      <c r="D21" s="370" t="s">
        <v>16</v>
      </c>
      <c r="E21" s="370"/>
      <c r="F21" s="246" t="s">
        <v>128</v>
      </c>
      <c r="G21" s="371">
        <v>1</v>
      </c>
      <c r="H21" s="371"/>
      <c r="I21" s="372">
        <v>0.08</v>
      </c>
      <c r="J21" s="372"/>
      <c r="K21" s="248">
        <f t="shared" si="0"/>
        <v>0.08</v>
      </c>
    </row>
    <row r="22" spans="1:11" ht="21" customHeight="1">
      <c r="A22" s="246" t="s">
        <v>776</v>
      </c>
      <c r="B22" s="369" t="s">
        <v>777</v>
      </c>
      <c r="C22" s="369"/>
      <c r="D22" s="370" t="s">
        <v>16</v>
      </c>
      <c r="E22" s="370"/>
      <c r="F22" s="246" t="s">
        <v>128</v>
      </c>
      <c r="G22" s="371">
        <v>1</v>
      </c>
      <c r="H22" s="371"/>
      <c r="I22" s="372">
        <v>0.54</v>
      </c>
      <c r="J22" s="372"/>
      <c r="K22" s="248">
        <f t="shared" si="0"/>
        <v>0.54</v>
      </c>
    </row>
    <row r="23" spans="1:11" ht="15" customHeight="1">
      <c r="A23" s="11"/>
      <c r="B23" s="11"/>
      <c r="C23" s="11"/>
      <c r="D23" s="11"/>
      <c r="E23" s="11"/>
      <c r="F23" s="11"/>
      <c r="G23" s="367" t="s">
        <v>778</v>
      </c>
      <c r="H23" s="367"/>
      <c r="I23" s="367"/>
      <c r="J23" s="367"/>
      <c r="K23" s="249">
        <f>SUM(K17:K22)</f>
        <v>6.93</v>
      </c>
    </row>
    <row r="24" spans="1:11" ht="15" customHeight="1">
      <c r="A24" s="373" t="s">
        <v>779</v>
      </c>
      <c r="B24" s="373"/>
      <c r="C24" s="373"/>
      <c r="D24" s="366" t="s">
        <v>178</v>
      </c>
      <c r="E24" s="366"/>
      <c r="F24" s="243" t="s">
        <v>194</v>
      </c>
      <c r="G24" s="366" t="s">
        <v>195</v>
      </c>
      <c r="H24" s="366"/>
      <c r="I24" s="366" t="s">
        <v>196</v>
      </c>
      <c r="J24" s="366"/>
      <c r="K24" s="243" t="s">
        <v>197</v>
      </c>
    </row>
    <row r="25" spans="1:11" ht="15" customHeight="1">
      <c r="A25" s="246" t="s">
        <v>780</v>
      </c>
      <c r="B25" s="369" t="s">
        <v>781</v>
      </c>
      <c r="C25" s="369"/>
      <c r="D25" s="370" t="s">
        <v>16</v>
      </c>
      <c r="E25" s="370"/>
      <c r="F25" s="246" t="s">
        <v>128</v>
      </c>
      <c r="G25" s="371">
        <v>1</v>
      </c>
      <c r="H25" s="371"/>
      <c r="I25" s="372">
        <v>16.02</v>
      </c>
      <c r="J25" s="372"/>
      <c r="K25" s="248">
        <f>TRUNC(TRUNC(G25,8)*I25,2)</f>
        <v>16.02</v>
      </c>
    </row>
    <row r="26" spans="1:11" ht="15" customHeight="1">
      <c r="A26" s="11"/>
      <c r="B26" s="11"/>
      <c r="C26" s="11"/>
      <c r="D26" s="11"/>
      <c r="E26" s="11"/>
      <c r="F26" s="11"/>
      <c r="G26" s="367" t="s">
        <v>782</v>
      </c>
      <c r="H26" s="367"/>
      <c r="I26" s="367"/>
      <c r="J26" s="367"/>
      <c r="K26" s="249">
        <f>SUM(K25:K25)</f>
        <v>16.02</v>
      </c>
    </row>
    <row r="27" spans="1:11" ht="15" customHeight="1">
      <c r="A27" s="373" t="s">
        <v>213</v>
      </c>
      <c r="B27" s="373"/>
      <c r="C27" s="373"/>
      <c r="D27" s="366" t="s">
        <v>178</v>
      </c>
      <c r="E27" s="366"/>
      <c r="F27" s="243" t="s">
        <v>194</v>
      </c>
      <c r="G27" s="366" t="s">
        <v>195</v>
      </c>
      <c r="H27" s="366"/>
      <c r="I27" s="366" t="s">
        <v>196</v>
      </c>
      <c r="J27" s="366"/>
      <c r="K27" s="243" t="s">
        <v>197</v>
      </c>
    </row>
    <row r="28" spans="1:11" ht="21" customHeight="1">
      <c r="A28" s="246" t="s">
        <v>783</v>
      </c>
      <c r="B28" s="369" t="s">
        <v>784</v>
      </c>
      <c r="C28" s="369"/>
      <c r="D28" s="370" t="s">
        <v>16</v>
      </c>
      <c r="E28" s="370"/>
      <c r="F28" s="246" t="s">
        <v>128</v>
      </c>
      <c r="G28" s="371">
        <v>1</v>
      </c>
      <c r="H28" s="371"/>
      <c r="I28" s="372">
        <v>0.18</v>
      </c>
      <c r="J28" s="372"/>
      <c r="K28" s="248">
        <f>TRUNC(TRUNC(G28,8)*I28,2)</f>
        <v>0.18</v>
      </c>
    </row>
    <row r="29" spans="1:11" ht="15" customHeight="1">
      <c r="A29" s="11"/>
      <c r="B29" s="11"/>
      <c r="C29" s="11"/>
      <c r="D29" s="11"/>
      <c r="E29" s="11"/>
      <c r="F29" s="11"/>
      <c r="G29" s="367" t="s">
        <v>216</v>
      </c>
      <c r="H29" s="367"/>
      <c r="I29" s="367"/>
      <c r="J29" s="367"/>
      <c r="K29" s="249">
        <f>SUM(K28:K28)</f>
        <v>0.18</v>
      </c>
    </row>
    <row r="30" spans="1:11" ht="15" customHeight="1">
      <c r="A30" s="11"/>
      <c r="B30" s="11"/>
      <c r="C30" s="11"/>
      <c r="D30" s="11"/>
      <c r="E30" s="11"/>
      <c r="F30" s="11"/>
      <c r="G30" s="368" t="s">
        <v>217</v>
      </c>
      <c r="H30" s="368"/>
      <c r="I30" s="368"/>
      <c r="J30" s="368"/>
      <c r="K30" s="250">
        <f>ROUND(SUM(K23,K26,K29),2)</f>
        <v>23.13</v>
      </c>
    </row>
    <row r="31" spans="1:11" ht="10.050000000000001" customHeight="1">
      <c r="A31" s="11"/>
      <c r="B31" s="11"/>
      <c r="C31" s="11"/>
      <c r="D31" s="11"/>
      <c r="E31" s="11"/>
      <c r="F31" s="11"/>
      <c r="G31" s="374"/>
      <c r="H31" s="374"/>
      <c r="I31" s="374"/>
      <c r="J31" s="374"/>
      <c r="K31" s="374"/>
    </row>
    <row r="32" spans="1:11" ht="19.95" customHeight="1">
      <c r="A32" s="375" t="s">
        <v>785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</row>
    <row r="33" spans="1:11" ht="15" customHeight="1">
      <c r="A33" s="373" t="s">
        <v>765</v>
      </c>
      <c r="B33" s="373"/>
      <c r="C33" s="373"/>
      <c r="D33" s="366" t="s">
        <v>178</v>
      </c>
      <c r="E33" s="366"/>
      <c r="F33" s="243" t="s">
        <v>194</v>
      </c>
      <c r="G33" s="366" t="s">
        <v>195</v>
      </c>
      <c r="H33" s="366"/>
      <c r="I33" s="366" t="s">
        <v>196</v>
      </c>
      <c r="J33" s="366"/>
      <c r="K33" s="243" t="s">
        <v>197</v>
      </c>
    </row>
    <row r="34" spans="1:11" ht="21" customHeight="1">
      <c r="A34" s="246" t="s">
        <v>766</v>
      </c>
      <c r="B34" s="369" t="s">
        <v>767</v>
      </c>
      <c r="C34" s="369"/>
      <c r="D34" s="370" t="s">
        <v>16</v>
      </c>
      <c r="E34" s="370"/>
      <c r="F34" s="246" t="s">
        <v>128</v>
      </c>
      <c r="G34" s="371">
        <v>1</v>
      </c>
      <c r="H34" s="371"/>
      <c r="I34" s="372">
        <v>2.79</v>
      </c>
      <c r="J34" s="372"/>
      <c r="K34" s="248">
        <f t="shared" ref="K34:K39" si="1">TRUNC(TRUNC(G34,8)*I34,2)</f>
        <v>2.79</v>
      </c>
    </row>
    <row r="35" spans="1:11" ht="21" customHeight="1">
      <c r="A35" s="246" t="s">
        <v>786</v>
      </c>
      <c r="B35" s="369" t="s">
        <v>787</v>
      </c>
      <c r="C35" s="369"/>
      <c r="D35" s="370" t="s">
        <v>16</v>
      </c>
      <c r="E35" s="370"/>
      <c r="F35" s="246" t="s">
        <v>128</v>
      </c>
      <c r="G35" s="371">
        <v>1</v>
      </c>
      <c r="H35" s="371"/>
      <c r="I35" s="372">
        <v>1.43</v>
      </c>
      <c r="J35" s="372"/>
      <c r="K35" s="248">
        <f t="shared" si="1"/>
        <v>1.43</v>
      </c>
    </row>
    <row r="36" spans="1:11" ht="21" customHeight="1">
      <c r="A36" s="246" t="s">
        <v>770</v>
      </c>
      <c r="B36" s="369" t="s">
        <v>771</v>
      </c>
      <c r="C36" s="369"/>
      <c r="D36" s="370" t="s">
        <v>16</v>
      </c>
      <c r="E36" s="370"/>
      <c r="F36" s="246" t="s">
        <v>128</v>
      </c>
      <c r="G36" s="371">
        <v>1</v>
      </c>
      <c r="H36" s="371"/>
      <c r="I36" s="372">
        <v>1.43</v>
      </c>
      <c r="J36" s="372"/>
      <c r="K36" s="248">
        <f t="shared" si="1"/>
        <v>1.43</v>
      </c>
    </row>
    <row r="37" spans="1:11" ht="28.95" customHeight="1">
      <c r="A37" s="246" t="s">
        <v>788</v>
      </c>
      <c r="B37" s="369" t="s">
        <v>789</v>
      </c>
      <c r="C37" s="369"/>
      <c r="D37" s="370" t="s">
        <v>16</v>
      </c>
      <c r="E37" s="370"/>
      <c r="F37" s="246" t="s">
        <v>128</v>
      </c>
      <c r="G37" s="371">
        <v>1</v>
      </c>
      <c r="H37" s="371"/>
      <c r="I37" s="372">
        <v>0.44</v>
      </c>
      <c r="J37" s="372"/>
      <c r="K37" s="248">
        <f t="shared" si="1"/>
        <v>0.44</v>
      </c>
    </row>
    <row r="38" spans="1:11" ht="21" customHeight="1">
      <c r="A38" s="246" t="s">
        <v>774</v>
      </c>
      <c r="B38" s="369" t="s">
        <v>775</v>
      </c>
      <c r="C38" s="369"/>
      <c r="D38" s="370" t="s">
        <v>16</v>
      </c>
      <c r="E38" s="370"/>
      <c r="F38" s="246" t="s">
        <v>128</v>
      </c>
      <c r="G38" s="371">
        <v>1</v>
      </c>
      <c r="H38" s="371"/>
      <c r="I38" s="372">
        <v>0.08</v>
      </c>
      <c r="J38" s="372"/>
      <c r="K38" s="248">
        <f t="shared" si="1"/>
        <v>0.08</v>
      </c>
    </row>
    <row r="39" spans="1:11" ht="21" customHeight="1">
      <c r="A39" s="246" t="s">
        <v>776</v>
      </c>
      <c r="B39" s="369" t="s">
        <v>777</v>
      </c>
      <c r="C39" s="369"/>
      <c r="D39" s="370" t="s">
        <v>16</v>
      </c>
      <c r="E39" s="370"/>
      <c r="F39" s="246" t="s">
        <v>128</v>
      </c>
      <c r="G39" s="371">
        <v>1</v>
      </c>
      <c r="H39" s="371"/>
      <c r="I39" s="372">
        <v>0.54</v>
      </c>
      <c r="J39" s="372"/>
      <c r="K39" s="248">
        <f t="shared" si="1"/>
        <v>0.54</v>
      </c>
    </row>
    <row r="40" spans="1:11" ht="15" customHeight="1">
      <c r="A40" s="11"/>
      <c r="B40" s="11"/>
      <c r="C40" s="11"/>
      <c r="D40" s="11"/>
      <c r="E40" s="11"/>
      <c r="F40" s="11"/>
      <c r="G40" s="367" t="s">
        <v>778</v>
      </c>
      <c r="H40" s="367"/>
      <c r="I40" s="367"/>
      <c r="J40" s="367"/>
      <c r="K40" s="249">
        <f>SUM(K34:K39)</f>
        <v>6.71</v>
      </c>
    </row>
    <row r="41" spans="1:11" ht="15" customHeight="1">
      <c r="A41" s="373" t="s">
        <v>779</v>
      </c>
      <c r="B41" s="373"/>
      <c r="C41" s="373"/>
      <c r="D41" s="366" t="s">
        <v>178</v>
      </c>
      <c r="E41" s="366"/>
      <c r="F41" s="243" t="s">
        <v>194</v>
      </c>
      <c r="G41" s="366" t="s">
        <v>195</v>
      </c>
      <c r="H41" s="366"/>
      <c r="I41" s="366" t="s">
        <v>196</v>
      </c>
      <c r="J41" s="366"/>
      <c r="K41" s="243" t="s">
        <v>197</v>
      </c>
    </row>
    <row r="42" spans="1:11" ht="15" customHeight="1">
      <c r="A42" s="246" t="s">
        <v>790</v>
      </c>
      <c r="B42" s="369" t="s">
        <v>791</v>
      </c>
      <c r="C42" s="369"/>
      <c r="D42" s="370" t="s">
        <v>16</v>
      </c>
      <c r="E42" s="370"/>
      <c r="F42" s="246" t="s">
        <v>128</v>
      </c>
      <c r="G42" s="371">
        <v>1</v>
      </c>
      <c r="H42" s="371"/>
      <c r="I42" s="372">
        <v>16.02</v>
      </c>
      <c r="J42" s="372"/>
      <c r="K42" s="248">
        <f>TRUNC(TRUNC(G42,8)*I42,2)</f>
        <v>16.02</v>
      </c>
    </row>
    <row r="43" spans="1:11" ht="15" customHeight="1">
      <c r="A43" s="11"/>
      <c r="B43" s="11"/>
      <c r="C43" s="11"/>
      <c r="D43" s="11"/>
      <c r="E43" s="11"/>
      <c r="F43" s="11"/>
      <c r="G43" s="367" t="s">
        <v>782</v>
      </c>
      <c r="H43" s="367"/>
      <c r="I43" s="367"/>
      <c r="J43" s="367"/>
      <c r="K43" s="249">
        <f>SUM(K42:K42)</f>
        <v>16.02</v>
      </c>
    </row>
    <row r="44" spans="1:11" ht="15" customHeight="1">
      <c r="A44" s="373" t="s">
        <v>213</v>
      </c>
      <c r="B44" s="373"/>
      <c r="C44" s="373"/>
      <c r="D44" s="366" t="s">
        <v>178</v>
      </c>
      <c r="E44" s="366"/>
      <c r="F44" s="243" t="s">
        <v>194</v>
      </c>
      <c r="G44" s="366" t="s">
        <v>195</v>
      </c>
      <c r="H44" s="366"/>
      <c r="I44" s="366" t="s">
        <v>196</v>
      </c>
      <c r="J44" s="366"/>
      <c r="K44" s="243" t="s">
        <v>197</v>
      </c>
    </row>
    <row r="45" spans="1:11" ht="21" customHeight="1">
      <c r="A45" s="246" t="s">
        <v>792</v>
      </c>
      <c r="B45" s="369" t="s">
        <v>793</v>
      </c>
      <c r="C45" s="369"/>
      <c r="D45" s="370" t="s">
        <v>16</v>
      </c>
      <c r="E45" s="370"/>
      <c r="F45" s="246" t="s">
        <v>128</v>
      </c>
      <c r="G45" s="371">
        <v>1</v>
      </c>
      <c r="H45" s="371"/>
      <c r="I45" s="372">
        <v>0.23</v>
      </c>
      <c r="J45" s="372"/>
      <c r="K45" s="248">
        <f>TRUNC(TRUNC(G45,8)*I45,2)</f>
        <v>0.23</v>
      </c>
    </row>
    <row r="46" spans="1:11" ht="15" customHeight="1">
      <c r="A46" s="11"/>
      <c r="B46" s="11"/>
      <c r="C46" s="11"/>
      <c r="D46" s="11"/>
      <c r="E46" s="11"/>
      <c r="F46" s="11"/>
      <c r="G46" s="367" t="s">
        <v>216</v>
      </c>
      <c r="H46" s="367"/>
      <c r="I46" s="367"/>
      <c r="J46" s="367"/>
      <c r="K46" s="249">
        <f>SUM(K45:K45)</f>
        <v>0.23</v>
      </c>
    </row>
    <row r="47" spans="1:11" ht="15" customHeight="1">
      <c r="A47" s="11"/>
      <c r="B47" s="11"/>
      <c r="C47" s="11"/>
      <c r="D47" s="11"/>
      <c r="E47" s="11"/>
      <c r="F47" s="11"/>
      <c r="G47" s="368" t="s">
        <v>217</v>
      </c>
      <c r="H47" s="368"/>
      <c r="I47" s="368"/>
      <c r="J47" s="368"/>
      <c r="K47" s="250">
        <f>ROUND(SUM(K40,K43,K46),2)</f>
        <v>22.96</v>
      </c>
    </row>
    <row r="48" spans="1:11" ht="10.050000000000001" customHeight="1">
      <c r="A48" s="11"/>
      <c r="B48" s="11"/>
      <c r="C48" s="11"/>
      <c r="D48" s="11"/>
      <c r="E48" s="11"/>
      <c r="F48" s="11"/>
      <c r="G48" s="374"/>
      <c r="H48" s="374"/>
      <c r="I48" s="374"/>
      <c r="J48" s="374"/>
      <c r="K48" s="374"/>
    </row>
    <row r="49" spans="1:11" ht="19.95" customHeight="1">
      <c r="A49" s="375" t="s">
        <v>794</v>
      </c>
      <c r="B49" s="375"/>
      <c r="C49" s="375"/>
      <c r="D49" s="375"/>
      <c r="E49" s="375"/>
      <c r="F49" s="375"/>
      <c r="G49" s="375"/>
      <c r="H49" s="375"/>
      <c r="I49" s="375"/>
      <c r="J49" s="375"/>
      <c r="K49" s="375"/>
    </row>
    <row r="50" spans="1:11" ht="15" customHeight="1">
      <c r="A50" s="373" t="s">
        <v>193</v>
      </c>
      <c r="B50" s="373"/>
      <c r="C50" s="373"/>
      <c r="D50" s="366" t="s">
        <v>178</v>
      </c>
      <c r="E50" s="366"/>
      <c r="F50" s="243" t="s">
        <v>194</v>
      </c>
      <c r="G50" s="366" t="s">
        <v>195</v>
      </c>
      <c r="H50" s="366"/>
      <c r="I50" s="366" t="s">
        <v>196</v>
      </c>
      <c r="J50" s="366"/>
      <c r="K50" s="243" t="s">
        <v>197</v>
      </c>
    </row>
    <row r="51" spans="1:11" ht="21" customHeight="1">
      <c r="A51" s="246" t="s">
        <v>795</v>
      </c>
      <c r="B51" s="369" t="s">
        <v>796</v>
      </c>
      <c r="C51" s="369"/>
      <c r="D51" s="370" t="s">
        <v>16</v>
      </c>
      <c r="E51" s="370"/>
      <c r="F51" s="246" t="s">
        <v>23</v>
      </c>
      <c r="G51" s="371">
        <v>122.27</v>
      </c>
      <c r="H51" s="371"/>
      <c r="I51" s="372">
        <v>4.13</v>
      </c>
      <c r="J51" s="372"/>
      <c r="K51" s="248">
        <f>TRUNC(TRUNC(G51,8)*I51,2)</f>
        <v>504.97</v>
      </c>
    </row>
    <row r="52" spans="1:11" ht="15" customHeight="1">
      <c r="A52" s="11"/>
      <c r="B52" s="11"/>
      <c r="C52" s="11"/>
      <c r="D52" s="11"/>
      <c r="E52" s="11"/>
      <c r="F52" s="11"/>
      <c r="G52" s="367" t="s">
        <v>206</v>
      </c>
      <c r="H52" s="367"/>
      <c r="I52" s="367"/>
      <c r="J52" s="367"/>
      <c r="K52" s="249">
        <f>SUM(K51:K51)</f>
        <v>504.97</v>
      </c>
    </row>
    <row r="53" spans="1:11" ht="15" customHeight="1">
      <c r="A53" s="373" t="s">
        <v>207</v>
      </c>
      <c r="B53" s="373"/>
      <c r="C53" s="373"/>
      <c r="D53" s="366" t="s">
        <v>178</v>
      </c>
      <c r="E53" s="366"/>
      <c r="F53" s="243" t="s">
        <v>194</v>
      </c>
      <c r="G53" s="366" t="s">
        <v>195</v>
      </c>
      <c r="H53" s="366"/>
      <c r="I53" s="366" t="s">
        <v>196</v>
      </c>
      <c r="J53" s="366"/>
      <c r="K53" s="243" t="s">
        <v>197</v>
      </c>
    </row>
    <row r="54" spans="1:11" ht="15" customHeight="1">
      <c r="A54" s="246" t="s">
        <v>291</v>
      </c>
      <c r="B54" s="369" t="s">
        <v>292</v>
      </c>
      <c r="C54" s="369"/>
      <c r="D54" s="370" t="s">
        <v>16</v>
      </c>
      <c r="E54" s="370"/>
      <c r="F54" s="246" t="s">
        <v>128</v>
      </c>
      <c r="G54" s="371">
        <v>10.263</v>
      </c>
      <c r="H54" s="371"/>
      <c r="I54" s="372">
        <v>27.42</v>
      </c>
      <c r="J54" s="372"/>
      <c r="K54" s="248">
        <f>TRUNC(TRUNC(G54,8)*I54,2)</f>
        <v>281.41000000000003</v>
      </c>
    </row>
    <row r="55" spans="1:11" ht="15" customHeight="1">
      <c r="A55" s="246" t="s">
        <v>210</v>
      </c>
      <c r="B55" s="369" t="s">
        <v>211</v>
      </c>
      <c r="C55" s="369"/>
      <c r="D55" s="370" t="s">
        <v>16</v>
      </c>
      <c r="E55" s="370"/>
      <c r="F55" s="246" t="s">
        <v>128</v>
      </c>
      <c r="G55" s="371">
        <v>5.1319999999999997</v>
      </c>
      <c r="H55" s="371"/>
      <c r="I55" s="372">
        <v>22.26</v>
      </c>
      <c r="J55" s="372"/>
      <c r="K55" s="248">
        <f>TRUNC(TRUNC(G55,8)*I55,2)</f>
        <v>114.23</v>
      </c>
    </row>
    <row r="56" spans="1:11" ht="18" customHeight="1">
      <c r="A56" s="11"/>
      <c r="B56" s="11"/>
      <c r="C56" s="11"/>
      <c r="D56" s="11"/>
      <c r="E56" s="11"/>
      <c r="F56" s="11"/>
      <c r="G56" s="367" t="s">
        <v>212</v>
      </c>
      <c r="H56" s="367"/>
      <c r="I56" s="367"/>
      <c r="J56" s="367"/>
      <c r="K56" s="249">
        <f>SUM(K54:K55)</f>
        <v>395.64000000000004</v>
      </c>
    </row>
    <row r="57" spans="1:11" ht="15" customHeight="1">
      <c r="A57" s="373" t="s">
        <v>213</v>
      </c>
      <c r="B57" s="373"/>
      <c r="C57" s="373"/>
      <c r="D57" s="366" t="s">
        <v>178</v>
      </c>
      <c r="E57" s="366"/>
      <c r="F57" s="243" t="s">
        <v>194</v>
      </c>
      <c r="G57" s="366" t="s">
        <v>195</v>
      </c>
      <c r="H57" s="366"/>
      <c r="I57" s="366" t="s">
        <v>196</v>
      </c>
      <c r="J57" s="366"/>
      <c r="K57" s="243" t="s">
        <v>197</v>
      </c>
    </row>
    <row r="58" spans="1:11" ht="37.950000000000003" customHeight="1">
      <c r="A58" s="246" t="s">
        <v>797</v>
      </c>
      <c r="B58" s="369" t="s">
        <v>798</v>
      </c>
      <c r="C58" s="369"/>
      <c r="D58" s="370" t="s">
        <v>16</v>
      </c>
      <c r="E58" s="370"/>
      <c r="F58" s="246" t="s">
        <v>73</v>
      </c>
      <c r="G58" s="371">
        <v>0.13</v>
      </c>
      <c r="H58" s="371"/>
      <c r="I58" s="372">
        <v>705.14</v>
      </c>
      <c r="J58" s="372"/>
      <c r="K58" s="248">
        <f>TRUNC(TRUNC(G58,8)*I58,2)</f>
        <v>91.66</v>
      </c>
    </row>
    <row r="59" spans="1:11" ht="15" customHeight="1">
      <c r="A59" s="11"/>
      <c r="B59" s="11"/>
      <c r="C59" s="11"/>
      <c r="D59" s="11"/>
      <c r="E59" s="11"/>
      <c r="F59" s="11"/>
      <c r="G59" s="367" t="s">
        <v>216</v>
      </c>
      <c r="H59" s="367"/>
      <c r="I59" s="367"/>
      <c r="J59" s="367"/>
      <c r="K59" s="249">
        <f>SUM(K58:K58)</f>
        <v>91.66</v>
      </c>
    </row>
    <row r="60" spans="1:11" ht="15" customHeight="1">
      <c r="A60" s="11"/>
      <c r="B60" s="11"/>
      <c r="C60" s="11"/>
      <c r="D60" s="11"/>
      <c r="E60" s="11"/>
      <c r="F60" s="11"/>
      <c r="G60" s="368" t="s">
        <v>217</v>
      </c>
      <c r="H60" s="368"/>
      <c r="I60" s="368"/>
      <c r="J60" s="368"/>
      <c r="K60" s="250">
        <f>ROUND(SUM(K52,K56,K59),2)</f>
        <v>992.27</v>
      </c>
    </row>
    <row r="61" spans="1:11" ht="10.050000000000001" customHeight="1">
      <c r="A61" s="11"/>
      <c r="B61" s="11"/>
      <c r="C61" s="11"/>
      <c r="D61" s="11"/>
      <c r="E61" s="11"/>
      <c r="F61" s="11"/>
      <c r="G61" s="374"/>
      <c r="H61" s="374"/>
      <c r="I61" s="374"/>
      <c r="J61" s="374"/>
      <c r="K61" s="374"/>
    </row>
    <row r="62" spans="1:11" ht="19.95" customHeight="1">
      <c r="A62" s="375" t="s">
        <v>799</v>
      </c>
      <c r="B62" s="375"/>
      <c r="C62" s="375"/>
      <c r="D62" s="375"/>
      <c r="E62" s="375"/>
      <c r="F62" s="375"/>
      <c r="G62" s="375"/>
      <c r="H62" s="375"/>
      <c r="I62" s="375"/>
      <c r="J62" s="375"/>
      <c r="K62" s="375"/>
    </row>
    <row r="63" spans="1:11" ht="15" customHeight="1">
      <c r="A63" s="373" t="s">
        <v>193</v>
      </c>
      <c r="B63" s="373"/>
      <c r="C63" s="373"/>
      <c r="D63" s="366" t="s">
        <v>178</v>
      </c>
      <c r="E63" s="366"/>
      <c r="F63" s="243" t="s">
        <v>194</v>
      </c>
      <c r="G63" s="366" t="s">
        <v>195</v>
      </c>
      <c r="H63" s="366"/>
      <c r="I63" s="366" t="s">
        <v>196</v>
      </c>
      <c r="J63" s="366"/>
      <c r="K63" s="243" t="s">
        <v>197</v>
      </c>
    </row>
    <row r="64" spans="1:11" ht="28.95" customHeight="1">
      <c r="A64" s="246" t="s">
        <v>800</v>
      </c>
      <c r="B64" s="369" t="s">
        <v>801</v>
      </c>
      <c r="C64" s="369"/>
      <c r="D64" s="370" t="s">
        <v>16</v>
      </c>
      <c r="E64" s="370"/>
      <c r="F64" s="246" t="s">
        <v>23</v>
      </c>
      <c r="G64" s="371">
        <v>28.31</v>
      </c>
      <c r="H64" s="371"/>
      <c r="I64" s="372">
        <v>0.63</v>
      </c>
      <c r="J64" s="372"/>
      <c r="K64" s="248">
        <f>TRUNC(TRUNC(G64,8)*I64,2)</f>
        <v>17.829999999999998</v>
      </c>
    </row>
    <row r="65" spans="1:11" ht="15" customHeight="1">
      <c r="A65" s="246" t="s">
        <v>802</v>
      </c>
      <c r="B65" s="369" t="s">
        <v>803</v>
      </c>
      <c r="C65" s="369"/>
      <c r="D65" s="370" t="s">
        <v>16</v>
      </c>
      <c r="E65" s="370"/>
      <c r="F65" s="246" t="s">
        <v>804</v>
      </c>
      <c r="G65" s="371">
        <v>5.0000000000000001E-3</v>
      </c>
      <c r="H65" s="371"/>
      <c r="I65" s="372">
        <v>41.93</v>
      </c>
      <c r="J65" s="372"/>
      <c r="K65" s="248">
        <f>TRUNC(TRUNC(G65,8)*I65,2)</f>
        <v>0.2</v>
      </c>
    </row>
    <row r="66" spans="1:11" ht="28.95" customHeight="1">
      <c r="A66" s="246" t="s">
        <v>805</v>
      </c>
      <c r="B66" s="369" t="s">
        <v>806</v>
      </c>
      <c r="C66" s="369"/>
      <c r="D66" s="370" t="s">
        <v>16</v>
      </c>
      <c r="E66" s="370"/>
      <c r="F66" s="246" t="s">
        <v>167</v>
      </c>
      <c r="G66" s="371">
        <v>0.42</v>
      </c>
      <c r="H66" s="371"/>
      <c r="I66" s="372">
        <v>1.96</v>
      </c>
      <c r="J66" s="372"/>
      <c r="K66" s="248">
        <f>TRUNC(TRUNC(G66,8)*I66,2)</f>
        <v>0.82</v>
      </c>
    </row>
    <row r="67" spans="1:11" ht="15" customHeight="1">
      <c r="A67" s="11"/>
      <c r="B67" s="11"/>
      <c r="C67" s="11"/>
      <c r="D67" s="11"/>
      <c r="E67" s="11"/>
      <c r="F67" s="11"/>
      <c r="G67" s="367" t="s">
        <v>206</v>
      </c>
      <c r="H67" s="367"/>
      <c r="I67" s="367"/>
      <c r="J67" s="367"/>
      <c r="K67" s="249">
        <f>SUM(K64:K66)</f>
        <v>18.849999999999998</v>
      </c>
    </row>
    <row r="68" spans="1:11" ht="15" customHeight="1">
      <c r="A68" s="373" t="s">
        <v>207</v>
      </c>
      <c r="B68" s="373"/>
      <c r="C68" s="373"/>
      <c r="D68" s="366" t="s">
        <v>178</v>
      </c>
      <c r="E68" s="366"/>
      <c r="F68" s="243" t="s">
        <v>194</v>
      </c>
      <c r="G68" s="366" t="s">
        <v>195</v>
      </c>
      <c r="H68" s="366"/>
      <c r="I68" s="366" t="s">
        <v>196</v>
      </c>
      <c r="J68" s="366"/>
      <c r="K68" s="243" t="s">
        <v>197</v>
      </c>
    </row>
    <row r="69" spans="1:11" ht="15" customHeight="1">
      <c r="A69" s="246" t="s">
        <v>291</v>
      </c>
      <c r="B69" s="369" t="s">
        <v>292</v>
      </c>
      <c r="C69" s="369"/>
      <c r="D69" s="370" t="s">
        <v>16</v>
      </c>
      <c r="E69" s="370"/>
      <c r="F69" s="246" t="s">
        <v>128</v>
      </c>
      <c r="G69" s="371">
        <v>1.61</v>
      </c>
      <c r="H69" s="371"/>
      <c r="I69" s="372">
        <v>27.42</v>
      </c>
      <c r="J69" s="372"/>
      <c r="K69" s="248">
        <f>TRUNC(TRUNC(G69,8)*I69,2)</f>
        <v>44.14</v>
      </c>
    </row>
    <row r="70" spans="1:11" ht="15" customHeight="1">
      <c r="A70" s="246" t="s">
        <v>210</v>
      </c>
      <c r="B70" s="369" t="s">
        <v>211</v>
      </c>
      <c r="C70" s="369"/>
      <c r="D70" s="370" t="s">
        <v>16</v>
      </c>
      <c r="E70" s="370"/>
      <c r="F70" s="246" t="s">
        <v>128</v>
      </c>
      <c r="G70" s="371">
        <v>0.80500000000000005</v>
      </c>
      <c r="H70" s="371"/>
      <c r="I70" s="372">
        <v>22.26</v>
      </c>
      <c r="J70" s="372"/>
      <c r="K70" s="248">
        <f>TRUNC(TRUNC(G70,8)*I70,2)</f>
        <v>17.91</v>
      </c>
    </row>
    <row r="71" spans="1:11" ht="18" customHeight="1">
      <c r="A71" s="11"/>
      <c r="B71" s="11"/>
      <c r="C71" s="11"/>
      <c r="D71" s="11"/>
      <c r="E71" s="11"/>
      <c r="F71" s="11"/>
      <c r="G71" s="367" t="s">
        <v>212</v>
      </c>
      <c r="H71" s="367"/>
      <c r="I71" s="367"/>
      <c r="J71" s="367"/>
      <c r="K71" s="249">
        <f>SUM(K69:K70)</f>
        <v>62.05</v>
      </c>
    </row>
    <row r="72" spans="1:11" ht="15" customHeight="1">
      <c r="A72" s="373" t="s">
        <v>213</v>
      </c>
      <c r="B72" s="373"/>
      <c r="C72" s="373"/>
      <c r="D72" s="366" t="s">
        <v>178</v>
      </c>
      <c r="E72" s="366"/>
      <c r="F72" s="243" t="s">
        <v>194</v>
      </c>
      <c r="G72" s="366" t="s">
        <v>195</v>
      </c>
      <c r="H72" s="366"/>
      <c r="I72" s="366" t="s">
        <v>196</v>
      </c>
      <c r="J72" s="366"/>
      <c r="K72" s="243" t="s">
        <v>197</v>
      </c>
    </row>
    <row r="73" spans="1:11" ht="37.950000000000003" customHeight="1">
      <c r="A73" s="246" t="s">
        <v>797</v>
      </c>
      <c r="B73" s="369" t="s">
        <v>798</v>
      </c>
      <c r="C73" s="369"/>
      <c r="D73" s="370" t="s">
        <v>16</v>
      </c>
      <c r="E73" s="370"/>
      <c r="F73" s="246" t="s">
        <v>73</v>
      </c>
      <c r="G73" s="371">
        <v>9.1000000000000004E-3</v>
      </c>
      <c r="H73" s="371"/>
      <c r="I73" s="372">
        <v>705.14</v>
      </c>
      <c r="J73" s="372"/>
      <c r="K73" s="248">
        <f>TRUNC(TRUNC(G73,8)*I73,2)</f>
        <v>6.41</v>
      </c>
    </row>
    <row r="74" spans="1:11" ht="15" customHeight="1">
      <c r="A74" s="11"/>
      <c r="B74" s="11"/>
      <c r="C74" s="11"/>
      <c r="D74" s="11"/>
      <c r="E74" s="11"/>
      <c r="F74" s="11"/>
      <c r="G74" s="367" t="s">
        <v>216</v>
      </c>
      <c r="H74" s="367"/>
      <c r="I74" s="367"/>
      <c r="J74" s="367"/>
      <c r="K74" s="249">
        <f>SUM(K73:K73)</f>
        <v>6.41</v>
      </c>
    </row>
    <row r="75" spans="1:11" ht="15" customHeight="1">
      <c r="A75" s="11"/>
      <c r="B75" s="11"/>
      <c r="C75" s="11"/>
      <c r="D75" s="11"/>
      <c r="E75" s="11"/>
      <c r="F75" s="11"/>
      <c r="G75" s="368" t="s">
        <v>217</v>
      </c>
      <c r="H75" s="368"/>
      <c r="I75" s="368"/>
      <c r="J75" s="368"/>
      <c r="K75" s="250">
        <f>ROUND(SUM(K67,K71,K74),2)</f>
        <v>87.31</v>
      </c>
    </row>
    <row r="76" spans="1:11" ht="10.050000000000001" customHeight="1">
      <c r="A76" s="11"/>
      <c r="B76" s="11"/>
      <c r="C76" s="11"/>
      <c r="D76" s="11"/>
      <c r="E76" s="11"/>
      <c r="F76" s="11"/>
      <c r="G76" s="374"/>
      <c r="H76" s="374"/>
      <c r="I76" s="374"/>
      <c r="J76" s="374"/>
      <c r="K76" s="374"/>
    </row>
    <row r="77" spans="1:11" ht="19.95" customHeight="1">
      <c r="A77" s="375" t="s">
        <v>807</v>
      </c>
      <c r="B77" s="375"/>
      <c r="C77" s="375"/>
      <c r="D77" s="375"/>
      <c r="E77" s="375"/>
      <c r="F77" s="375"/>
      <c r="G77" s="375"/>
      <c r="H77" s="375"/>
      <c r="I77" s="375"/>
      <c r="J77" s="375"/>
      <c r="K77" s="375"/>
    </row>
    <row r="78" spans="1:11" ht="15" customHeight="1">
      <c r="A78" s="373" t="s">
        <v>281</v>
      </c>
      <c r="B78" s="373"/>
      <c r="C78" s="373"/>
      <c r="D78" s="366" t="s">
        <v>178</v>
      </c>
      <c r="E78" s="366"/>
      <c r="F78" s="243" t="s">
        <v>194</v>
      </c>
      <c r="G78" s="366" t="s">
        <v>195</v>
      </c>
      <c r="H78" s="366"/>
      <c r="I78" s="366" t="s">
        <v>196</v>
      </c>
      <c r="J78" s="366"/>
      <c r="K78" s="243" t="s">
        <v>197</v>
      </c>
    </row>
    <row r="79" spans="1:11" ht="28.95" customHeight="1">
      <c r="A79" s="246" t="s">
        <v>808</v>
      </c>
      <c r="B79" s="369" t="s">
        <v>809</v>
      </c>
      <c r="C79" s="369"/>
      <c r="D79" s="370" t="s">
        <v>16</v>
      </c>
      <c r="E79" s="370"/>
      <c r="F79" s="246" t="s">
        <v>284</v>
      </c>
      <c r="G79" s="371">
        <v>3.62</v>
      </c>
      <c r="H79" s="371"/>
      <c r="I79" s="372">
        <v>1.06</v>
      </c>
      <c r="J79" s="372"/>
      <c r="K79" s="248">
        <f>TRUNC(TRUNC(G79,8)*I79,2)</f>
        <v>3.83</v>
      </c>
    </row>
    <row r="80" spans="1:11" ht="28.95" customHeight="1">
      <c r="A80" s="246" t="s">
        <v>810</v>
      </c>
      <c r="B80" s="369" t="s">
        <v>811</v>
      </c>
      <c r="C80" s="369"/>
      <c r="D80" s="370" t="s">
        <v>16</v>
      </c>
      <c r="E80" s="370"/>
      <c r="F80" s="246" t="s">
        <v>287</v>
      </c>
      <c r="G80" s="371">
        <v>1.1000000000000001</v>
      </c>
      <c r="H80" s="371"/>
      <c r="I80" s="372">
        <v>5.13</v>
      </c>
      <c r="J80" s="372"/>
      <c r="K80" s="248">
        <f>TRUNC(TRUNC(G80,8)*I80,2)</f>
        <v>5.64</v>
      </c>
    </row>
    <row r="81" spans="1:11" ht="18" customHeight="1">
      <c r="A81" s="11"/>
      <c r="B81" s="11"/>
      <c r="C81" s="11"/>
      <c r="D81" s="11"/>
      <c r="E81" s="11"/>
      <c r="F81" s="11"/>
      <c r="G81" s="367" t="s">
        <v>288</v>
      </c>
      <c r="H81" s="367"/>
      <c r="I81" s="367"/>
      <c r="J81" s="367"/>
      <c r="K81" s="249">
        <f>SUM(K79:K80)</f>
        <v>9.4699999999999989</v>
      </c>
    </row>
    <row r="82" spans="1:11" ht="15" customHeight="1">
      <c r="A82" s="373" t="s">
        <v>193</v>
      </c>
      <c r="B82" s="373"/>
      <c r="C82" s="373"/>
      <c r="D82" s="366" t="s">
        <v>178</v>
      </c>
      <c r="E82" s="366"/>
      <c r="F82" s="243" t="s">
        <v>194</v>
      </c>
      <c r="G82" s="366" t="s">
        <v>195</v>
      </c>
      <c r="H82" s="366"/>
      <c r="I82" s="366" t="s">
        <v>196</v>
      </c>
      <c r="J82" s="366"/>
      <c r="K82" s="243" t="s">
        <v>197</v>
      </c>
    </row>
    <row r="83" spans="1:11" ht="15" customHeight="1">
      <c r="A83" s="246" t="s">
        <v>812</v>
      </c>
      <c r="B83" s="369" t="s">
        <v>813</v>
      </c>
      <c r="C83" s="369"/>
      <c r="D83" s="370" t="s">
        <v>16</v>
      </c>
      <c r="E83" s="370"/>
      <c r="F83" s="246" t="s">
        <v>144</v>
      </c>
      <c r="G83" s="391">
        <v>1981.23</v>
      </c>
      <c r="H83" s="391"/>
      <c r="I83" s="372">
        <v>3.61</v>
      </c>
      <c r="J83" s="372"/>
      <c r="K83" s="248">
        <f>TRUNC(TRUNC(G83,8)*I83,2)</f>
        <v>7152.24</v>
      </c>
    </row>
    <row r="84" spans="1:11" ht="15" customHeight="1">
      <c r="A84" s="11"/>
      <c r="B84" s="11"/>
      <c r="C84" s="11"/>
      <c r="D84" s="11"/>
      <c r="E84" s="11"/>
      <c r="F84" s="11"/>
      <c r="G84" s="367" t="s">
        <v>206</v>
      </c>
      <c r="H84" s="367"/>
      <c r="I84" s="367"/>
      <c r="J84" s="367"/>
      <c r="K84" s="249">
        <f>SUM(K83:K83)</f>
        <v>7152.24</v>
      </c>
    </row>
    <row r="85" spans="1:11" ht="15" customHeight="1">
      <c r="A85" s="373" t="s">
        <v>207</v>
      </c>
      <c r="B85" s="373"/>
      <c r="C85" s="373"/>
      <c r="D85" s="366" t="s">
        <v>178</v>
      </c>
      <c r="E85" s="366"/>
      <c r="F85" s="243" t="s">
        <v>194</v>
      </c>
      <c r="G85" s="366" t="s">
        <v>195</v>
      </c>
      <c r="H85" s="366"/>
      <c r="I85" s="366" t="s">
        <v>196</v>
      </c>
      <c r="J85" s="366"/>
      <c r="K85" s="243" t="s">
        <v>197</v>
      </c>
    </row>
    <row r="86" spans="1:11" ht="21" customHeight="1">
      <c r="A86" s="246" t="s">
        <v>814</v>
      </c>
      <c r="B86" s="369" t="s">
        <v>815</v>
      </c>
      <c r="C86" s="369"/>
      <c r="D86" s="370" t="s">
        <v>16</v>
      </c>
      <c r="E86" s="370"/>
      <c r="F86" s="246" t="s">
        <v>128</v>
      </c>
      <c r="G86" s="371">
        <v>4.72</v>
      </c>
      <c r="H86" s="371"/>
      <c r="I86" s="372">
        <v>20.81</v>
      </c>
      <c r="J86" s="372"/>
      <c r="K86" s="248">
        <f>TRUNC(TRUNC(G86,8)*I86,2)</f>
        <v>98.22</v>
      </c>
    </row>
    <row r="87" spans="1:11" ht="18" customHeight="1">
      <c r="A87" s="11"/>
      <c r="B87" s="11"/>
      <c r="C87" s="11"/>
      <c r="D87" s="11"/>
      <c r="E87" s="11"/>
      <c r="F87" s="11"/>
      <c r="G87" s="367" t="s">
        <v>212</v>
      </c>
      <c r="H87" s="367"/>
      <c r="I87" s="367"/>
      <c r="J87" s="367"/>
      <c r="K87" s="249">
        <f>SUM(K86:K86)</f>
        <v>98.22</v>
      </c>
    </row>
    <row r="88" spans="1:11" ht="15" customHeight="1">
      <c r="A88" s="11"/>
      <c r="B88" s="11"/>
      <c r="C88" s="11"/>
      <c r="D88" s="11"/>
      <c r="E88" s="11"/>
      <c r="F88" s="11"/>
      <c r="G88" s="368" t="s">
        <v>217</v>
      </c>
      <c r="H88" s="368"/>
      <c r="I88" s="368"/>
      <c r="J88" s="368"/>
      <c r="K88" s="250">
        <f>ROUND(SUM(K81,K84,K87),2)</f>
        <v>7259.93</v>
      </c>
    </row>
    <row r="89" spans="1:11" ht="10.050000000000001" customHeight="1">
      <c r="A89" s="11"/>
      <c r="B89" s="11"/>
      <c r="C89" s="11"/>
      <c r="D89" s="11"/>
      <c r="E89" s="11"/>
      <c r="F89" s="11"/>
      <c r="G89" s="374"/>
      <c r="H89" s="374"/>
      <c r="I89" s="374"/>
      <c r="J89" s="374"/>
      <c r="K89" s="374"/>
    </row>
    <row r="90" spans="1:11" ht="19.95" customHeight="1">
      <c r="A90" s="375" t="s">
        <v>816</v>
      </c>
      <c r="B90" s="375"/>
      <c r="C90" s="375"/>
      <c r="D90" s="375"/>
      <c r="E90" s="375"/>
      <c r="F90" s="375"/>
      <c r="G90" s="375"/>
      <c r="H90" s="375"/>
      <c r="I90" s="375"/>
      <c r="J90" s="375"/>
      <c r="K90" s="375"/>
    </row>
    <row r="91" spans="1:11" ht="15" customHeight="1">
      <c r="A91" s="373" t="s">
        <v>193</v>
      </c>
      <c r="B91" s="373"/>
      <c r="C91" s="373"/>
      <c r="D91" s="366" t="s">
        <v>178</v>
      </c>
      <c r="E91" s="366"/>
      <c r="F91" s="243" t="s">
        <v>194</v>
      </c>
      <c r="G91" s="366" t="s">
        <v>195</v>
      </c>
      <c r="H91" s="366"/>
      <c r="I91" s="366" t="s">
        <v>196</v>
      </c>
      <c r="J91" s="366"/>
      <c r="K91" s="243" t="s">
        <v>197</v>
      </c>
    </row>
    <row r="92" spans="1:11" ht="21" customHeight="1">
      <c r="A92" s="246" t="s">
        <v>680</v>
      </c>
      <c r="B92" s="369" t="s">
        <v>681</v>
      </c>
      <c r="C92" s="369"/>
      <c r="D92" s="370" t="s">
        <v>16</v>
      </c>
      <c r="E92" s="370"/>
      <c r="F92" s="246" t="s">
        <v>73</v>
      </c>
      <c r="G92" s="371">
        <v>1.1599999999999999</v>
      </c>
      <c r="H92" s="371"/>
      <c r="I92" s="372">
        <v>140</v>
      </c>
      <c r="J92" s="372"/>
      <c r="K92" s="248">
        <f>TRUNC(TRUNC(G92,8)*I92,2)</f>
        <v>162.4</v>
      </c>
    </row>
    <row r="93" spans="1:11" ht="15" customHeight="1">
      <c r="A93" s="246" t="s">
        <v>817</v>
      </c>
      <c r="B93" s="369" t="s">
        <v>818</v>
      </c>
      <c r="C93" s="369"/>
      <c r="D93" s="370" t="s">
        <v>16</v>
      </c>
      <c r="E93" s="370"/>
      <c r="F93" s="246" t="s">
        <v>144</v>
      </c>
      <c r="G93" s="371">
        <v>116.4</v>
      </c>
      <c r="H93" s="371"/>
      <c r="I93" s="372">
        <v>1.75</v>
      </c>
      <c r="J93" s="372"/>
      <c r="K93" s="248">
        <f>TRUNC(TRUNC(G93,8)*I93,2)</f>
        <v>203.7</v>
      </c>
    </row>
    <row r="94" spans="1:11" ht="15" customHeight="1">
      <c r="A94" s="246" t="s">
        <v>682</v>
      </c>
      <c r="B94" s="369" t="s">
        <v>683</v>
      </c>
      <c r="C94" s="369"/>
      <c r="D94" s="370" t="s">
        <v>16</v>
      </c>
      <c r="E94" s="370"/>
      <c r="F94" s="246" t="s">
        <v>144</v>
      </c>
      <c r="G94" s="371">
        <v>261.89</v>
      </c>
      <c r="H94" s="371"/>
      <c r="I94" s="372">
        <v>0.72</v>
      </c>
      <c r="J94" s="372"/>
      <c r="K94" s="248">
        <f>TRUNC(TRUNC(G94,8)*I94,2)</f>
        <v>188.56</v>
      </c>
    </row>
    <row r="95" spans="1:11" ht="15" customHeight="1">
      <c r="A95" s="11"/>
      <c r="B95" s="11"/>
      <c r="C95" s="11"/>
      <c r="D95" s="11"/>
      <c r="E95" s="11"/>
      <c r="F95" s="11"/>
      <c r="G95" s="367" t="s">
        <v>206</v>
      </c>
      <c r="H95" s="367"/>
      <c r="I95" s="367"/>
      <c r="J95" s="367"/>
      <c r="K95" s="249">
        <f>SUM(K92:K94)</f>
        <v>554.66000000000008</v>
      </c>
    </row>
    <row r="96" spans="1:11" ht="15" customHeight="1">
      <c r="A96" s="373" t="s">
        <v>207</v>
      </c>
      <c r="B96" s="373"/>
      <c r="C96" s="373"/>
      <c r="D96" s="366" t="s">
        <v>178</v>
      </c>
      <c r="E96" s="366"/>
      <c r="F96" s="243" t="s">
        <v>194</v>
      </c>
      <c r="G96" s="366" t="s">
        <v>195</v>
      </c>
      <c r="H96" s="366"/>
      <c r="I96" s="366" t="s">
        <v>196</v>
      </c>
      <c r="J96" s="366"/>
      <c r="K96" s="243" t="s">
        <v>197</v>
      </c>
    </row>
    <row r="97" spans="1:11" ht="15" customHeight="1">
      <c r="A97" s="246" t="s">
        <v>210</v>
      </c>
      <c r="B97" s="369" t="s">
        <v>211</v>
      </c>
      <c r="C97" s="369"/>
      <c r="D97" s="370" t="s">
        <v>16</v>
      </c>
      <c r="E97" s="370"/>
      <c r="F97" s="246" t="s">
        <v>128</v>
      </c>
      <c r="G97" s="371">
        <v>11.23</v>
      </c>
      <c r="H97" s="371"/>
      <c r="I97" s="372">
        <v>22.26</v>
      </c>
      <c r="J97" s="372"/>
      <c r="K97" s="248">
        <f>TRUNC(TRUNC(G97,8)*I97,2)</f>
        <v>249.97</v>
      </c>
    </row>
    <row r="98" spans="1:11" ht="18" customHeight="1">
      <c r="A98" s="11"/>
      <c r="B98" s="11"/>
      <c r="C98" s="11"/>
      <c r="D98" s="11"/>
      <c r="E98" s="11"/>
      <c r="F98" s="11"/>
      <c r="G98" s="367" t="s">
        <v>212</v>
      </c>
      <c r="H98" s="367"/>
      <c r="I98" s="367"/>
      <c r="J98" s="367"/>
      <c r="K98" s="249">
        <f>SUM(K97:K97)</f>
        <v>249.97</v>
      </c>
    </row>
    <row r="99" spans="1:11" ht="15" customHeight="1">
      <c r="A99" s="11"/>
      <c r="B99" s="11"/>
      <c r="C99" s="11"/>
      <c r="D99" s="11"/>
      <c r="E99" s="11"/>
      <c r="F99" s="11"/>
      <c r="G99" s="368" t="s">
        <v>217</v>
      </c>
      <c r="H99" s="368"/>
      <c r="I99" s="368"/>
      <c r="J99" s="368"/>
      <c r="K99" s="250">
        <f>ROUND(SUM(K95,K98),2)</f>
        <v>804.63</v>
      </c>
    </row>
    <row r="100" spans="1:11" ht="10.050000000000001" customHeight="1">
      <c r="A100" s="11"/>
      <c r="B100" s="11"/>
      <c r="C100" s="11"/>
      <c r="D100" s="11"/>
      <c r="E100" s="11"/>
      <c r="F100" s="11"/>
      <c r="G100" s="374"/>
      <c r="H100" s="374"/>
      <c r="I100" s="374"/>
      <c r="J100" s="374"/>
      <c r="K100" s="374"/>
    </row>
    <row r="101" spans="1:11" ht="19.95" customHeight="1">
      <c r="A101" s="375" t="s">
        <v>819</v>
      </c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</row>
    <row r="102" spans="1:11" ht="15" customHeight="1">
      <c r="A102" s="373" t="s">
        <v>193</v>
      </c>
      <c r="B102" s="373"/>
      <c r="C102" s="373"/>
      <c r="D102" s="366" t="s">
        <v>178</v>
      </c>
      <c r="E102" s="366"/>
      <c r="F102" s="243" t="s">
        <v>194</v>
      </c>
      <c r="G102" s="366" t="s">
        <v>195</v>
      </c>
      <c r="H102" s="366"/>
      <c r="I102" s="366" t="s">
        <v>196</v>
      </c>
      <c r="J102" s="366"/>
      <c r="K102" s="243" t="s">
        <v>197</v>
      </c>
    </row>
    <row r="103" spans="1:11" ht="21" customHeight="1">
      <c r="A103" s="246" t="s">
        <v>680</v>
      </c>
      <c r="B103" s="369" t="s">
        <v>681</v>
      </c>
      <c r="C103" s="369"/>
      <c r="D103" s="370" t="s">
        <v>16</v>
      </c>
      <c r="E103" s="370"/>
      <c r="F103" s="246" t="s">
        <v>73</v>
      </c>
      <c r="G103" s="371">
        <v>1.1399999999999999</v>
      </c>
      <c r="H103" s="371"/>
      <c r="I103" s="372">
        <v>140</v>
      </c>
      <c r="J103" s="372"/>
      <c r="K103" s="248">
        <f>TRUNC(TRUNC(G103,8)*I103,2)</f>
        <v>159.6</v>
      </c>
    </row>
    <row r="104" spans="1:11" ht="15" customHeight="1">
      <c r="A104" s="246" t="s">
        <v>817</v>
      </c>
      <c r="B104" s="369" t="s">
        <v>818</v>
      </c>
      <c r="C104" s="369"/>
      <c r="D104" s="370" t="s">
        <v>16</v>
      </c>
      <c r="E104" s="370"/>
      <c r="F104" s="246" t="s">
        <v>144</v>
      </c>
      <c r="G104" s="371">
        <v>171.13</v>
      </c>
      <c r="H104" s="371"/>
      <c r="I104" s="372">
        <v>1.75</v>
      </c>
      <c r="J104" s="372"/>
      <c r="K104" s="248">
        <f>TRUNC(TRUNC(G104,8)*I104,2)</f>
        <v>299.47000000000003</v>
      </c>
    </row>
    <row r="105" spans="1:11" ht="15" customHeight="1">
      <c r="A105" s="246" t="s">
        <v>682</v>
      </c>
      <c r="B105" s="369" t="s">
        <v>683</v>
      </c>
      <c r="C105" s="369"/>
      <c r="D105" s="370" t="s">
        <v>16</v>
      </c>
      <c r="E105" s="370"/>
      <c r="F105" s="246" t="s">
        <v>144</v>
      </c>
      <c r="G105" s="371">
        <v>192.52</v>
      </c>
      <c r="H105" s="371"/>
      <c r="I105" s="372">
        <v>0.72</v>
      </c>
      <c r="J105" s="372"/>
      <c r="K105" s="248">
        <f>TRUNC(TRUNC(G105,8)*I105,2)</f>
        <v>138.61000000000001</v>
      </c>
    </row>
    <row r="106" spans="1:11" ht="15" customHeight="1">
      <c r="A106" s="11"/>
      <c r="B106" s="11"/>
      <c r="C106" s="11"/>
      <c r="D106" s="11"/>
      <c r="E106" s="11"/>
      <c r="F106" s="11"/>
      <c r="G106" s="367" t="s">
        <v>206</v>
      </c>
      <c r="H106" s="367"/>
      <c r="I106" s="367"/>
      <c r="J106" s="367"/>
      <c r="K106" s="249">
        <f>SUM(K103:K105)</f>
        <v>597.68000000000006</v>
      </c>
    </row>
    <row r="107" spans="1:11" ht="15" customHeight="1">
      <c r="A107" s="373" t="s">
        <v>207</v>
      </c>
      <c r="B107" s="373"/>
      <c r="C107" s="373"/>
      <c r="D107" s="366" t="s">
        <v>178</v>
      </c>
      <c r="E107" s="366"/>
      <c r="F107" s="243" t="s">
        <v>194</v>
      </c>
      <c r="G107" s="366" t="s">
        <v>195</v>
      </c>
      <c r="H107" s="366"/>
      <c r="I107" s="366" t="s">
        <v>196</v>
      </c>
      <c r="J107" s="366"/>
      <c r="K107" s="243" t="s">
        <v>197</v>
      </c>
    </row>
    <row r="108" spans="1:11" ht="15" customHeight="1">
      <c r="A108" s="246" t="s">
        <v>210</v>
      </c>
      <c r="B108" s="369" t="s">
        <v>211</v>
      </c>
      <c r="C108" s="369"/>
      <c r="D108" s="370" t="s">
        <v>16</v>
      </c>
      <c r="E108" s="370"/>
      <c r="F108" s="246" t="s">
        <v>128</v>
      </c>
      <c r="G108" s="371">
        <v>11.1</v>
      </c>
      <c r="H108" s="371"/>
      <c r="I108" s="372">
        <v>22.26</v>
      </c>
      <c r="J108" s="372"/>
      <c r="K108" s="248">
        <f>TRUNC(TRUNC(G108,8)*I108,2)</f>
        <v>247.08</v>
      </c>
    </row>
    <row r="109" spans="1:11" ht="18" customHeight="1">
      <c r="A109" s="11"/>
      <c r="B109" s="11"/>
      <c r="C109" s="11"/>
      <c r="D109" s="11"/>
      <c r="E109" s="11"/>
      <c r="F109" s="11"/>
      <c r="G109" s="367" t="s">
        <v>212</v>
      </c>
      <c r="H109" s="367"/>
      <c r="I109" s="367"/>
      <c r="J109" s="367"/>
      <c r="K109" s="249">
        <f>SUM(K108:K108)</f>
        <v>247.08</v>
      </c>
    </row>
    <row r="110" spans="1:11" ht="15" customHeight="1">
      <c r="A110" s="11"/>
      <c r="B110" s="11"/>
      <c r="C110" s="11"/>
      <c r="D110" s="11"/>
      <c r="E110" s="11"/>
      <c r="F110" s="11"/>
      <c r="G110" s="368" t="s">
        <v>217</v>
      </c>
      <c r="H110" s="368"/>
      <c r="I110" s="368"/>
      <c r="J110" s="368"/>
      <c r="K110" s="250">
        <f>ROUND(SUM(K106,K109),2)</f>
        <v>844.76</v>
      </c>
    </row>
    <row r="111" spans="1:11" ht="10.050000000000001" customHeight="1">
      <c r="A111" s="11"/>
      <c r="B111" s="11"/>
      <c r="C111" s="11"/>
      <c r="D111" s="11"/>
      <c r="E111" s="11"/>
      <c r="F111" s="11"/>
      <c r="G111" s="374"/>
      <c r="H111" s="374"/>
      <c r="I111" s="374"/>
      <c r="J111" s="374"/>
      <c r="K111" s="374"/>
    </row>
    <row r="112" spans="1:11" ht="19.95" customHeight="1">
      <c r="A112" s="375" t="s">
        <v>820</v>
      </c>
      <c r="B112" s="375"/>
      <c r="C112" s="375"/>
      <c r="D112" s="375"/>
      <c r="E112" s="375"/>
      <c r="F112" s="375"/>
      <c r="G112" s="375"/>
      <c r="H112" s="375"/>
      <c r="I112" s="375"/>
      <c r="J112" s="375"/>
      <c r="K112" s="375"/>
    </row>
    <row r="113" spans="1:11" ht="15" customHeight="1">
      <c r="A113" s="373" t="s">
        <v>281</v>
      </c>
      <c r="B113" s="373"/>
      <c r="C113" s="373"/>
      <c r="D113" s="366" t="s">
        <v>178</v>
      </c>
      <c r="E113" s="366"/>
      <c r="F113" s="243" t="s">
        <v>194</v>
      </c>
      <c r="G113" s="366" t="s">
        <v>195</v>
      </c>
      <c r="H113" s="366"/>
      <c r="I113" s="366" t="s">
        <v>196</v>
      </c>
      <c r="J113" s="366"/>
      <c r="K113" s="243" t="s">
        <v>197</v>
      </c>
    </row>
    <row r="114" spans="1:11" ht="37.950000000000003" customHeight="1">
      <c r="A114" s="246" t="s">
        <v>821</v>
      </c>
      <c r="B114" s="369" t="s">
        <v>822</v>
      </c>
      <c r="C114" s="369"/>
      <c r="D114" s="370" t="s">
        <v>16</v>
      </c>
      <c r="E114" s="370"/>
      <c r="F114" s="246" t="s">
        <v>284</v>
      </c>
      <c r="G114" s="371">
        <v>3.45</v>
      </c>
      <c r="H114" s="371"/>
      <c r="I114" s="372">
        <v>0.39</v>
      </c>
      <c r="J114" s="372"/>
      <c r="K114" s="248">
        <f>TRUNC(TRUNC(G114,8)*I114,2)</f>
        <v>1.34</v>
      </c>
    </row>
    <row r="115" spans="1:11" ht="37.950000000000003" customHeight="1">
      <c r="A115" s="246" t="s">
        <v>823</v>
      </c>
      <c r="B115" s="369" t="s">
        <v>824</v>
      </c>
      <c r="C115" s="369"/>
      <c r="D115" s="370" t="s">
        <v>16</v>
      </c>
      <c r="E115" s="370"/>
      <c r="F115" s="246" t="s">
        <v>287</v>
      </c>
      <c r="G115" s="371">
        <v>1.05</v>
      </c>
      <c r="H115" s="371"/>
      <c r="I115" s="372">
        <v>1.99</v>
      </c>
      <c r="J115" s="372"/>
      <c r="K115" s="248">
        <f>TRUNC(TRUNC(G115,8)*I115,2)</f>
        <v>2.08</v>
      </c>
    </row>
    <row r="116" spans="1:11" ht="18" customHeight="1">
      <c r="A116" s="11"/>
      <c r="B116" s="11"/>
      <c r="C116" s="11"/>
      <c r="D116" s="11"/>
      <c r="E116" s="11"/>
      <c r="F116" s="11"/>
      <c r="G116" s="367" t="s">
        <v>288</v>
      </c>
      <c r="H116" s="367"/>
      <c r="I116" s="367"/>
      <c r="J116" s="367"/>
      <c r="K116" s="249">
        <f>SUM(K114:K115)</f>
        <v>3.42</v>
      </c>
    </row>
    <row r="117" spans="1:11" ht="15" customHeight="1">
      <c r="A117" s="373" t="s">
        <v>193</v>
      </c>
      <c r="B117" s="373"/>
      <c r="C117" s="373"/>
      <c r="D117" s="366" t="s">
        <v>178</v>
      </c>
      <c r="E117" s="366"/>
      <c r="F117" s="243" t="s">
        <v>194</v>
      </c>
      <c r="G117" s="366" t="s">
        <v>195</v>
      </c>
      <c r="H117" s="366"/>
      <c r="I117" s="366" t="s">
        <v>196</v>
      </c>
      <c r="J117" s="366"/>
      <c r="K117" s="243" t="s">
        <v>197</v>
      </c>
    </row>
    <row r="118" spans="1:11" ht="21" customHeight="1">
      <c r="A118" s="246" t="s">
        <v>680</v>
      </c>
      <c r="B118" s="369" t="s">
        <v>681</v>
      </c>
      <c r="C118" s="369"/>
      <c r="D118" s="370" t="s">
        <v>16</v>
      </c>
      <c r="E118" s="370"/>
      <c r="F118" s="246" t="s">
        <v>73</v>
      </c>
      <c r="G118" s="371">
        <v>1.1599999999999999</v>
      </c>
      <c r="H118" s="371"/>
      <c r="I118" s="372">
        <v>140</v>
      </c>
      <c r="J118" s="372"/>
      <c r="K118" s="248">
        <f>TRUNC(TRUNC(G118,8)*I118,2)</f>
        <v>162.4</v>
      </c>
    </row>
    <row r="119" spans="1:11" ht="15" customHeight="1">
      <c r="A119" s="246" t="s">
        <v>817</v>
      </c>
      <c r="B119" s="369" t="s">
        <v>818</v>
      </c>
      <c r="C119" s="369"/>
      <c r="D119" s="370" t="s">
        <v>16</v>
      </c>
      <c r="E119" s="370"/>
      <c r="F119" s="246" t="s">
        <v>144</v>
      </c>
      <c r="G119" s="371">
        <v>174.1</v>
      </c>
      <c r="H119" s="371"/>
      <c r="I119" s="372">
        <v>1.75</v>
      </c>
      <c r="J119" s="372"/>
      <c r="K119" s="248">
        <f>TRUNC(TRUNC(G119,8)*I119,2)</f>
        <v>304.67</v>
      </c>
    </row>
    <row r="120" spans="1:11" ht="15" customHeight="1">
      <c r="A120" s="246" t="s">
        <v>682</v>
      </c>
      <c r="B120" s="369" t="s">
        <v>683</v>
      </c>
      <c r="C120" s="369"/>
      <c r="D120" s="370" t="s">
        <v>16</v>
      </c>
      <c r="E120" s="370"/>
      <c r="F120" s="246" t="s">
        <v>144</v>
      </c>
      <c r="G120" s="371">
        <v>195.86</v>
      </c>
      <c r="H120" s="371"/>
      <c r="I120" s="372">
        <v>0.72</v>
      </c>
      <c r="J120" s="372"/>
      <c r="K120" s="248">
        <f>TRUNC(TRUNC(G120,8)*I120,2)</f>
        <v>141.01</v>
      </c>
    </row>
    <row r="121" spans="1:11" ht="15" customHeight="1">
      <c r="A121" s="11"/>
      <c r="B121" s="11"/>
      <c r="C121" s="11"/>
      <c r="D121" s="11"/>
      <c r="E121" s="11"/>
      <c r="F121" s="11"/>
      <c r="G121" s="367" t="s">
        <v>206</v>
      </c>
      <c r="H121" s="367"/>
      <c r="I121" s="367"/>
      <c r="J121" s="367"/>
      <c r="K121" s="249">
        <f>SUM(K118:K120)</f>
        <v>608.08000000000004</v>
      </c>
    </row>
    <row r="122" spans="1:11" ht="15" customHeight="1">
      <c r="A122" s="373" t="s">
        <v>207</v>
      </c>
      <c r="B122" s="373"/>
      <c r="C122" s="373"/>
      <c r="D122" s="366" t="s">
        <v>178</v>
      </c>
      <c r="E122" s="366"/>
      <c r="F122" s="243" t="s">
        <v>194</v>
      </c>
      <c r="G122" s="366" t="s">
        <v>195</v>
      </c>
      <c r="H122" s="366"/>
      <c r="I122" s="366" t="s">
        <v>196</v>
      </c>
      <c r="J122" s="366"/>
      <c r="K122" s="243" t="s">
        <v>197</v>
      </c>
    </row>
    <row r="123" spans="1:11" ht="21" customHeight="1">
      <c r="A123" s="246" t="s">
        <v>814</v>
      </c>
      <c r="B123" s="369" t="s">
        <v>815</v>
      </c>
      <c r="C123" s="369"/>
      <c r="D123" s="370" t="s">
        <v>16</v>
      </c>
      <c r="E123" s="370"/>
      <c r="F123" s="246" t="s">
        <v>128</v>
      </c>
      <c r="G123" s="371">
        <v>4.5</v>
      </c>
      <c r="H123" s="371"/>
      <c r="I123" s="372">
        <v>20.81</v>
      </c>
      <c r="J123" s="372"/>
      <c r="K123" s="248">
        <f>TRUNC(TRUNC(G123,8)*I123,2)</f>
        <v>93.64</v>
      </c>
    </row>
    <row r="124" spans="1:11" ht="18" customHeight="1">
      <c r="A124" s="11"/>
      <c r="B124" s="11"/>
      <c r="C124" s="11"/>
      <c r="D124" s="11"/>
      <c r="E124" s="11"/>
      <c r="F124" s="11"/>
      <c r="G124" s="367" t="s">
        <v>212</v>
      </c>
      <c r="H124" s="367"/>
      <c r="I124" s="367"/>
      <c r="J124" s="367"/>
      <c r="K124" s="249">
        <f>SUM(K123:K123)</f>
        <v>93.64</v>
      </c>
    </row>
    <row r="125" spans="1:11" ht="15" customHeight="1">
      <c r="A125" s="11"/>
      <c r="B125" s="11"/>
      <c r="C125" s="11"/>
      <c r="D125" s="11"/>
      <c r="E125" s="11"/>
      <c r="F125" s="11"/>
      <c r="G125" s="368" t="s">
        <v>217</v>
      </c>
      <c r="H125" s="368"/>
      <c r="I125" s="368"/>
      <c r="J125" s="368"/>
      <c r="K125" s="250">
        <f>ROUND(SUM(K116,K121,K124),2)</f>
        <v>705.14</v>
      </c>
    </row>
    <row r="126" spans="1:11" ht="10.050000000000001" customHeight="1">
      <c r="A126" s="11"/>
      <c r="B126" s="11"/>
      <c r="C126" s="11"/>
      <c r="D126" s="11"/>
      <c r="E126" s="11"/>
      <c r="F126" s="11"/>
      <c r="G126" s="374"/>
      <c r="H126" s="374"/>
      <c r="I126" s="374"/>
      <c r="J126" s="374"/>
      <c r="K126" s="374"/>
    </row>
    <row r="127" spans="1:11" ht="19.95" customHeight="1">
      <c r="A127" s="375" t="s">
        <v>825</v>
      </c>
      <c r="B127" s="375"/>
      <c r="C127" s="375"/>
      <c r="D127" s="375"/>
      <c r="E127" s="375"/>
      <c r="F127" s="375"/>
      <c r="G127" s="375"/>
      <c r="H127" s="375"/>
      <c r="I127" s="375"/>
      <c r="J127" s="375"/>
      <c r="K127" s="375"/>
    </row>
    <row r="128" spans="1:11" ht="15" customHeight="1">
      <c r="A128" s="373" t="s">
        <v>281</v>
      </c>
      <c r="B128" s="373"/>
      <c r="C128" s="373"/>
      <c r="D128" s="366" t="s">
        <v>178</v>
      </c>
      <c r="E128" s="366"/>
      <c r="F128" s="243" t="s">
        <v>194</v>
      </c>
      <c r="G128" s="366" t="s">
        <v>195</v>
      </c>
      <c r="H128" s="366"/>
      <c r="I128" s="366" t="s">
        <v>196</v>
      </c>
      <c r="J128" s="366"/>
      <c r="K128" s="243" t="s">
        <v>197</v>
      </c>
    </row>
    <row r="129" spans="1:11" ht="37.950000000000003" customHeight="1">
      <c r="A129" s="246" t="s">
        <v>826</v>
      </c>
      <c r="B129" s="369" t="s">
        <v>827</v>
      </c>
      <c r="C129" s="369"/>
      <c r="D129" s="370" t="s">
        <v>16</v>
      </c>
      <c r="E129" s="370"/>
      <c r="F129" s="246" t="s">
        <v>284</v>
      </c>
      <c r="G129" s="371">
        <v>2.8</v>
      </c>
      <c r="H129" s="371"/>
      <c r="I129" s="372">
        <v>1.62</v>
      </c>
      <c r="J129" s="372"/>
      <c r="K129" s="248">
        <f>TRUNC(TRUNC(G129,8)*I129,2)</f>
        <v>4.53</v>
      </c>
    </row>
    <row r="130" spans="1:11" ht="37.950000000000003" customHeight="1">
      <c r="A130" s="246" t="s">
        <v>828</v>
      </c>
      <c r="B130" s="369" t="s">
        <v>829</v>
      </c>
      <c r="C130" s="369"/>
      <c r="D130" s="370" t="s">
        <v>16</v>
      </c>
      <c r="E130" s="370"/>
      <c r="F130" s="246" t="s">
        <v>287</v>
      </c>
      <c r="G130" s="371">
        <v>0.85</v>
      </c>
      <c r="H130" s="371"/>
      <c r="I130" s="372">
        <v>5.57</v>
      </c>
      <c r="J130" s="372"/>
      <c r="K130" s="248">
        <f>TRUNC(TRUNC(G130,8)*I130,2)</f>
        <v>4.7300000000000004</v>
      </c>
    </row>
    <row r="131" spans="1:11" ht="18" customHeight="1">
      <c r="A131" s="11"/>
      <c r="B131" s="11"/>
      <c r="C131" s="11"/>
      <c r="D131" s="11"/>
      <c r="E131" s="11"/>
      <c r="F131" s="11"/>
      <c r="G131" s="367" t="s">
        <v>288</v>
      </c>
      <c r="H131" s="367"/>
      <c r="I131" s="367"/>
      <c r="J131" s="367"/>
      <c r="K131" s="249">
        <f>SUM(K129:K130)</f>
        <v>9.2600000000000016</v>
      </c>
    </row>
    <row r="132" spans="1:11" ht="15" customHeight="1">
      <c r="A132" s="373" t="s">
        <v>193</v>
      </c>
      <c r="B132" s="373"/>
      <c r="C132" s="373"/>
      <c r="D132" s="366" t="s">
        <v>178</v>
      </c>
      <c r="E132" s="366"/>
      <c r="F132" s="243" t="s">
        <v>194</v>
      </c>
      <c r="G132" s="366" t="s">
        <v>195</v>
      </c>
      <c r="H132" s="366"/>
      <c r="I132" s="366" t="s">
        <v>196</v>
      </c>
      <c r="J132" s="366"/>
      <c r="K132" s="243" t="s">
        <v>197</v>
      </c>
    </row>
    <row r="133" spans="1:11" ht="21" customHeight="1">
      <c r="A133" s="246" t="s">
        <v>680</v>
      </c>
      <c r="B133" s="369" t="s">
        <v>681</v>
      </c>
      <c r="C133" s="369"/>
      <c r="D133" s="370" t="s">
        <v>16</v>
      </c>
      <c r="E133" s="370"/>
      <c r="F133" s="246" t="s">
        <v>73</v>
      </c>
      <c r="G133" s="371">
        <v>1.18</v>
      </c>
      <c r="H133" s="371"/>
      <c r="I133" s="372">
        <v>140</v>
      </c>
      <c r="J133" s="372"/>
      <c r="K133" s="248">
        <f>TRUNC(TRUNC(G133,8)*I133,2)</f>
        <v>165.2</v>
      </c>
    </row>
    <row r="134" spans="1:11" ht="15" customHeight="1">
      <c r="A134" s="246" t="s">
        <v>817</v>
      </c>
      <c r="B134" s="369" t="s">
        <v>818</v>
      </c>
      <c r="C134" s="369"/>
      <c r="D134" s="370" t="s">
        <v>16</v>
      </c>
      <c r="E134" s="370"/>
      <c r="F134" s="246" t="s">
        <v>144</v>
      </c>
      <c r="G134" s="371">
        <v>157.44</v>
      </c>
      <c r="H134" s="371"/>
      <c r="I134" s="372">
        <v>1.75</v>
      </c>
      <c r="J134" s="372"/>
      <c r="K134" s="248">
        <f>TRUNC(TRUNC(G134,8)*I134,2)</f>
        <v>275.52</v>
      </c>
    </row>
    <row r="135" spans="1:11" ht="15" customHeight="1">
      <c r="A135" s="246" t="s">
        <v>682</v>
      </c>
      <c r="B135" s="369" t="s">
        <v>683</v>
      </c>
      <c r="C135" s="369"/>
      <c r="D135" s="370" t="s">
        <v>16</v>
      </c>
      <c r="E135" s="370"/>
      <c r="F135" s="246" t="s">
        <v>144</v>
      </c>
      <c r="G135" s="371">
        <v>177.12</v>
      </c>
      <c r="H135" s="371"/>
      <c r="I135" s="372">
        <v>0.72</v>
      </c>
      <c r="J135" s="372"/>
      <c r="K135" s="248">
        <f>TRUNC(TRUNC(G135,8)*I135,2)</f>
        <v>127.52</v>
      </c>
    </row>
    <row r="136" spans="1:11" ht="15" customHeight="1">
      <c r="A136" s="11"/>
      <c r="B136" s="11"/>
      <c r="C136" s="11"/>
      <c r="D136" s="11"/>
      <c r="E136" s="11"/>
      <c r="F136" s="11"/>
      <c r="G136" s="367" t="s">
        <v>206</v>
      </c>
      <c r="H136" s="367"/>
      <c r="I136" s="367"/>
      <c r="J136" s="367"/>
      <c r="K136" s="249">
        <f>SUM(K133:K135)</f>
        <v>568.24</v>
      </c>
    </row>
    <row r="137" spans="1:11" ht="15" customHeight="1">
      <c r="A137" s="373" t="s">
        <v>207</v>
      </c>
      <c r="B137" s="373"/>
      <c r="C137" s="373"/>
      <c r="D137" s="366" t="s">
        <v>178</v>
      </c>
      <c r="E137" s="366"/>
      <c r="F137" s="243" t="s">
        <v>194</v>
      </c>
      <c r="G137" s="366" t="s">
        <v>195</v>
      </c>
      <c r="H137" s="366"/>
      <c r="I137" s="366" t="s">
        <v>196</v>
      </c>
      <c r="J137" s="366"/>
      <c r="K137" s="243" t="s">
        <v>197</v>
      </c>
    </row>
    <row r="138" spans="1:11" ht="21" customHeight="1">
      <c r="A138" s="246" t="s">
        <v>814</v>
      </c>
      <c r="B138" s="369" t="s">
        <v>815</v>
      </c>
      <c r="C138" s="369"/>
      <c r="D138" s="370" t="s">
        <v>16</v>
      </c>
      <c r="E138" s="370"/>
      <c r="F138" s="246" t="s">
        <v>128</v>
      </c>
      <c r="G138" s="371">
        <v>3.65</v>
      </c>
      <c r="H138" s="371"/>
      <c r="I138" s="372">
        <v>20.81</v>
      </c>
      <c r="J138" s="372"/>
      <c r="K138" s="248">
        <f>TRUNC(TRUNC(G138,8)*I138,2)</f>
        <v>75.95</v>
      </c>
    </row>
    <row r="139" spans="1:11" ht="15" customHeight="1">
      <c r="A139" s="246" t="s">
        <v>210</v>
      </c>
      <c r="B139" s="369" t="s">
        <v>211</v>
      </c>
      <c r="C139" s="369"/>
      <c r="D139" s="370" t="s">
        <v>16</v>
      </c>
      <c r="E139" s="370"/>
      <c r="F139" s="246" t="s">
        <v>128</v>
      </c>
      <c r="G139" s="371">
        <v>0.79</v>
      </c>
      <c r="H139" s="371"/>
      <c r="I139" s="372">
        <v>22.26</v>
      </c>
      <c r="J139" s="372"/>
      <c r="K139" s="248">
        <f>TRUNC(TRUNC(G139,8)*I139,2)</f>
        <v>17.579999999999998</v>
      </c>
    </row>
    <row r="140" spans="1:11" ht="18" customHeight="1">
      <c r="A140" s="11"/>
      <c r="B140" s="11"/>
      <c r="C140" s="11"/>
      <c r="D140" s="11"/>
      <c r="E140" s="11"/>
      <c r="F140" s="11"/>
      <c r="G140" s="367" t="s">
        <v>212</v>
      </c>
      <c r="H140" s="367"/>
      <c r="I140" s="367"/>
      <c r="J140" s="367"/>
      <c r="K140" s="249">
        <f>SUM(K138:K139)</f>
        <v>93.53</v>
      </c>
    </row>
    <row r="141" spans="1:11" ht="15" customHeight="1">
      <c r="A141" s="11"/>
      <c r="B141" s="11"/>
      <c r="C141" s="11"/>
      <c r="D141" s="11"/>
      <c r="E141" s="11"/>
      <c r="F141" s="11"/>
      <c r="G141" s="368" t="s">
        <v>217</v>
      </c>
      <c r="H141" s="368"/>
      <c r="I141" s="368"/>
      <c r="J141" s="368"/>
      <c r="K141" s="250">
        <f>ROUND(SUM(K131,K136,K140),2)</f>
        <v>671.03</v>
      </c>
    </row>
    <row r="142" spans="1:11" ht="10.050000000000001" customHeight="1">
      <c r="A142" s="11"/>
      <c r="B142" s="11"/>
      <c r="C142" s="11"/>
      <c r="D142" s="11"/>
      <c r="E142" s="11"/>
      <c r="F142" s="11"/>
      <c r="G142" s="374"/>
      <c r="H142" s="374"/>
      <c r="I142" s="374"/>
      <c r="J142" s="374"/>
      <c r="K142" s="374"/>
    </row>
    <row r="143" spans="1:11" ht="19.95" customHeight="1">
      <c r="A143" s="375" t="s">
        <v>830</v>
      </c>
      <c r="B143" s="375"/>
      <c r="C143" s="375"/>
      <c r="D143" s="375"/>
      <c r="E143" s="375"/>
      <c r="F143" s="375"/>
      <c r="G143" s="375"/>
      <c r="H143" s="375"/>
      <c r="I143" s="375"/>
      <c r="J143" s="375"/>
      <c r="K143" s="375"/>
    </row>
    <row r="144" spans="1:11" ht="15" customHeight="1">
      <c r="A144" s="373" t="s">
        <v>281</v>
      </c>
      <c r="B144" s="373"/>
      <c r="C144" s="373"/>
      <c r="D144" s="366" t="s">
        <v>178</v>
      </c>
      <c r="E144" s="366"/>
      <c r="F144" s="243" t="s">
        <v>194</v>
      </c>
      <c r="G144" s="366" t="s">
        <v>195</v>
      </c>
      <c r="H144" s="366"/>
      <c r="I144" s="366" t="s">
        <v>196</v>
      </c>
      <c r="J144" s="366"/>
      <c r="K144" s="243" t="s">
        <v>197</v>
      </c>
    </row>
    <row r="145" spans="1:11" ht="37.950000000000003" customHeight="1">
      <c r="A145" s="246" t="s">
        <v>821</v>
      </c>
      <c r="B145" s="369" t="s">
        <v>822</v>
      </c>
      <c r="C145" s="369"/>
      <c r="D145" s="370" t="s">
        <v>16</v>
      </c>
      <c r="E145" s="370"/>
      <c r="F145" s="246" t="s">
        <v>284</v>
      </c>
      <c r="G145" s="371">
        <v>2.88</v>
      </c>
      <c r="H145" s="371"/>
      <c r="I145" s="372">
        <v>0.39</v>
      </c>
      <c r="J145" s="372"/>
      <c r="K145" s="248">
        <f>TRUNC(TRUNC(G145,8)*I145,2)</f>
        <v>1.1200000000000001</v>
      </c>
    </row>
    <row r="146" spans="1:11" ht="37.950000000000003" customHeight="1">
      <c r="A146" s="246" t="s">
        <v>823</v>
      </c>
      <c r="B146" s="369" t="s">
        <v>824</v>
      </c>
      <c r="C146" s="369"/>
      <c r="D146" s="370" t="s">
        <v>16</v>
      </c>
      <c r="E146" s="370"/>
      <c r="F146" s="246" t="s">
        <v>287</v>
      </c>
      <c r="G146" s="371">
        <v>0.87</v>
      </c>
      <c r="H146" s="371"/>
      <c r="I146" s="372">
        <v>1.99</v>
      </c>
      <c r="J146" s="372"/>
      <c r="K146" s="248">
        <f>TRUNC(TRUNC(G146,8)*I146,2)</f>
        <v>1.73</v>
      </c>
    </row>
    <row r="147" spans="1:11" ht="18" customHeight="1">
      <c r="A147" s="11"/>
      <c r="B147" s="11"/>
      <c r="C147" s="11"/>
      <c r="D147" s="11"/>
      <c r="E147" s="11"/>
      <c r="F147" s="11"/>
      <c r="G147" s="367" t="s">
        <v>288</v>
      </c>
      <c r="H147" s="367"/>
      <c r="I147" s="367"/>
      <c r="J147" s="367"/>
      <c r="K147" s="249">
        <f>SUM(K145:K146)</f>
        <v>2.85</v>
      </c>
    </row>
    <row r="148" spans="1:11" ht="15" customHeight="1">
      <c r="A148" s="373" t="s">
        <v>193</v>
      </c>
      <c r="B148" s="373"/>
      <c r="C148" s="373"/>
      <c r="D148" s="366" t="s">
        <v>178</v>
      </c>
      <c r="E148" s="366"/>
      <c r="F148" s="243" t="s">
        <v>194</v>
      </c>
      <c r="G148" s="366" t="s">
        <v>195</v>
      </c>
      <c r="H148" s="366"/>
      <c r="I148" s="366" t="s">
        <v>196</v>
      </c>
      <c r="J148" s="366"/>
      <c r="K148" s="243" t="s">
        <v>197</v>
      </c>
    </row>
    <row r="149" spans="1:11" ht="28.95" customHeight="1">
      <c r="A149" s="246" t="s">
        <v>831</v>
      </c>
      <c r="B149" s="369" t="s">
        <v>832</v>
      </c>
      <c r="C149" s="369"/>
      <c r="D149" s="370" t="s">
        <v>16</v>
      </c>
      <c r="E149" s="370"/>
      <c r="F149" s="246" t="s">
        <v>265</v>
      </c>
      <c r="G149" s="371">
        <v>19.440000000000001</v>
      </c>
      <c r="H149" s="371"/>
      <c r="I149" s="372">
        <v>7.9</v>
      </c>
      <c r="J149" s="372"/>
      <c r="K149" s="248">
        <f>TRUNC(TRUNC(G149,8)*I149,2)</f>
        <v>153.57</v>
      </c>
    </row>
    <row r="150" spans="1:11" ht="21" customHeight="1">
      <c r="A150" s="246" t="s">
        <v>680</v>
      </c>
      <c r="B150" s="369" t="s">
        <v>681</v>
      </c>
      <c r="C150" s="369"/>
      <c r="D150" s="370" t="s">
        <v>16</v>
      </c>
      <c r="E150" s="370"/>
      <c r="F150" s="246" t="s">
        <v>73</v>
      </c>
      <c r="G150" s="371">
        <v>1.08</v>
      </c>
      <c r="H150" s="371"/>
      <c r="I150" s="372">
        <v>140</v>
      </c>
      <c r="J150" s="372"/>
      <c r="K150" s="248">
        <f>TRUNC(TRUNC(G150,8)*I150,2)</f>
        <v>151.19999999999999</v>
      </c>
    </row>
    <row r="151" spans="1:11" ht="15" customHeight="1">
      <c r="A151" s="246" t="s">
        <v>682</v>
      </c>
      <c r="B151" s="369" t="s">
        <v>683</v>
      </c>
      <c r="C151" s="369"/>
      <c r="D151" s="370" t="s">
        <v>16</v>
      </c>
      <c r="E151" s="370"/>
      <c r="F151" s="246" t="s">
        <v>144</v>
      </c>
      <c r="G151" s="371">
        <v>486</v>
      </c>
      <c r="H151" s="371"/>
      <c r="I151" s="372">
        <v>0.72</v>
      </c>
      <c r="J151" s="372"/>
      <c r="K151" s="248">
        <f>TRUNC(TRUNC(G151,8)*I151,2)</f>
        <v>349.92</v>
      </c>
    </row>
    <row r="152" spans="1:11" ht="15" customHeight="1">
      <c r="A152" s="11"/>
      <c r="B152" s="11"/>
      <c r="C152" s="11"/>
      <c r="D152" s="11"/>
      <c r="E152" s="11"/>
      <c r="F152" s="11"/>
      <c r="G152" s="367" t="s">
        <v>206</v>
      </c>
      <c r="H152" s="367"/>
      <c r="I152" s="367"/>
      <c r="J152" s="367"/>
      <c r="K152" s="249">
        <f>SUM(K149:K151)</f>
        <v>654.69000000000005</v>
      </c>
    </row>
    <row r="153" spans="1:11" ht="15" customHeight="1">
      <c r="A153" s="373" t="s">
        <v>207</v>
      </c>
      <c r="B153" s="373"/>
      <c r="C153" s="373"/>
      <c r="D153" s="366" t="s">
        <v>178</v>
      </c>
      <c r="E153" s="366"/>
      <c r="F153" s="243" t="s">
        <v>194</v>
      </c>
      <c r="G153" s="366" t="s">
        <v>195</v>
      </c>
      <c r="H153" s="366"/>
      <c r="I153" s="366" t="s">
        <v>196</v>
      </c>
      <c r="J153" s="366"/>
      <c r="K153" s="243" t="s">
        <v>197</v>
      </c>
    </row>
    <row r="154" spans="1:11" ht="21" customHeight="1">
      <c r="A154" s="246" t="s">
        <v>814</v>
      </c>
      <c r="B154" s="369" t="s">
        <v>815</v>
      </c>
      <c r="C154" s="369"/>
      <c r="D154" s="370" t="s">
        <v>16</v>
      </c>
      <c r="E154" s="370"/>
      <c r="F154" s="246" t="s">
        <v>128</v>
      </c>
      <c r="G154" s="371">
        <v>3.75</v>
      </c>
      <c r="H154" s="371"/>
      <c r="I154" s="372">
        <v>20.81</v>
      </c>
      <c r="J154" s="372"/>
      <c r="K154" s="248">
        <f>TRUNC(TRUNC(G154,8)*I154,2)</f>
        <v>78.03</v>
      </c>
    </row>
    <row r="155" spans="1:11" ht="18" customHeight="1">
      <c r="A155" s="11"/>
      <c r="B155" s="11"/>
      <c r="C155" s="11"/>
      <c r="D155" s="11"/>
      <c r="E155" s="11"/>
      <c r="F155" s="11"/>
      <c r="G155" s="367" t="s">
        <v>212</v>
      </c>
      <c r="H155" s="367"/>
      <c r="I155" s="367"/>
      <c r="J155" s="367"/>
      <c r="K155" s="249">
        <f>SUM(K154:K154)</f>
        <v>78.03</v>
      </c>
    </row>
    <row r="156" spans="1:11" ht="15" customHeight="1">
      <c r="A156" s="11"/>
      <c r="B156" s="11"/>
      <c r="C156" s="11"/>
      <c r="D156" s="11"/>
      <c r="E156" s="11"/>
      <c r="F156" s="11"/>
      <c r="G156" s="368" t="s">
        <v>217</v>
      </c>
      <c r="H156" s="368"/>
      <c r="I156" s="368"/>
      <c r="J156" s="368"/>
      <c r="K156" s="250">
        <f>ROUND(SUM(K147,K152,K155),2)</f>
        <v>735.57</v>
      </c>
    </row>
    <row r="157" spans="1:11" ht="10.050000000000001" customHeight="1">
      <c r="A157" s="11"/>
      <c r="B157" s="11"/>
      <c r="C157" s="11"/>
      <c r="D157" s="11"/>
      <c r="E157" s="11"/>
      <c r="F157" s="11"/>
      <c r="G157" s="374"/>
      <c r="H157" s="374"/>
      <c r="I157" s="374"/>
      <c r="J157" s="374"/>
      <c r="K157" s="374"/>
    </row>
    <row r="158" spans="1:11" ht="19.95" customHeight="1">
      <c r="A158" s="375" t="s">
        <v>833</v>
      </c>
      <c r="B158" s="375"/>
      <c r="C158" s="375"/>
      <c r="D158" s="375"/>
      <c r="E158" s="375"/>
      <c r="F158" s="375"/>
      <c r="G158" s="375"/>
      <c r="H158" s="375"/>
      <c r="I158" s="375"/>
      <c r="J158" s="375"/>
      <c r="K158" s="375"/>
    </row>
    <row r="159" spans="1:11" ht="15" customHeight="1">
      <c r="A159" s="373" t="s">
        <v>281</v>
      </c>
      <c r="B159" s="373"/>
      <c r="C159" s="373"/>
      <c r="D159" s="366" t="s">
        <v>178</v>
      </c>
      <c r="E159" s="366"/>
      <c r="F159" s="243" t="s">
        <v>194</v>
      </c>
      <c r="G159" s="366" t="s">
        <v>195</v>
      </c>
      <c r="H159" s="366"/>
      <c r="I159" s="366" t="s">
        <v>196</v>
      </c>
      <c r="J159" s="366"/>
      <c r="K159" s="243" t="s">
        <v>197</v>
      </c>
    </row>
    <row r="160" spans="1:11" ht="37.950000000000003" customHeight="1">
      <c r="A160" s="246" t="s">
        <v>821</v>
      </c>
      <c r="B160" s="369" t="s">
        <v>822</v>
      </c>
      <c r="C160" s="369"/>
      <c r="D160" s="370" t="s">
        <v>16</v>
      </c>
      <c r="E160" s="370"/>
      <c r="F160" s="246" t="s">
        <v>284</v>
      </c>
      <c r="G160" s="371">
        <v>3.39</v>
      </c>
      <c r="H160" s="371"/>
      <c r="I160" s="372">
        <v>0.39</v>
      </c>
      <c r="J160" s="372"/>
      <c r="K160" s="248">
        <f>TRUNC(TRUNC(G160,8)*I160,2)</f>
        <v>1.32</v>
      </c>
    </row>
    <row r="161" spans="1:11" ht="37.950000000000003" customHeight="1">
      <c r="A161" s="246" t="s">
        <v>823</v>
      </c>
      <c r="B161" s="369" t="s">
        <v>824</v>
      </c>
      <c r="C161" s="369"/>
      <c r="D161" s="370" t="s">
        <v>16</v>
      </c>
      <c r="E161" s="370"/>
      <c r="F161" s="246" t="s">
        <v>287</v>
      </c>
      <c r="G161" s="371">
        <v>1.03</v>
      </c>
      <c r="H161" s="371"/>
      <c r="I161" s="372">
        <v>1.99</v>
      </c>
      <c r="J161" s="372"/>
      <c r="K161" s="248">
        <f>TRUNC(TRUNC(G161,8)*I161,2)</f>
        <v>2.04</v>
      </c>
    </row>
    <row r="162" spans="1:11" ht="18" customHeight="1">
      <c r="A162" s="11"/>
      <c r="B162" s="11"/>
      <c r="C162" s="11"/>
      <c r="D162" s="11"/>
      <c r="E162" s="11"/>
      <c r="F162" s="11"/>
      <c r="G162" s="367" t="s">
        <v>288</v>
      </c>
      <c r="H162" s="367"/>
      <c r="I162" s="367"/>
      <c r="J162" s="367"/>
      <c r="K162" s="249">
        <f>SUM(K160:K161)</f>
        <v>3.3600000000000003</v>
      </c>
    </row>
    <row r="163" spans="1:11" ht="15" customHeight="1">
      <c r="A163" s="373" t="s">
        <v>193</v>
      </c>
      <c r="B163" s="373"/>
      <c r="C163" s="373"/>
      <c r="D163" s="366" t="s">
        <v>178</v>
      </c>
      <c r="E163" s="366"/>
      <c r="F163" s="243" t="s">
        <v>194</v>
      </c>
      <c r="G163" s="366" t="s">
        <v>195</v>
      </c>
      <c r="H163" s="366"/>
      <c r="I163" s="366" t="s">
        <v>196</v>
      </c>
      <c r="J163" s="366"/>
      <c r="K163" s="243" t="s">
        <v>197</v>
      </c>
    </row>
    <row r="164" spans="1:11" ht="21" customHeight="1">
      <c r="A164" s="246" t="s">
        <v>680</v>
      </c>
      <c r="B164" s="369" t="s">
        <v>681</v>
      </c>
      <c r="C164" s="369"/>
      <c r="D164" s="370" t="s">
        <v>16</v>
      </c>
      <c r="E164" s="370"/>
      <c r="F164" s="246" t="s">
        <v>73</v>
      </c>
      <c r="G164" s="371">
        <v>1.27</v>
      </c>
      <c r="H164" s="371"/>
      <c r="I164" s="372">
        <v>140</v>
      </c>
      <c r="J164" s="372"/>
      <c r="K164" s="248">
        <f>TRUNC(TRUNC(G164,8)*I164,2)</f>
        <v>177.8</v>
      </c>
    </row>
    <row r="165" spans="1:11" ht="15" customHeight="1">
      <c r="A165" s="246" t="s">
        <v>682</v>
      </c>
      <c r="B165" s="369" t="s">
        <v>683</v>
      </c>
      <c r="C165" s="369"/>
      <c r="D165" s="370" t="s">
        <v>16</v>
      </c>
      <c r="E165" s="370"/>
      <c r="F165" s="246" t="s">
        <v>144</v>
      </c>
      <c r="G165" s="371">
        <v>573.61</v>
      </c>
      <c r="H165" s="371"/>
      <c r="I165" s="372">
        <v>0.72</v>
      </c>
      <c r="J165" s="372"/>
      <c r="K165" s="248">
        <f>TRUNC(TRUNC(G165,8)*I165,2)</f>
        <v>412.99</v>
      </c>
    </row>
    <row r="166" spans="1:11" ht="15" customHeight="1">
      <c r="A166" s="11"/>
      <c r="B166" s="11"/>
      <c r="C166" s="11"/>
      <c r="D166" s="11"/>
      <c r="E166" s="11"/>
      <c r="F166" s="11"/>
      <c r="G166" s="367" t="s">
        <v>206</v>
      </c>
      <c r="H166" s="367"/>
      <c r="I166" s="367"/>
      <c r="J166" s="367"/>
      <c r="K166" s="249">
        <f>SUM(K164:K165)</f>
        <v>590.79</v>
      </c>
    </row>
    <row r="167" spans="1:11" ht="15" customHeight="1">
      <c r="A167" s="373" t="s">
        <v>207</v>
      </c>
      <c r="B167" s="373"/>
      <c r="C167" s="373"/>
      <c r="D167" s="366" t="s">
        <v>178</v>
      </c>
      <c r="E167" s="366"/>
      <c r="F167" s="243" t="s">
        <v>194</v>
      </c>
      <c r="G167" s="366" t="s">
        <v>195</v>
      </c>
      <c r="H167" s="366"/>
      <c r="I167" s="366" t="s">
        <v>196</v>
      </c>
      <c r="J167" s="366"/>
      <c r="K167" s="243" t="s">
        <v>197</v>
      </c>
    </row>
    <row r="168" spans="1:11" ht="21" customHeight="1">
      <c r="A168" s="246" t="s">
        <v>814</v>
      </c>
      <c r="B168" s="369" t="s">
        <v>815</v>
      </c>
      <c r="C168" s="369"/>
      <c r="D168" s="370" t="s">
        <v>16</v>
      </c>
      <c r="E168" s="370"/>
      <c r="F168" s="246" t="s">
        <v>128</v>
      </c>
      <c r="G168" s="371">
        <v>4.42</v>
      </c>
      <c r="H168" s="371"/>
      <c r="I168" s="372">
        <v>20.81</v>
      </c>
      <c r="J168" s="372"/>
      <c r="K168" s="248">
        <f>TRUNC(TRUNC(G168,8)*I168,2)</f>
        <v>91.98</v>
      </c>
    </row>
    <row r="169" spans="1:11" ht="18" customHeight="1">
      <c r="A169" s="11"/>
      <c r="B169" s="11"/>
      <c r="C169" s="11"/>
      <c r="D169" s="11"/>
      <c r="E169" s="11"/>
      <c r="F169" s="11"/>
      <c r="G169" s="367" t="s">
        <v>212</v>
      </c>
      <c r="H169" s="367"/>
      <c r="I169" s="367"/>
      <c r="J169" s="367"/>
      <c r="K169" s="249">
        <f>SUM(K168:K168)</f>
        <v>91.98</v>
      </c>
    </row>
    <row r="170" spans="1:11" ht="15" customHeight="1">
      <c r="A170" s="11"/>
      <c r="B170" s="11"/>
      <c r="C170" s="11"/>
      <c r="D170" s="11"/>
      <c r="E170" s="11"/>
      <c r="F170" s="11"/>
      <c r="G170" s="368" t="s">
        <v>217</v>
      </c>
      <c r="H170" s="368"/>
      <c r="I170" s="368"/>
      <c r="J170" s="368"/>
      <c r="K170" s="250">
        <f>ROUND(SUM(K162,K166,K169),2)</f>
        <v>686.13</v>
      </c>
    </row>
    <row r="171" spans="1:11" ht="10.050000000000001" customHeight="1">
      <c r="A171" s="11"/>
      <c r="B171" s="11"/>
      <c r="C171" s="11"/>
      <c r="D171" s="11"/>
      <c r="E171" s="11"/>
      <c r="F171" s="11"/>
      <c r="G171" s="374"/>
      <c r="H171" s="374"/>
      <c r="I171" s="374"/>
      <c r="J171" s="374"/>
      <c r="K171" s="374"/>
    </row>
    <row r="172" spans="1:11" ht="19.95" customHeight="1">
      <c r="A172" s="375" t="s">
        <v>834</v>
      </c>
      <c r="B172" s="375"/>
      <c r="C172" s="375"/>
      <c r="D172" s="375"/>
      <c r="E172" s="375"/>
      <c r="F172" s="375"/>
      <c r="G172" s="375"/>
      <c r="H172" s="375"/>
      <c r="I172" s="375"/>
      <c r="J172" s="375"/>
      <c r="K172" s="375"/>
    </row>
    <row r="173" spans="1:11" ht="15" customHeight="1">
      <c r="A173" s="373" t="s">
        <v>193</v>
      </c>
      <c r="B173" s="373"/>
      <c r="C173" s="373"/>
      <c r="D173" s="366" t="s">
        <v>178</v>
      </c>
      <c r="E173" s="366"/>
      <c r="F173" s="243" t="s">
        <v>194</v>
      </c>
      <c r="G173" s="366" t="s">
        <v>195</v>
      </c>
      <c r="H173" s="366"/>
      <c r="I173" s="366" t="s">
        <v>196</v>
      </c>
      <c r="J173" s="366"/>
      <c r="K173" s="243" t="s">
        <v>197</v>
      </c>
    </row>
    <row r="174" spans="1:11" ht="21" customHeight="1">
      <c r="A174" s="246" t="s">
        <v>680</v>
      </c>
      <c r="B174" s="369" t="s">
        <v>681</v>
      </c>
      <c r="C174" s="369"/>
      <c r="D174" s="370" t="s">
        <v>16</v>
      </c>
      <c r="E174" s="370"/>
      <c r="F174" s="246" t="s">
        <v>73</v>
      </c>
      <c r="G174" s="371">
        <v>1.07</v>
      </c>
      <c r="H174" s="371"/>
      <c r="I174" s="372">
        <v>140</v>
      </c>
      <c r="J174" s="372"/>
      <c r="K174" s="248">
        <f>TRUNC(TRUNC(G174,8)*I174,2)</f>
        <v>149.80000000000001</v>
      </c>
    </row>
    <row r="175" spans="1:11" ht="15" customHeight="1">
      <c r="A175" s="246" t="s">
        <v>682</v>
      </c>
      <c r="B175" s="369" t="s">
        <v>683</v>
      </c>
      <c r="C175" s="369"/>
      <c r="D175" s="370" t="s">
        <v>16</v>
      </c>
      <c r="E175" s="370"/>
      <c r="F175" s="246" t="s">
        <v>144</v>
      </c>
      <c r="G175" s="371">
        <v>482.96</v>
      </c>
      <c r="H175" s="371"/>
      <c r="I175" s="372">
        <v>0.72</v>
      </c>
      <c r="J175" s="372"/>
      <c r="K175" s="248">
        <f>TRUNC(TRUNC(G175,8)*I175,2)</f>
        <v>347.73</v>
      </c>
    </row>
    <row r="176" spans="1:11" ht="15" customHeight="1">
      <c r="A176" s="11"/>
      <c r="B176" s="11"/>
      <c r="C176" s="11"/>
      <c r="D176" s="11"/>
      <c r="E176" s="11"/>
      <c r="F176" s="11"/>
      <c r="G176" s="367" t="s">
        <v>206</v>
      </c>
      <c r="H176" s="367"/>
      <c r="I176" s="367"/>
      <c r="J176" s="367"/>
      <c r="K176" s="249">
        <f>SUM(K174:K175)</f>
        <v>497.53000000000003</v>
      </c>
    </row>
    <row r="177" spans="1:11" ht="15" customHeight="1">
      <c r="A177" s="373" t="s">
        <v>207</v>
      </c>
      <c r="B177" s="373"/>
      <c r="C177" s="373"/>
      <c r="D177" s="366" t="s">
        <v>178</v>
      </c>
      <c r="E177" s="366"/>
      <c r="F177" s="243" t="s">
        <v>194</v>
      </c>
      <c r="G177" s="366" t="s">
        <v>195</v>
      </c>
      <c r="H177" s="366"/>
      <c r="I177" s="366" t="s">
        <v>196</v>
      </c>
      <c r="J177" s="366"/>
      <c r="K177" s="243" t="s">
        <v>197</v>
      </c>
    </row>
    <row r="178" spans="1:11" ht="15" customHeight="1">
      <c r="A178" s="246" t="s">
        <v>210</v>
      </c>
      <c r="B178" s="369" t="s">
        <v>211</v>
      </c>
      <c r="C178" s="369"/>
      <c r="D178" s="370" t="s">
        <v>16</v>
      </c>
      <c r="E178" s="370"/>
      <c r="F178" s="246" t="s">
        <v>128</v>
      </c>
      <c r="G178" s="371">
        <v>8.57</v>
      </c>
      <c r="H178" s="371"/>
      <c r="I178" s="372">
        <v>22.26</v>
      </c>
      <c r="J178" s="372"/>
      <c r="K178" s="248">
        <f>TRUNC(TRUNC(G178,8)*I178,2)</f>
        <v>190.76</v>
      </c>
    </row>
    <row r="179" spans="1:11" ht="18" customHeight="1">
      <c r="A179" s="11"/>
      <c r="B179" s="11"/>
      <c r="C179" s="11"/>
      <c r="D179" s="11"/>
      <c r="E179" s="11"/>
      <c r="F179" s="11"/>
      <c r="G179" s="367" t="s">
        <v>212</v>
      </c>
      <c r="H179" s="367"/>
      <c r="I179" s="367"/>
      <c r="J179" s="367"/>
      <c r="K179" s="249">
        <f>SUM(K178:K178)</f>
        <v>190.76</v>
      </c>
    </row>
    <row r="180" spans="1:11" ht="15" customHeight="1">
      <c r="A180" s="11"/>
      <c r="B180" s="11"/>
      <c r="C180" s="11"/>
      <c r="D180" s="11"/>
      <c r="E180" s="11"/>
      <c r="F180" s="11"/>
      <c r="G180" s="368" t="s">
        <v>217</v>
      </c>
      <c r="H180" s="368"/>
      <c r="I180" s="368"/>
      <c r="J180" s="368"/>
      <c r="K180" s="250">
        <f>ROUND(SUM(K176,K179),2)</f>
        <v>688.29</v>
      </c>
    </row>
    <row r="181" spans="1:11" ht="10.050000000000001" customHeight="1">
      <c r="A181" s="11"/>
      <c r="B181" s="11"/>
      <c r="C181" s="11"/>
      <c r="D181" s="11"/>
      <c r="E181" s="11"/>
      <c r="F181" s="11"/>
      <c r="G181" s="374"/>
      <c r="H181" s="374"/>
      <c r="I181" s="374"/>
      <c r="J181" s="374"/>
      <c r="K181" s="374"/>
    </row>
    <row r="182" spans="1:11" ht="19.95" customHeight="1">
      <c r="A182" s="375" t="s">
        <v>835</v>
      </c>
      <c r="B182" s="375"/>
      <c r="C182" s="375"/>
      <c r="D182" s="375"/>
      <c r="E182" s="375"/>
      <c r="F182" s="375"/>
      <c r="G182" s="375"/>
      <c r="H182" s="375"/>
      <c r="I182" s="375"/>
      <c r="J182" s="375"/>
      <c r="K182" s="375"/>
    </row>
    <row r="183" spans="1:11" ht="15" customHeight="1">
      <c r="A183" s="373" t="s">
        <v>281</v>
      </c>
      <c r="B183" s="373"/>
      <c r="C183" s="373"/>
      <c r="D183" s="366" t="s">
        <v>178</v>
      </c>
      <c r="E183" s="366"/>
      <c r="F183" s="243" t="s">
        <v>194</v>
      </c>
      <c r="G183" s="366" t="s">
        <v>195</v>
      </c>
      <c r="H183" s="366"/>
      <c r="I183" s="366" t="s">
        <v>196</v>
      </c>
      <c r="J183" s="366"/>
      <c r="K183" s="243" t="s">
        <v>197</v>
      </c>
    </row>
    <row r="184" spans="1:11" ht="37.950000000000003" customHeight="1">
      <c r="A184" s="246" t="s">
        <v>821</v>
      </c>
      <c r="B184" s="369" t="s">
        <v>822</v>
      </c>
      <c r="C184" s="369"/>
      <c r="D184" s="370" t="s">
        <v>16</v>
      </c>
      <c r="E184" s="370"/>
      <c r="F184" s="246" t="s">
        <v>284</v>
      </c>
      <c r="G184" s="371">
        <v>2.62</v>
      </c>
      <c r="H184" s="371"/>
      <c r="I184" s="372">
        <v>0.39</v>
      </c>
      <c r="J184" s="372"/>
      <c r="K184" s="248">
        <f>TRUNC(TRUNC(G184,8)*I184,2)</f>
        <v>1.02</v>
      </c>
    </row>
    <row r="185" spans="1:11" ht="37.950000000000003" customHeight="1">
      <c r="A185" s="246" t="s">
        <v>823</v>
      </c>
      <c r="B185" s="369" t="s">
        <v>824</v>
      </c>
      <c r="C185" s="369"/>
      <c r="D185" s="370" t="s">
        <v>16</v>
      </c>
      <c r="E185" s="370"/>
      <c r="F185" s="246" t="s">
        <v>287</v>
      </c>
      <c r="G185" s="371">
        <v>0.8</v>
      </c>
      <c r="H185" s="371"/>
      <c r="I185" s="372">
        <v>1.99</v>
      </c>
      <c r="J185" s="372"/>
      <c r="K185" s="248">
        <f>TRUNC(TRUNC(G185,8)*I185,2)</f>
        <v>1.59</v>
      </c>
    </row>
    <row r="186" spans="1:11" ht="18" customHeight="1">
      <c r="A186" s="11"/>
      <c r="B186" s="11"/>
      <c r="C186" s="11"/>
      <c r="D186" s="11"/>
      <c r="E186" s="11"/>
      <c r="F186" s="11"/>
      <c r="G186" s="367" t="s">
        <v>288</v>
      </c>
      <c r="H186" s="367"/>
      <c r="I186" s="367"/>
      <c r="J186" s="367"/>
      <c r="K186" s="249">
        <f>SUM(K184:K185)</f>
        <v>2.6100000000000003</v>
      </c>
    </row>
    <row r="187" spans="1:11" ht="15" customHeight="1">
      <c r="A187" s="373" t="s">
        <v>193</v>
      </c>
      <c r="B187" s="373"/>
      <c r="C187" s="373"/>
      <c r="D187" s="366" t="s">
        <v>178</v>
      </c>
      <c r="E187" s="366"/>
      <c r="F187" s="243" t="s">
        <v>194</v>
      </c>
      <c r="G187" s="366" t="s">
        <v>195</v>
      </c>
      <c r="H187" s="366"/>
      <c r="I187" s="366" t="s">
        <v>196</v>
      </c>
      <c r="J187" s="366"/>
      <c r="K187" s="243" t="s">
        <v>197</v>
      </c>
    </row>
    <row r="188" spans="1:11" ht="21" customHeight="1">
      <c r="A188" s="246" t="s">
        <v>680</v>
      </c>
      <c r="B188" s="369" t="s">
        <v>681</v>
      </c>
      <c r="C188" s="369"/>
      <c r="D188" s="370" t="s">
        <v>16</v>
      </c>
      <c r="E188" s="370"/>
      <c r="F188" s="246" t="s">
        <v>73</v>
      </c>
      <c r="G188" s="371">
        <v>1.07</v>
      </c>
      <c r="H188" s="371"/>
      <c r="I188" s="372">
        <v>140</v>
      </c>
      <c r="J188" s="372"/>
      <c r="K188" s="248">
        <f>TRUNC(TRUNC(G188,8)*I188,2)</f>
        <v>149.80000000000001</v>
      </c>
    </row>
    <row r="189" spans="1:11" ht="15" customHeight="1">
      <c r="A189" s="246" t="s">
        <v>682</v>
      </c>
      <c r="B189" s="369" t="s">
        <v>683</v>
      </c>
      <c r="C189" s="369"/>
      <c r="D189" s="370" t="s">
        <v>16</v>
      </c>
      <c r="E189" s="370"/>
      <c r="F189" s="246" t="s">
        <v>144</v>
      </c>
      <c r="G189" s="371">
        <v>483.7</v>
      </c>
      <c r="H189" s="371"/>
      <c r="I189" s="372">
        <v>0.72</v>
      </c>
      <c r="J189" s="372"/>
      <c r="K189" s="248">
        <f>TRUNC(TRUNC(G189,8)*I189,2)</f>
        <v>348.26</v>
      </c>
    </row>
    <row r="190" spans="1:11" ht="15" customHeight="1">
      <c r="A190" s="11"/>
      <c r="B190" s="11"/>
      <c r="C190" s="11"/>
      <c r="D190" s="11"/>
      <c r="E190" s="11"/>
      <c r="F190" s="11"/>
      <c r="G190" s="367" t="s">
        <v>206</v>
      </c>
      <c r="H190" s="367"/>
      <c r="I190" s="367"/>
      <c r="J190" s="367"/>
      <c r="K190" s="249">
        <f>SUM(K188:K189)</f>
        <v>498.06</v>
      </c>
    </row>
    <row r="191" spans="1:11" ht="15" customHeight="1">
      <c r="A191" s="373" t="s">
        <v>207</v>
      </c>
      <c r="B191" s="373"/>
      <c r="C191" s="373"/>
      <c r="D191" s="366" t="s">
        <v>178</v>
      </c>
      <c r="E191" s="366"/>
      <c r="F191" s="243" t="s">
        <v>194</v>
      </c>
      <c r="G191" s="366" t="s">
        <v>195</v>
      </c>
      <c r="H191" s="366"/>
      <c r="I191" s="366" t="s">
        <v>196</v>
      </c>
      <c r="J191" s="366"/>
      <c r="K191" s="243" t="s">
        <v>197</v>
      </c>
    </row>
    <row r="192" spans="1:11" ht="21" customHeight="1">
      <c r="A192" s="246" t="s">
        <v>814</v>
      </c>
      <c r="B192" s="369" t="s">
        <v>815</v>
      </c>
      <c r="C192" s="369"/>
      <c r="D192" s="370" t="s">
        <v>16</v>
      </c>
      <c r="E192" s="370"/>
      <c r="F192" s="246" t="s">
        <v>128</v>
      </c>
      <c r="G192" s="371">
        <v>3.42</v>
      </c>
      <c r="H192" s="371"/>
      <c r="I192" s="372">
        <v>20.81</v>
      </c>
      <c r="J192" s="372"/>
      <c r="K192" s="248">
        <f>TRUNC(TRUNC(G192,8)*I192,2)</f>
        <v>71.17</v>
      </c>
    </row>
    <row r="193" spans="1:11" ht="18" customHeight="1">
      <c r="A193" s="11"/>
      <c r="B193" s="11"/>
      <c r="C193" s="11"/>
      <c r="D193" s="11"/>
      <c r="E193" s="11"/>
      <c r="F193" s="11"/>
      <c r="G193" s="367" t="s">
        <v>212</v>
      </c>
      <c r="H193" s="367"/>
      <c r="I193" s="367"/>
      <c r="J193" s="367"/>
      <c r="K193" s="249">
        <f>SUM(K192:K192)</f>
        <v>71.17</v>
      </c>
    </row>
    <row r="194" spans="1:11" ht="15" customHeight="1">
      <c r="A194" s="11"/>
      <c r="B194" s="11"/>
      <c r="C194" s="11"/>
      <c r="D194" s="11"/>
      <c r="E194" s="11"/>
      <c r="F194" s="11"/>
      <c r="G194" s="368" t="s">
        <v>217</v>
      </c>
      <c r="H194" s="368"/>
      <c r="I194" s="368"/>
      <c r="J194" s="368"/>
      <c r="K194" s="250">
        <f>ROUND(SUM(K186,K190,K193),2)</f>
        <v>571.84</v>
      </c>
    </row>
    <row r="195" spans="1:11" ht="10.050000000000001" customHeight="1">
      <c r="A195" s="11"/>
      <c r="B195" s="11"/>
      <c r="C195" s="11"/>
      <c r="D195" s="11"/>
      <c r="E195" s="11"/>
      <c r="F195" s="11"/>
      <c r="G195" s="374"/>
      <c r="H195" s="374"/>
      <c r="I195" s="374"/>
      <c r="J195" s="374"/>
      <c r="K195" s="374"/>
    </row>
    <row r="196" spans="1:11" ht="19.95" customHeight="1">
      <c r="A196" s="375" t="s">
        <v>836</v>
      </c>
      <c r="B196" s="375"/>
      <c r="C196" s="375"/>
      <c r="D196" s="375"/>
      <c r="E196" s="375"/>
      <c r="F196" s="375"/>
      <c r="G196" s="375"/>
      <c r="H196" s="375"/>
      <c r="I196" s="375"/>
      <c r="J196" s="375"/>
      <c r="K196" s="375"/>
    </row>
    <row r="197" spans="1:11" ht="15" customHeight="1">
      <c r="A197" s="373" t="s">
        <v>281</v>
      </c>
      <c r="B197" s="373"/>
      <c r="C197" s="373"/>
      <c r="D197" s="366" t="s">
        <v>178</v>
      </c>
      <c r="E197" s="366"/>
      <c r="F197" s="243" t="s">
        <v>194</v>
      </c>
      <c r="G197" s="366" t="s">
        <v>195</v>
      </c>
      <c r="H197" s="366"/>
      <c r="I197" s="366" t="s">
        <v>196</v>
      </c>
      <c r="J197" s="366"/>
      <c r="K197" s="243" t="s">
        <v>197</v>
      </c>
    </row>
    <row r="198" spans="1:11" ht="37.950000000000003" customHeight="1">
      <c r="A198" s="246" t="s">
        <v>821</v>
      </c>
      <c r="B198" s="369" t="s">
        <v>822</v>
      </c>
      <c r="C198" s="369"/>
      <c r="D198" s="370" t="s">
        <v>16</v>
      </c>
      <c r="E198" s="370"/>
      <c r="F198" s="246" t="s">
        <v>284</v>
      </c>
      <c r="G198" s="371">
        <v>3.56</v>
      </c>
      <c r="H198" s="371"/>
      <c r="I198" s="372">
        <v>0.39</v>
      </c>
      <c r="J198" s="372"/>
      <c r="K198" s="248">
        <f>TRUNC(TRUNC(G198,8)*I198,2)</f>
        <v>1.38</v>
      </c>
    </row>
    <row r="199" spans="1:11" ht="37.950000000000003" customHeight="1">
      <c r="A199" s="246" t="s">
        <v>823</v>
      </c>
      <c r="B199" s="369" t="s">
        <v>824</v>
      </c>
      <c r="C199" s="369"/>
      <c r="D199" s="370" t="s">
        <v>16</v>
      </c>
      <c r="E199" s="370"/>
      <c r="F199" s="246" t="s">
        <v>287</v>
      </c>
      <c r="G199" s="371">
        <v>1.08</v>
      </c>
      <c r="H199" s="371"/>
      <c r="I199" s="372">
        <v>1.99</v>
      </c>
      <c r="J199" s="372"/>
      <c r="K199" s="248">
        <f>TRUNC(TRUNC(G199,8)*I199,2)</f>
        <v>2.14</v>
      </c>
    </row>
    <row r="200" spans="1:11" ht="18" customHeight="1">
      <c r="A200" s="11"/>
      <c r="B200" s="11"/>
      <c r="C200" s="11"/>
      <c r="D200" s="11"/>
      <c r="E200" s="11"/>
      <c r="F200" s="11"/>
      <c r="G200" s="367" t="s">
        <v>288</v>
      </c>
      <c r="H200" s="367"/>
      <c r="I200" s="367"/>
      <c r="J200" s="367"/>
      <c r="K200" s="249">
        <f>SUM(K198:K199)</f>
        <v>3.52</v>
      </c>
    </row>
    <row r="201" spans="1:11" ht="15" customHeight="1">
      <c r="A201" s="373" t="s">
        <v>193</v>
      </c>
      <c r="B201" s="373"/>
      <c r="C201" s="373"/>
      <c r="D201" s="366" t="s">
        <v>178</v>
      </c>
      <c r="E201" s="366"/>
      <c r="F201" s="243" t="s">
        <v>194</v>
      </c>
      <c r="G201" s="366" t="s">
        <v>195</v>
      </c>
      <c r="H201" s="366"/>
      <c r="I201" s="366" t="s">
        <v>196</v>
      </c>
      <c r="J201" s="366"/>
      <c r="K201" s="243" t="s">
        <v>197</v>
      </c>
    </row>
    <row r="202" spans="1:11" ht="21" customHeight="1">
      <c r="A202" s="246" t="s">
        <v>837</v>
      </c>
      <c r="B202" s="369" t="s">
        <v>838</v>
      </c>
      <c r="C202" s="369"/>
      <c r="D202" s="370" t="s">
        <v>16</v>
      </c>
      <c r="E202" s="370"/>
      <c r="F202" s="246" t="s">
        <v>73</v>
      </c>
      <c r="G202" s="371">
        <v>1.02</v>
      </c>
      <c r="H202" s="371"/>
      <c r="I202" s="372">
        <v>141.83000000000001</v>
      </c>
      <c r="J202" s="372"/>
      <c r="K202" s="248">
        <f>TRUNC(TRUNC(G202,8)*I202,2)</f>
        <v>144.66</v>
      </c>
    </row>
    <row r="203" spans="1:11" ht="15" customHeight="1">
      <c r="A203" s="246" t="s">
        <v>682</v>
      </c>
      <c r="B203" s="369" t="s">
        <v>683</v>
      </c>
      <c r="C203" s="369"/>
      <c r="D203" s="370" t="s">
        <v>16</v>
      </c>
      <c r="E203" s="370"/>
      <c r="F203" s="246" t="s">
        <v>144</v>
      </c>
      <c r="G203" s="371">
        <v>343.52</v>
      </c>
      <c r="H203" s="371"/>
      <c r="I203" s="372">
        <v>0.72</v>
      </c>
      <c r="J203" s="372"/>
      <c r="K203" s="248">
        <f>TRUNC(TRUNC(G203,8)*I203,2)</f>
        <v>247.33</v>
      </c>
    </row>
    <row r="204" spans="1:11" ht="15" customHeight="1">
      <c r="A204" s="11"/>
      <c r="B204" s="11"/>
      <c r="C204" s="11"/>
      <c r="D204" s="11"/>
      <c r="E204" s="11"/>
      <c r="F204" s="11"/>
      <c r="G204" s="367" t="s">
        <v>206</v>
      </c>
      <c r="H204" s="367"/>
      <c r="I204" s="367"/>
      <c r="J204" s="367"/>
      <c r="K204" s="249">
        <f>SUM(K202:K203)</f>
        <v>391.99</v>
      </c>
    </row>
    <row r="205" spans="1:11" ht="15" customHeight="1">
      <c r="A205" s="373" t="s">
        <v>207</v>
      </c>
      <c r="B205" s="373"/>
      <c r="C205" s="373"/>
      <c r="D205" s="366" t="s">
        <v>178</v>
      </c>
      <c r="E205" s="366"/>
      <c r="F205" s="243" t="s">
        <v>194</v>
      </c>
      <c r="G205" s="366" t="s">
        <v>195</v>
      </c>
      <c r="H205" s="366"/>
      <c r="I205" s="366" t="s">
        <v>196</v>
      </c>
      <c r="J205" s="366"/>
      <c r="K205" s="243" t="s">
        <v>197</v>
      </c>
    </row>
    <row r="206" spans="1:11" ht="21" customHeight="1">
      <c r="A206" s="246" t="s">
        <v>814</v>
      </c>
      <c r="B206" s="369" t="s">
        <v>815</v>
      </c>
      <c r="C206" s="369"/>
      <c r="D206" s="370" t="s">
        <v>16</v>
      </c>
      <c r="E206" s="370"/>
      <c r="F206" s="246" t="s">
        <v>128</v>
      </c>
      <c r="G206" s="371">
        <v>4.6399999999999997</v>
      </c>
      <c r="H206" s="371"/>
      <c r="I206" s="372">
        <v>20.81</v>
      </c>
      <c r="J206" s="372"/>
      <c r="K206" s="248">
        <f>TRUNC(TRUNC(G206,8)*I206,2)</f>
        <v>96.55</v>
      </c>
    </row>
    <row r="207" spans="1:11" ht="18" customHeight="1">
      <c r="A207" s="11"/>
      <c r="B207" s="11"/>
      <c r="C207" s="11"/>
      <c r="D207" s="11"/>
      <c r="E207" s="11"/>
      <c r="F207" s="11"/>
      <c r="G207" s="367" t="s">
        <v>212</v>
      </c>
      <c r="H207" s="367"/>
      <c r="I207" s="367"/>
      <c r="J207" s="367"/>
      <c r="K207" s="249">
        <f>SUM(K206:K206)</f>
        <v>96.55</v>
      </c>
    </row>
    <row r="208" spans="1:11" ht="15" customHeight="1">
      <c r="A208" s="11"/>
      <c r="B208" s="11"/>
      <c r="C208" s="11"/>
      <c r="D208" s="11"/>
      <c r="E208" s="11"/>
      <c r="F208" s="11"/>
      <c r="G208" s="368" t="s">
        <v>217</v>
      </c>
      <c r="H208" s="368"/>
      <c r="I208" s="368"/>
      <c r="J208" s="368"/>
      <c r="K208" s="250">
        <f>ROUND(SUM(K200,K204,K207),2)</f>
        <v>492.06</v>
      </c>
    </row>
    <row r="209" spans="1:11" ht="10.050000000000001" customHeight="1">
      <c r="A209" s="11"/>
      <c r="B209" s="11"/>
      <c r="C209" s="11"/>
      <c r="D209" s="11"/>
      <c r="E209" s="11"/>
      <c r="F209" s="11"/>
      <c r="G209" s="374"/>
      <c r="H209" s="374"/>
      <c r="I209" s="374"/>
      <c r="J209" s="374"/>
      <c r="K209" s="374"/>
    </row>
    <row r="210" spans="1:11" ht="19.95" customHeight="1">
      <c r="A210" s="375" t="s">
        <v>839</v>
      </c>
      <c r="B210" s="375"/>
      <c r="C210" s="375"/>
      <c r="D210" s="375"/>
      <c r="E210" s="375"/>
      <c r="F210" s="375"/>
      <c r="G210" s="375"/>
      <c r="H210" s="375"/>
      <c r="I210" s="375"/>
      <c r="J210" s="375"/>
      <c r="K210" s="375"/>
    </row>
    <row r="211" spans="1:11" ht="15" customHeight="1">
      <c r="A211" s="373" t="s">
        <v>765</v>
      </c>
      <c r="B211" s="373"/>
      <c r="C211" s="373"/>
      <c r="D211" s="366" t="s">
        <v>178</v>
      </c>
      <c r="E211" s="366"/>
      <c r="F211" s="243" t="s">
        <v>194</v>
      </c>
      <c r="G211" s="366" t="s">
        <v>195</v>
      </c>
      <c r="H211" s="366"/>
      <c r="I211" s="366" t="s">
        <v>196</v>
      </c>
      <c r="J211" s="366"/>
      <c r="K211" s="243" t="s">
        <v>197</v>
      </c>
    </row>
    <row r="212" spans="1:11" ht="21" customHeight="1">
      <c r="A212" s="246" t="s">
        <v>766</v>
      </c>
      <c r="B212" s="369" t="s">
        <v>767</v>
      </c>
      <c r="C212" s="369"/>
      <c r="D212" s="370" t="s">
        <v>16</v>
      </c>
      <c r="E212" s="370"/>
      <c r="F212" s="246" t="s">
        <v>128</v>
      </c>
      <c r="G212" s="371">
        <v>1</v>
      </c>
      <c r="H212" s="371"/>
      <c r="I212" s="372">
        <v>2.79</v>
      </c>
      <c r="J212" s="372"/>
      <c r="K212" s="248">
        <f t="shared" ref="K212:K217" si="2">TRUNC(TRUNC(G212,8)*I212,2)</f>
        <v>2.79</v>
      </c>
    </row>
    <row r="213" spans="1:11" ht="21" customHeight="1">
      <c r="A213" s="246" t="s">
        <v>768</v>
      </c>
      <c r="B213" s="369" t="s">
        <v>769</v>
      </c>
      <c r="C213" s="369"/>
      <c r="D213" s="370" t="s">
        <v>16</v>
      </c>
      <c r="E213" s="370"/>
      <c r="F213" s="246" t="s">
        <v>128</v>
      </c>
      <c r="G213" s="371">
        <v>1</v>
      </c>
      <c r="H213" s="371"/>
      <c r="I213" s="372">
        <v>1.31</v>
      </c>
      <c r="J213" s="372"/>
      <c r="K213" s="248">
        <f t="shared" si="2"/>
        <v>1.31</v>
      </c>
    </row>
    <row r="214" spans="1:11" ht="21" customHeight="1">
      <c r="A214" s="246" t="s">
        <v>770</v>
      </c>
      <c r="B214" s="369" t="s">
        <v>771</v>
      </c>
      <c r="C214" s="369"/>
      <c r="D214" s="370" t="s">
        <v>16</v>
      </c>
      <c r="E214" s="370"/>
      <c r="F214" s="246" t="s">
        <v>128</v>
      </c>
      <c r="G214" s="371">
        <v>1</v>
      </c>
      <c r="H214" s="371"/>
      <c r="I214" s="372">
        <v>1.43</v>
      </c>
      <c r="J214" s="372"/>
      <c r="K214" s="248">
        <f t="shared" si="2"/>
        <v>1.43</v>
      </c>
    </row>
    <row r="215" spans="1:11" ht="21" customHeight="1">
      <c r="A215" s="246" t="s">
        <v>772</v>
      </c>
      <c r="B215" s="369" t="s">
        <v>773</v>
      </c>
      <c r="C215" s="369"/>
      <c r="D215" s="370" t="s">
        <v>16</v>
      </c>
      <c r="E215" s="370"/>
      <c r="F215" s="246" t="s">
        <v>128</v>
      </c>
      <c r="G215" s="371">
        <v>1</v>
      </c>
      <c r="H215" s="371"/>
      <c r="I215" s="372">
        <v>0.78</v>
      </c>
      <c r="J215" s="372"/>
      <c r="K215" s="248">
        <f t="shared" si="2"/>
        <v>0.78</v>
      </c>
    </row>
    <row r="216" spans="1:11" ht="21" customHeight="1">
      <c r="A216" s="246" t="s">
        <v>774</v>
      </c>
      <c r="B216" s="369" t="s">
        <v>775</v>
      </c>
      <c r="C216" s="369"/>
      <c r="D216" s="370" t="s">
        <v>16</v>
      </c>
      <c r="E216" s="370"/>
      <c r="F216" s="246" t="s">
        <v>128</v>
      </c>
      <c r="G216" s="371">
        <v>1</v>
      </c>
      <c r="H216" s="371"/>
      <c r="I216" s="372">
        <v>0.08</v>
      </c>
      <c r="J216" s="372"/>
      <c r="K216" s="248">
        <f t="shared" si="2"/>
        <v>0.08</v>
      </c>
    </row>
    <row r="217" spans="1:11" ht="21" customHeight="1">
      <c r="A217" s="246" t="s">
        <v>776</v>
      </c>
      <c r="B217" s="369" t="s">
        <v>777</v>
      </c>
      <c r="C217" s="369"/>
      <c r="D217" s="370" t="s">
        <v>16</v>
      </c>
      <c r="E217" s="370"/>
      <c r="F217" s="246" t="s">
        <v>128</v>
      </c>
      <c r="G217" s="371">
        <v>1</v>
      </c>
      <c r="H217" s="371"/>
      <c r="I217" s="372">
        <v>0.54</v>
      </c>
      <c r="J217" s="372"/>
      <c r="K217" s="248">
        <f t="shared" si="2"/>
        <v>0.54</v>
      </c>
    </row>
    <row r="218" spans="1:11" ht="15" customHeight="1">
      <c r="A218" s="11"/>
      <c r="B218" s="11"/>
      <c r="C218" s="11"/>
      <c r="D218" s="11"/>
      <c r="E218" s="11"/>
      <c r="F218" s="11"/>
      <c r="G218" s="367" t="s">
        <v>778</v>
      </c>
      <c r="H218" s="367"/>
      <c r="I218" s="367"/>
      <c r="J218" s="367"/>
      <c r="K218" s="249">
        <f>SUM(K212:K217)</f>
        <v>6.93</v>
      </c>
    </row>
    <row r="219" spans="1:11" ht="15" customHeight="1">
      <c r="A219" s="373" t="s">
        <v>779</v>
      </c>
      <c r="B219" s="373"/>
      <c r="C219" s="373"/>
      <c r="D219" s="366" t="s">
        <v>178</v>
      </c>
      <c r="E219" s="366"/>
      <c r="F219" s="243" t="s">
        <v>194</v>
      </c>
      <c r="G219" s="366" t="s">
        <v>195</v>
      </c>
      <c r="H219" s="366"/>
      <c r="I219" s="366" t="s">
        <v>196</v>
      </c>
      <c r="J219" s="366"/>
      <c r="K219" s="243" t="s">
        <v>197</v>
      </c>
    </row>
    <row r="220" spans="1:11" ht="15" customHeight="1">
      <c r="A220" s="246" t="s">
        <v>840</v>
      </c>
      <c r="B220" s="369" t="s">
        <v>841</v>
      </c>
      <c r="C220" s="369"/>
      <c r="D220" s="370" t="s">
        <v>16</v>
      </c>
      <c r="E220" s="370"/>
      <c r="F220" s="246" t="s">
        <v>128</v>
      </c>
      <c r="G220" s="371">
        <v>1</v>
      </c>
      <c r="H220" s="371"/>
      <c r="I220" s="372">
        <v>20.07</v>
      </c>
      <c r="J220" s="372"/>
      <c r="K220" s="248">
        <f>TRUNC(TRUNC(G220,8)*I220,2)</f>
        <v>20.07</v>
      </c>
    </row>
    <row r="221" spans="1:11" ht="15" customHeight="1">
      <c r="A221" s="11"/>
      <c r="B221" s="11"/>
      <c r="C221" s="11"/>
      <c r="D221" s="11"/>
      <c r="E221" s="11"/>
      <c r="F221" s="11"/>
      <c r="G221" s="367" t="s">
        <v>782</v>
      </c>
      <c r="H221" s="367"/>
      <c r="I221" s="367"/>
      <c r="J221" s="367"/>
      <c r="K221" s="249">
        <f>SUM(K220:K220)</f>
        <v>20.07</v>
      </c>
    </row>
    <row r="222" spans="1:11" ht="15" customHeight="1">
      <c r="A222" s="373" t="s">
        <v>213</v>
      </c>
      <c r="B222" s="373"/>
      <c r="C222" s="373"/>
      <c r="D222" s="366" t="s">
        <v>178</v>
      </c>
      <c r="E222" s="366"/>
      <c r="F222" s="243" t="s">
        <v>194</v>
      </c>
      <c r="G222" s="366" t="s">
        <v>195</v>
      </c>
      <c r="H222" s="366"/>
      <c r="I222" s="366" t="s">
        <v>196</v>
      </c>
      <c r="J222" s="366"/>
      <c r="K222" s="243" t="s">
        <v>197</v>
      </c>
    </row>
    <row r="223" spans="1:11" ht="21" customHeight="1">
      <c r="A223" s="246" t="s">
        <v>842</v>
      </c>
      <c r="B223" s="369" t="s">
        <v>843</v>
      </c>
      <c r="C223" s="369"/>
      <c r="D223" s="370" t="s">
        <v>16</v>
      </c>
      <c r="E223" s="370"/>
      <c r="F223" s="246" t="s">
        <v>128</v>
      </c>
      <c r="G223" s="371">
        <v>1</v>
      </c>
      <c r="H223" s="371"/>
      <c r="I223" s="372">
        <v>0.23</v>
      </c>
      <c r="J223" s="372"/>
      <c r="K223" s="248">
        <f>TRUNC(TRUNC(G223,8)*I223,2)</f>
        <v>0.23</v>
      </c>
    </row>
    <row r="224" spans="1:11" ht="15" customHeight="1">
      <c r="A224" s="11"/>
      <c r="B224" s="11"/>
      <c r="C224" s="11"/>
      <c r="D224" s="11"/>
      <c r="E224" s="11"/>
      <c r="F224" s="11"/>
      <c r="G224" s="367" t="s">
        <v>216</v>
      </c>
      <c r="H224" s="367"/>
      <c r="I224" s="367"/>
      <c r="J224" s="367"/>
      <c r="K224" s="249">
        <f>SUM(K223:K223)</f>
        <v>0.23</v>
      </c>
    </row>
    <row r="225" spans="1:11" ht="15" customHeight="1">
      <c r="A225" s="11"/>
      <c r="B225" s="11"/>
      <c r="C225" s="11"/>
      <c r="D225" s="11"/>
      <c r="E225" s="11"/>
      <c r="F225" s="11"/>
      <c r="G225" s="368" t="s">
        <v>217</v>
      </c>
      <c r="H225" s="368"/>
      <c r="I225" s="368"/>
      <c r="J225" s="368"/>
      <c r="K225" s="250">
        <f>ROUND(SUM(K218,K221,K224),2)</f>
        <v>27.23</v>
      </c>
    </row>
    <row r="226" spans="1:11" ht="10.050000000000001" customHeight="1">
      <c r="A226" s="11"/>
      <c r="B226" s="11"/>
      <c r="C226" s="11"/>
      <c r="D226" s="11"/>
      <c r="E226" s="11"/>
      <c r="F226" s="11"/>
      <c r="G226" s="374"/>
      <c r="H226" s="374"/>
      <c r="I226" s="374"/>
      <c r="J226" s="374"/>
      <c r="K226" s="374"/>
    </row>
    <row r="227" spans="1:11" ht="19.95" customHeight="1">
      <c r="A227" s="375" t="s">
        <v>844</v>
      </c>
      <c r="B227" s="375"/>
      <c r="C227" s="375"/>
      <c r="D227" s="375"/>
      <c r="E227" s="375"/>
      <c r="F227" s="375"/>
      <c r="G227" s="375"/>
      <c r="H227" s="375"/>
      <c r="I227" s="375"/>
      <c r="J227" s="375"/>
      <c r="K227" s="375"/>
    </row>
    <row r="228" spans="1:11" ht="15" customHeight="1">
      <c r="A228" s="373" t="s">
        <v>193</v>
      </c>
      <c r="B228" s="373"/>
      <c r="C228" s="373"/>
      <c r="D228" s="366" t="s">
        <v>178</v>
      </c>
      <c r="E228" s="366"/>
      <c r="F228" s="243" t="s">
        <v>194</v>
      </c>
      <c r="G228" s="366" t="s">
        <v>195</v>
      </c>
      <c r="H228" s="366"/>
      <c r="I228" s="366" t="s">
        <v>196</v>
      </c>
      <c r="J228" s="366"/>
      <c r="K228" s="243" t="s">
        <v>197</v>
      </c>
    </row>
    <row r="229" spans="1:11" ht="15" customHeight="1">
      <c r="A229" s="246" t="s">
        <v>158</v>
      </c>
      <c r="B229" s="369" t="s">
        <v>716</v>
      </c>
      <c r="C229" s="369"/>
      <c r="D229" s="370" t="s">
        <v>16</v>
      </c>
      <c r="E229" s="370"/>
      <c r="F229" s="246" t="s">
        <v>144</v>
      </c>
      <c r="G229" s="371">
        <v>1</v>
      </c>
      <c r="H229" s="371"/>
      <c r="I229" s="372">
        <v>7.57</v>
      </c>
      <c r="J229" s="372"/>
      <c r="K229" s="248">
        <f>TRUNC(TRUNC(G229,8)*I229,2)</f>
        <v>7.57</v>
      </c>
    </row>
    <row r="230" spans="1:11" ht="15" customHeight="1">
      <c r="A230" s="11"/>
      <c r="B230" s="11"/>
      <c r="C230" s="11"/>
      <c r="D230" s="11"/>
      <c r="E230" s="11"/>
      <c r="F230" s="11"/>
      <c r="G230" s="367" t="s">
        <v>206</v>
      </c>
      <c r="H230" s="367"/>
      <c r="I230" s="367"/>
      <c r="J230" s="367"/>
      <c r="K230" s="249">
        <f>SUM(K229:K229)</f>
        <v>7.57</v>
      </c>
    </row>
    <row r="231" spans="1:11" ht="15" customHeight="1">
      <c r="A231" s="373" t="s">
        <v>207</v>
      </c>
      <c r="B231" s="373"/>
      <c r="C231" s="373"/>
      <c r="D231" s="366" t="s">
        <v>178</v>
      </c>
      <c r="E231" s="366"/>
      <c r="F231" s="243" t="s">
        <v>194</v>
      </c>
      <c r="G231" s="366" t="s">
        <v>195</v>
      </c>
      <c r="H231" s="366"/>
      <c r="I231" s="366" t="s">
        <v>196</v>
      </c>
      <c r="J231" s="366"/>
      <c r="K231" s="243" t="s">
        <v>197</v>
      </c>
    </row>
    <row r="232" spans="1:11" ht="21" customHeight="1">
      <c r="A232" s="246" t="s">
        <v>709</v>
      </c>
      <c r="B232" s="369" t="s">
        <v>710</v>
      </c>
      <c r="C232" s="369"/>
      <c r="D232" s="370" t="s">
        <v>16</v>
      </c>
      <c r="E232" s="370"/>
      <c r="F232" s="246" t="s">
        <v>128</v>
      </c>
      <c r="G232" s="371">
        <v>3.2500000000000001E-2</v>
      </c>
      <c r="H232" s="371"/>
      <c r="I232" s="372">
        <v>23.13</v>
      </c>
      <c r="J232" s="372"/>
      <c r="K232" s="248">
        <f>TRUNC(TRUNC(G232,8)*I232,2)</f>
        <v>0.75</v>
      </c>
    </row>
    <row r="233" spans="1:11" ht="15" customHeight="1">
      <c r="A233" s="246" t="s">
        <v>711</v>
      </c>
      <c r="B233" s="369" t="s">
        <v>712</v>
      </c>
      <c r="C233" s="369"/>
      <c r="D233" s="370" t="s">
        <v>16</v>
      </c>
      <c r="E233" s="370"/>
      <c r="F233" s="246" t="s">
        <v>128</v>
      </c>
      <c r="G233" s="371">
        <v>4.8800000000000003E-2</v>
      </c>
      <c r="H233" s="371"/>
      <c r="I233" s="372">
        <v>27.23</v>
      </c>
      <c r="J233" s="372"/>
      <c r="K233" s="248">
        <f>TRUNC(TRUNC(G233,8)*I233,2)</f>
        <v>1.32</v>
      </c>
    </row>
    <row r="234" spans="1:11" ht="18" customHeight="1">
      <c r="A234" s="11"/>
      <c r="B234" s="11"/>
      <c r="C234" s="11"/>
      <c r="D234" s="11"/>
      <c r="E234" s="11"/>
      <c r="F234" s="11"/>
      <c r="G234" s="367" t="s">
        <v>212</v>
      </c>
      <c r="H234" s="367"/>
      <c r="I234" s="367"/>
      <c r="J234" s="367"/>
      <c r="K234" s="249">
        <f>SUM(K232:K233)</f>
        <v>2.0700000000000003</v>
      </c>
    </row>
    <row r="235" spans="1:11" ht="15" customHeight="1">
      <c r="A235" s="11"/>
      <c r="B235" s="11"/>
      <c r="C235" s="11"/>
      <c r="D235" s="11"/>
      <c r="E235" s="11"/>
      <c r="F235" s="11"/>
      <c r="G235" s="368" t="s">
        <v>217</v>
      </c>
      <c r="H235" s="368"/>
      <c r="I235" s="368"/>
      <c r="J235" s="368"/>
      <c r="K235" s="250">
        <f>ROUND(SUM(K230,K234),2)</f>
        <v>9.64</v>
      </c>
    </row>
    <row r="236" spans="1:11" ht="10.050000000000001" customHeight="1">
      <c r="A236" s="11"/>
      <c r="B236" s="11"/>
      <c r="C236" s="11"/>
      <c r="D236" s="11"/>
      <c r="E236" s="11"/>
      <c r="F236" s="11"/>
      <c r="G236" s="374"/>
      <c r="H236" s="374"/>
      <c r="I236" s="374"/>
      <c r="J236" s="374"/>
      <c r="K236" s="374"/>
    </row>
    <row r="237" spans="1:11" ht="19.95" customHeight="1">
      <c r="A237" s="375" t="s">
        <v>845</v>
      </c>
      <c r="B237" s="375"/>
      <c r="C237" s="375"/>
      <c r="D237" s="375"/>
      <c r="E237" s="375"/>
      <c r="F237" s="375"/>
      <c r="G237" s="375"/>
      <c r="H237" s="375"/>
      <c r="I237" s="375"/>
      <c r="J237" s="375"/>
      <c r="K237" s="375"/>
    </row>
    <row r="238" spans="1:11" ht="15" customHeight="1">
      <c r="A238" s="373" t="s">
        <v>193</v>
      </c>
      <c r="B238" s="373"/>
      <c r="C238" s="373"/>
      <c r="D238" s="366" t="s">
        <v>178</v>
      </c>
      <c r="E238" s="366"/>
      <c r="F238" s="243" t="s">
        <v>194</v>
      </c>
      <c r="G238" s="366" t="s">
        <v>195</v>
      </c>
      <c r="H238" s="366"/>
      <c r="I238" s="366" t="s">
        <v>196</v>
      </c>
      <c r="J238" s="366"/>
      <c r="K238" s="243" t="s">
        <v>197</v>
      </c>
    </row>
    <row r="239" spans="1:11" ht="21" customHeight="1">
      <c r="A239" s="246" t="s">
        <v>695</v>
      </c>
      <c r="B239" s="369" t="s">
        <v>696</v>
      </c>
      <c r="C239" s="369"/>
      <c r="D239" s="370" t="s">
        <v>16</v>
      </c>
      <c r="E239" s="370"/>
      <c r="F239" s="246" t="s">
        <v>144</v>
      </c>
      <c r="G239" s="371">
        <v>2.5000000000000001E-2</v>
      </c>
      <c r="H239" s="371"/>
      <c r="I239" s="372">
        <v>16.920000000000002</v>
      </c>
      <c r="J239" s="372"/>
      <c r="K239" s="248">
        <f>TRUNC(TRUNC(G239,8)*I239,2)</f>
        <v>0.42</v>
      </c>
    </row>
    <row r="240" spans="1:11" ht="28.95" customHeight="1">
      <c r="A240" s="246" t="s">
        <v>697</v>
      </c>
      <c r="B240" s="369" t="s">
        <v>698</v>
      </c>
      <c r="C240" s="369"/>
      <c r="D240" s="370" t="s">
        <v>16</v>
      </c>
      <c r="E240" s="370"/>
      <c r="F240" s="246" t="s">
        <v>23</v>
      </c>
      <c r="G240" s="371">
        <v>2.8159999999999998</v>
      </c>
      <c r="H240" s="371"/>
      <c r="I240" s="372">
        <v>0.22</v>
      </c>
      <c r="J240" s="372"/>
      <c r="K240" s="248">
        <f>TRUNC(TRUNC(G240,8)*I240,2)</f>
        <v>0.61</v>
      </c>
    </row>
    <row r="241" spans="1:11" ht="15" customHeight="1">
      <c r="A241" s="11"/>
      <c r="B241" s="11"/>
      <c r="C241" s="11"/>
      <c r="D241" s="11"/>
      <c r="E241" s="11"/>
      <c r="F241" s="11"/>
      <c r="G241" s="367" t="s">
        <v>206</v>
      </c>
      <c r="H241" s="367"/>
      <c r="I241" s="367"/>
      <c r="J241" s="367"/>
      <c r="K241" s="249">
        <f>SUM(K239:K240)</f>
        <v>1.03</v>
      </c>
    </row>
    <row r="242" spans="1:11" ht="15" customHeight="1">
      <c r="A242" s="373" t="s">
        <v>207</v>
      </c>
      <c r="B242" s="373"/>
      <c r="C242" s="373"/>
      <c r="D242" s="366" t="s">
        <v>178</v>
      </c>
      <c r="E242" s="366"/>
      <c r="F242" s="243" t="s">
        <v>194</v>
      </c>
      <c r="G242" s="366" t="s">
        <v>195</v>
      </c>
      <c r="H242" s="366"/>
      <c r="I242" s="366" t="s">
        <v>196</v>
      </c>
      <c r="J242" s="366"/>
      <c r="K242" s="243" t="s">
        <v>197</v>
      </c>
    </row>
    <row r="243" spans="1:11" ht="21" customHeight="1">
      <c r="A243" s="246" t="s">
        <v>709</v>
      </c>
      <c r="B243" s="369" t="s">
        <v>710</v>
      </c>
      <c r="C243" s="369"/>
      <c r="D243" s="370" t="s">
        <v>16</v>
      </c>
      <c r="E243" s="370"/>
      <c r="F243" s="246" t="s">
        <v>128</v>
      </c>
      <c r="G243" s="371">
        <v>1.72E-2</v>
      </c>
      <c r="H243" s="371"/>
      <c r="I243" s="372">
        <v>23.13</v>
      </c>
      <c r="J243" s="372"/>
      <c r="K243" s="248">
        <f>TRUNC(TRUNC(G243,8)*I243,2)</f>
        <v>0.39</v>
      </c>
    </row>
    <row r="244" spans="1:11" ht="15" customHeight="1">
      <c r="A244" s="246" t="s">
        <v>711</v>
      </c>
      <c r="B244" s="369" t="s">
        <v>712</v>
      </c>
      <c r="C244" s="369"/>
      <c r="D244" s="370" t="s">
        <v>16</v>
      </c>
      <c r="E244" s="370"/>
      <c r="F244" s="246" t="s">
        <v>128</v>
      </c>
      <c r="G244" s="371">
        <v>0.1055</v>
      </c>
      <c r="H244" s="371"/>
      <c r="I244" s="372">
        <v>27.23</v>
      </c>
      <c r="J244" s="372"/>
      <c r="K244" s="248">
        <f>TRUNC(TRUNC(G244,8)*I244,2)</f>
        <v>2.87</v>
      </c>
    </row>
    <row r="245" spans="1:11" ht="18" customHeight="1">
      <c r="A245" s="11"/>
      <c r="B245" s="11"/>
      <c r="C245" s="11"/>
      <c r="D245" s="11"/>
      <c r="E245" s="11"/>
      <c r="F245" s="11"/>
      <c r="G245" s="367" t="s">
        <v>212</v>
      </c>
      <c r="H245" s="367"/>
      <c r="I245" s="367"/>
      <c r="J245" s="367"/>
      <c r="K245" s="249">
        <f>SUM(K243:K244)</f>
        <v>3.2600000000000002</v>
      </c>
    </row>
    <row r="246" spans="1:11" ht="15" customHeight="1">
      <c r="A246" s="373" t="s">
        <v>213</v>
      </c>
      <c r="B246" s="373"/>
      <c r="C246" s="373"/>
      <c r="D246" s="366" t="s">
        <v>178</v>
      </c>
      <c r="E246" s="366"/>
      <c r="F246" s="243" t="s">
        <v>194</v>
      </c>
      <c r="G246" s="366" t="s">
        <v>195</v>
      </c>
      <c r="H246" s="366"/>
      <c r="I246" s="366" t="s">
        <v>196</v>
      </c>
      <c r="J246" s="366"/>
      <c r="K246" s="243" t="s">
        <v>197</v>
      </c>
    </row>
    <row r="247" spans="1:11" ht="21" customHeight="1">
      <c r="A247" s="246" t="s">
        <v>846</v>
      </c>
      <c r="B247" s="369" t="s">
        <v>847</v>
      </c>
      <c r="C247" s="369"/>
      <c r="D247" s="370" t="s">
        <v>16</v>
      </c>
      <c r="E247" s="370"/>
      <c r="F247" s="246" t="s">
        <v>144</v>
      </c>
      <c r="G247" s="371">
        <v>1</v>
      </c>
      <c r="H247" s="371"/>
      <c r="I247" s="372">
        <v>10.55</v>
      </c>
      <c r="J247" s="372"/>
      <c r="K247" s="248">
        <f>TRUNC(TRUNC(G247,8)*I247,2)</f>
        <v>10.55</v>
      </c>
    </row>
    <row r="248" spans="1:11" ht="15" customHeight="1">
      <c r="A248" s="11"/>
      <c r="B248" s="11"/>
      <c r="C248" s="11"/>
      <c r="D248" s="11"/>
      <c r="E248" s="11"/>
      <c r="F248" s="11"/>
      <c r="G248" s="367" t="s">
        <v>216</v>
      </c>
      <c r="H248" s="367"/>
      <c r="I248" s="367"/>
      <c r="J248" s="367"/>
      <c r="K248" s="249">
        <f>SUM(K247:K247)</f>
        <v>10.55</v>
      </c>
    </row>
    <row r="249" spans="1:11" ht="15" customHeight="1">
      <c r="A249" s="11"/>
      <c r="B249" s="11"/>
      <c r="C249" s="11"/>
      <c r="D249" s="11"/>
      <c r="E249" s="11"/>
      <c r="F249" s="11"/>
      <c r="G249" s="368" t="s">
        <v>217</v>
      </c>
      <c r="H249" s="368"/>
      <c r="I249" s="368"/>
      <c r="J249" s="368"/>
      <c r="K249" s="250">
        <f>ROUND(SUM(K241,K245,K248),2)</f>
        <v>14.84</v>
      </c>
    </row>
    <row r="250" spans="1:11" ht="10.050000000000001" customHeight="1">
      <c r="A250" s="11"/>
      <c r="B250" s="11"/>
      <c r="C250" s="11"/>
      <c r="D250" s="11"/>
      <c r="E250" s="11"/>
      <c r="F250" s="11"/>
      <c r="G250" s="374"/>
      <c r="H250" s="374"/>
      <c r="I250" s="374"/>
      <c r="J250" s="374"/>
      <c r="K250" s="374"/>
    </row>
    <row r="251" spans="1:11" ht="19.95" customHeight="1">
      <c r="A251" s="375" t="s">
        <v>848</v>
      </c>
      <c r="B251" s="375"/>
      <c r="C251" s="375"/>
      <c r="D251" s="375"/>
      <c r="E251" s="375"/>
      <c r="F251" s="375"/>
      <c r="G251" s="375"/>
      <c r="H251" s="375"/>
      <c r="I251" s="375"/>
      <c r="J251" s="375"/>
      <c r="K251" s="375"/>
    </row>
    <row r="252" spans="1:11" ht="15" customHeight="1">
      <c r="A252" s="373" t="s">
        <v>193</v>
      </c>
      <c r="B252" s="373"/>
      <c r="C252" s="373"/>
      <c r="D252" s="366" t="s">
        <v>178</v>
      </c>
      <c r="E252" s="366"/>
      <c r="F252" s="243" t="s">
        <v>194</v>
      </c>
      <c r="G252" s="366" t="s">
        <v>195</v>
      </c>
      <c r="H252" s="366"/>
      <c r="I252" s="366" t="s">
        <v>196</v>
      </c>
      <c r="J252" s="366"/>
      <c r="K252" s="243" t="s">
        <v>197</v>
      </c>
    </row>
    <row r="253" spans="1:11" ht="15" customHeight="1">
      <c r="A253" s="246" t="s">
        <v>158</v>
      </c>
      <c r="B253" s="369" t="s">
        <v>716</v>
      </c>
      <c r="C253" s="369"/>
      <c r="D253" s="370" t="s">
        <v>16</v>
      </c>
      <c r="E253" s="370"/>
      <c r="F253" s="246" t="s">
        <v>144</v>
      </c>
      <c r="G253" s="371">
        <v>1</v>
      </c>
      <c r="H253" s="371"/>
      <c r="I253" s="372">
        <v>7.57</v>
      </c>
      <c r="J253" s="372"/>
      <c r="K253" s="248">
        <f>TRUNC(TRUNC(G253,8)*I253,2)</f>
        <v>7.57</v>
      </c>
    </row>
    <row r="254" spans="1:11" ht="15" customHeight="1">
      <c r="A254" s="11"/>
      <c r="B254" s="11"/>
      <c r="C254" s="11"/>
      <c r="D254" s="11"/>
      <c r="E254" s="11"/>
      <c r="F254" s="11"/>
      <c r="G254" s="367" t="s">
        <v>206</v>
      </c>
      <c r="H254" s="367"/>
      <c r="I254" s="367"/>
      <c r="J254" s="367"/>
      <c r="K254" s="249">
        <f>SUM(K253:K253)</f>
        <v>7.57</v>
      </c>
    </row>
    <row r="255" spans="1:11" ht="15" customHeight="1">
      <c r="A255" s="373" t="s">
        <v>207</v>
      </c>
      <c r="B255" s="373"/>
      <c r="C255" s="373"/>
      <c r="D255" s="366" t="s">
        <v>178</v>
      </c>
      <c r="E255" s="366"/>
      <c r="F255" s="243" t="s">
        <v>194</v>
      </c>
      <c r="G255" s="366" t="s">
        <v>195</v>
      </c>
      <c r="H255" s="366"/>
      <c r="I255" s="366" t="s">
        <v>196</v>
      </c>
      <c r="J255" s="366"/>
      <c r="K255" s="243" t="s">
        <v>197</v>
      </c>
    </row>
    <row r="256" spans="1:11" ht="21" customHeight="1">
      <c r="A256" s="246" t="s">
        <v>709</v>
      </c>
      <c r="B256" s="369" t="s">
        <v>710</v>
      </c>
      <c r="C256" s="369"/>
      <c r="D256" s="370" t="s">
        <v>16</v>
      </c>
      <c r="E256" s="370"/>
      <c r="F256" s="246" t="s">
        <v>128</v>
      </c>
      <c r="G256" s="371">
        <v>4.1000000000000002E-2</v>
      </c>
      <c r="H256" s="371"/>
      <c r="I256" s="372">
        <v>23.13</v>
      </c>
      <c r="J256" s="372"/>
      <c r="K256" s="248">
        <f>TRUNC(TRUNC(G256,8)*I256,2)</f>
        <v>0.94</v>
      </c>
    </row>
    <row r="257" spans="1:11" ht="15" customHeight="1">
      <c r="A257" s="246" t="s">
        <v>711</v>
      </c>
      <c r="B257" s="369" t="s">
        <v>712</v>
      </c>
      <c r="C257" s="369"/>
      <c r="D257" s="370" t="s">
        <v>16</v>
      </c>
      <c r="E257" s="370"/>
      <c r="F257" s="246" t="s">
        <v>128</v>
      </c>
      <c r="G257" s="371">
        <v>6.1499999999999999E-2</v>
      </c>
      <c r="H257" s="371"/>
      <c r="I257" s="372">
        <v>27.23</v>
      </c>
      <c r="J257" s="372"/>
      <c r="K257" s="248">
        <f>TRUNC(TRUNC(G257,8)*I257,2)</f>
        <v>1.67</v>
      </c>
    </row>
    <row r="258" spans="1:11" ht="18" customHeight="1">
      <c r="A258" s="11"/>
      <c r="B258" s="11"/>
      <c r="C258" s="11"/>
      <c r="D258" s="11"/>
      <c r="E258" s="11"/>
      <c r="F258" s="11"/>
      <c r="G258" s="367" t="s">
        <v>212</v>
      </c>
      <c r="H258" s="367"/>
      <c r="I258" s="367"/>
      <c r="J258" s="367"/>
      <c r="K258" s="249">
        <f>SUM(K256:K257)</f>
        <v>2.61</v>
      </c>
    </row>
    <row r="259" spans="1:11" ht="15" customHeight="1">
      <c r="A259" s="11"/>
      <c r="B259" s="11"/>
      <c r="C259" s="11"/>
      <c r="D259" s="11"/>
      <c r="E259" s="11"/>
      <c r="F259" s="11"/>
      <c r="G259" s="368" t="s">
        <v>217</v>
      </c>
      <c r="H259" s="368"/>
      <c r="I259" s="368"/>
      <c r="J259" s="368"/>
      <c r="K259" s="250">
        <f>ROUND(SUM(K254,K258),2)</f>
        <v>10.18</v>
      </c>
    </row>
    <row r="260" spans="1:11" ht="10.050000000000001" customHeight="1">
      <c r="A260" s="11"/>
      <c r="B260" s="11"/>
      <c r="C260" s="11"/>
      <c r="D260" s="11"/>
      <c r="E260" s="11"/>
      <c r="F260" s="11"/>
      <c r="G260" s="374"/>
      <c r="H260" s="374"/>
      <c r="I260" s="374"/>
      <c r="J260" s="374"/>
      <c r="K260" s="374"/>
    </row>
    <row r="261" spans="1:11" ht="19.95" customHeight="1">
      <c r="A261" s="375" t="s">
        <v>849</v>
      </c>
      <c r="B261" s="375"/>
      <c r="C261" s="375"/>
      <c r="D261" s="375"/>
      <c r="E261" s="375"/>
      <c r="F261" s="375"/>
      <c r="G261" s="375"/>
      <c r="H261" s="375"/>
      <c r="I261" s="375"/>
      <c r="J261" s="375"/>
      <c r="K261" s="375"/>
    </row>
    <row r="262" spans="1:11" ht="15" customHeight="1">
      <c r="A262" s="373" t="s">
        <v>765</v>
      </c>
      <c r="B262" s="373"/>
      <c r="C262" s="373"/>
      <c r="D262" s="366" t="s">
        <v>178</v>
      </c>
      <c r="E262" s="366"/>
      <c r="F262" s="243" t="s">
        <v>194</v>
      </c>
      <c r="G262" s="366" t="s">
        <v>195</v>
      </c>
      <c r="H262" s="366"/>
      <c r="I262" s="366" t="s">
        <v>196</v>
      </c>
      <c r="J262" s="366"/>
      <c r="K262" s="243" t="s">
        <v>197</v>
      </c>
    </row>
    <row r="263" spans="1:11" ht="21" customHeight="1">
      <c r="A263" s="246" t="s">
        <v>766</v>
      </c>
      <c r="B263" s="369" t="s">
        <v>767</v>
      </c>
      <c r="C263" s="369"/>
      <c r="D263" s="370" t="s">
        <v>16</v>
      </c>
      <c r="E263" s="370"/>
      <c r="F263" s="246" t="s">
        <v>128</v>
      </c>
      <c r="G263" s="371">
        <v>1</v>
      </c>
      <c r="H263" s="371"/>
      <c r="I263" s="372">
        <v>2.79</v>
      </c>
      <c r="J263" s="372"/>
      <c r="K263" s="248">
        <f t="shared" ref="K263:K268" si="3">TRUNC(TRUNC(G263,8)*I263,2)</f>
        <v>2.79</v>
      </c>
    </row>
    <row r="264" spans="1:11" ht="21" customHeight="1">
      <c r="A264" s="246" t="s">
        <v>850</v>
      </c>
      <c r="B264" s="369" t="s">
        <v>851</v>
      </c>
      <c r="C264" s="369"/>
      <c r="D264" s="370" t="s">
        <v>16</v>
      </c>
      <c r="E264" s="370"/>
      <c r="F264" s="246" t="s">
        <v>128</v>
      </c>
      <c r="G264" s="371">
        <v>1</v>
      </c>
      <c r="H264" s="371"/>
      <c r="I264" s="372">
        <v>1.26</v>
      </c>
      <c r="J264" s="372"/>
      <c r="K264" s="248">
        <f t="shared" si="3"/>
        <v>1.26</v>
      </c>
    </row>
    <row r="265" spans="1:11" ht="21" customHeight="1">
      <c r="A265" s="246" t="s">
        <v>770</v>
      </c>
      <c r="B265" s="369" t="s">
        <v>771</v>
      </c>
      <c r="C265" s="369"/>
      <c r="D265" s="370" t="s">
        <v>16</v>
      </c>
      <c r="E265" s="370"/>
      <c r="F265" s="246" t="s">
        <v>128</v>
      </c>
      <c r="G265" s="371">
        <v>1</v>
      </c>
      <c r="H265" s="371"/>
      <c r="I265" s="372">
        <v>1.43</v>
      </c>
      <c r="J265" s="372"/>
      <c r="K265" s="248">
        <f t="shared" si="3"/>
        <v>1.43</v>
      </c>
    </row>
    <row r="266" spans="1:11" ht="21" customHeight="1">
      <c r="A266" s="246" t="s">
        <v>852</v>
      </c>
      <c r="B266" s="369" t="s">
        <v>853</v>
      </c>
      <c r="C266" s="369"/>
      <c r="D266" s="370" t="s">
        <v>16</v>
      </c>
      <c r="E266" s="370"/>
      <c r="F266" s="246" t="s">
        <v>128</v>
      </c>
      <c r="G266" s="371">
        <v>1</v>
      </c>
      <c r="H266" s="371"/>
      <c r="I266" s="372">
        <v>0.86</v>
      </c>
      <c r="J266" s="372"/>
      <c r="K266" s="248">
        <f t="shared" si="3"/>
        <v>0.86</v>
      </c>
    </row>
    <row r="267" spans="1:11" ht="21" customHeight="1">
      <c r="A267" s="246" t="s">
        <v>774</v>
      </c>
      <c r="B267" s="369" t="s">
        <v>775</v>
      </c>
      <c r="C267" s="369"/>
      <c r="D267" s="370" t="s">
        <v>16</v>
      </c>
      <c r="E267" s="370"/>
      <c r="F267" s="246" t="s">
        <v>128</v>
      </c>
      <c r="G267" s="371">
        <v>1</v>
      </c>
      <c r="H267" s="371"/>
      <c r="I267" s="372">
        <v>0.08</v>
      </c>
      <c r="J267" s="372"/>
      <c r="K267" s="248">
        <f t="shared" si="3"/>
        <v>0.08</v>
      </c>
    </row>
    <row r="268" spans="1:11" ht="21" customHeight="1">
      <c r="A268" s="246" t="s">
        <v>776</v>
      </c>
      <c r="B268" s="369" t="s">
        <v>777</v>
      </c>
      <c r="C268" s="369"/>
      <c r="D268" s="370" t="s">
        <v>16</v>
      </c>
      <c r="E268" s="370"/>
      <c r="F268" s="246" t="s">
        <v>128</v>
      </c>
      <c r="G268" s="371">
        <v>1</v>
      </c>
      <c r="H268" s="371"/>
      <c r="I268" s="372">
        <v>0.54</v>
      </c>
      <c r="J268" s="372"/>
      <c r="K268" s="248">
        <f t="shared" si="3"/>
        <v>0.54</v>
      </c>
    </row>
    <row r="269" spans="1:11" ht="15" customHeight="1">
      <c r="A269" s="11"/>
      <c r="B269" s="11"/>
      <c r="C269" s="11"/>
      <c r="D269" s="11"/>
      <c r="E269" s="11"/>
      <c r="F269" s="11"/>
      <c r="G269" s="367" t="s">
        <v>778</v>
      </c>
      <c r="H269" s="367"/>
      <c r="I269" s="367"/>
      <c r="J269" s="367"/>
      <c r="K269" s="249">
        <f>SUM(K263:K268)</f>
        <v>6.96</v>
      </c>
    </row>
    <row r="270" spans="1:11" ht="15" customHeight="1">
      <c r="A270" s="373" t="s">
        <v>779</v>
      </c>
      <c r="B270" s="373"/>
      <c r="C270" s="373"/>
      <c r="D270" s="366" t="s">
        <v>178</v>
      </c>
      <c r="E270" s="366"/>
      <c r="F270" s="243" t="s">
        <v>194</v>
      </c>
      <c r="G270" s="366" t="s">
        <v>195</v>
      </c>
      <c r="H270" s="366"/>
      <c r="I270" s="366" t="s">
        <v>196</v>
      </c>
      <c r="J270" s="366"/>
      <c r="K270" s="243" t="s">
        <v>197</v>
      </c>
    </row>
    <row r="271" spans="1:11" ht="15" customHeight="1">
      <c r="A271" s="246" t="s">
        <v>854</v>
      </c>
      <c r="B271" s="369" t="s">
        <v>855</v>
      </c>
      <c r="C271" s="369"/>
      <c r="D271" s="370" t="s">
        <v>16</v>
      </c>
      <c r="E271" s="370"/>
      <c r="F271" s="246" t="s">
        <v>128</v>
      </c>
      <c r="G271" s="371">
        <v>1</v>
      </c>
      <c r="H271" s="371"/>
      <c r="I271" s="372">
        <v>16.02</v>
      </c>
      <c r="J271" s="372"/>
      <c r="K271" s="248">
        <f>TRUNC(TRUNC(G271,8)*I271,2)</f>
        <v>16.02</v>
      </c>
    </row>
    <row r="272" spans="1:11" ht="15" customHeight="1">
      <c r="A272" s="11"/>
      <c r="B272" s="11"/>
      <c r="C272" s="11"/>
      <c r="D272" s="11"/>
      <c r="E272" s="11"/>
      <c r="F272" s="11"/>
      <c r="G272" s="367" t="s">
        <v>782</v>
      </c>
      <c r="H272" s="367"/>
      <c r="I272" s="367"/>
      <c r="J272" s="367"/>
      <c r="K272" s="249">
        <f>SUM(K271:K271)</f>
        <v>16.02</v>
      </c>
    </row>
    <row r="273" spans="1:11" ht="15" customHeight="1">
      <c r="A273" s="373" t="s">
        <v>213</v>
      </c>
      <c r="B273" s="373"/>
      <c r="C273" s="373"/>
      <c r="D273" s="366" t="s">
        <v>178</v>
      </c>
      <c r="E273" s="366"/>
      <c r="F273" s="243" t="s">
        <v>194</v>
      </c>
      <c r="G273" s="366" t="s">
        <v>195</v>
      </c>
      <c r="H273" s="366"/>
      <c r="I273" s="366" t="s">
        <v>196</v>
      </c>
      <c r="J273" s="366"/>
      <c r="K273" s="243" t="s">
        <v>197</v>
      </c>
    </row>
    <row r="274" spans="1:11" ht="21" customHeight="1">
      <c r="A274" s="246" t="s">
        <v>856</v>
      </c>
      <c r="B274" s="369" t="s">
        <v>857</v>
      </c>
      <c r="C274" s="369"/>
      <c r="D274" s="370" t="s">
        <v>16</v>
      </c>
      <c r="E274" s="370"/>
      <c r="F274" s="246" t="s">
        <v>128</v>
      </c>
      <c r="G274" s="371">
        <v>1</v>
      </c>
      <c r="H274" s="371"/>
      <c r="I274" s="372">
        <v>0.59</v>
      </c>
      <c r="J274" s="372"/>
      <c r="K274" s="248">
        <f>TRUNC(TRUNC(G274,8)*I274,2)</f>
        <v>0.59</v>
      </c>
    </row>
    <row r="275" spans="1:11" ht="15" customHeight="1">
      <c r="A275" s="11"/>
      <c r="B275" s="11"/>
      <c r="C275" s="11"/>
      <c r="D275" s="11"/>
      <c r="E275" s="11"/>
      <c r="F275" s="11"/>
      <c r="G275" s="367" t="s">
        <v>216</v>
      </c>
      <c r="H275" s="367"/>
      <c r="I275" s="367"/>
      <c r="J275" s="367"/>
      <c r="K275" s="249">
        <f>SUM(K274:K274)</f>
        <v>0.59</v>
      </c>
    </row>
    <row r="276" spans="1:11" ht="15" customHeight="1">
      <c r="A276" s="11"/>
      <c r="B276" s="11"/>
      <c r="C276" s="11"/>
      <c r="D276" s="11"/>
      <c r="E276" s="11"/>
      <c r="F276" s="11"/>
      <c r="G276" s="368" t="s">
        <v>217</v>
      </c>
      <c r="H276" s="368"/>
      <c r="I276" s="368"/>
      <c r="J276" s="368"/>
      <c r="K276" s="250">
        <f>ROUND(SUM(K269,K272,K275),2)</f>
        <v>23.57</v>
      </c>
    </row>
    <row r="277" spans="1:11" ht="10.050000000000001" customHeight="1">
      <c r="A277" s="11"/>
      <c r="B277" s="11"/>
      <c r="C277" s="11"/>
      <c r="D277" s="11"/>
      <c r="E277" s="11"/>
      <c r="F277" s="11"/>
      <c r="G277" s="374"/>
      <c r="H277" s="374"/>
      <c r="I277" s="374"/>
      <c r="J277" s="374"/>
      <c r="K277" s="374"/>
    </row>
    <row r="278" spans="1:11" ht="19.95" customHeight="1">
      <c r="A278" s="375" t="s">
        <v>858</v>
      </c>
      <c r="B278" s="375"/>
      <c r="C278" s="375"/>
      <c r="D278" s="375"/>
      <c r="E278" s="375"/>
      <c r="F278" s="375"/>
      <c r="G278" s="375"/>
      <c r="H278" s="375"/>
      <c r="I278" s="375"/>
      <c r="J278" s="375"/>
      <c r="K278" s="375"/>
    </row>
    <row r="279" spans="1:11" ht="15" customHeight="1">
      <c r="A279" s="373" t="s">
        <v>765</v>
      </c>
      <c r="B279" s="373"/>
      <c r="C279" s="373"/>
      <c r="D279" s="366" t="s">
        <v>178</v>
      </c>
      <c r="E279" s="366"/>
      <c r="F279" s="243" t="s">
        <v>194</v>
      </c>
      <c r="G279" s="366" t="s">
        <v>195</v>
      </c>
      <c r="H279" s="366"/>
      <c r="I279" s="366" t="s">
        <v>196</v>
      </c>
      <c r="J279" s="366"/>
      <c r="K279" s="243" t="s">
        <v>197</v>
      </c>
    </row>
    <row r="280" spans="1:11" ht="21" customHeight="1">
      <c r="A280" s="246" t="s">
        <v>766</v>
      </c>
      <c r="B280" s="369" t="s">
        <v>767</v>
      </c>
      <c r="C280" s="369"/>
      <c r="D280" s="370" t="s">
        <v>16</v>
      </c>
      <c r="E280" s="370"/>
      <c r="F280" s="246" t="s">
        <v>128</v>
      </c>
      <c r="G280" s="371">
        <v>1</v>
      </c>
      <c r="H280" s="371"/>
      <c r="I280" s="372">
        <v>2.79</v>
      </c>
      <c r="J280" s="372"/>
      <c r="K280" s="248">
        <f t="shared" ref="K280:K285" si="4">TRUNC(TRUNC(G280,8)*I280,2)</f>
        <v>2.79</v>
      </c>
    </row>
    <row r="281" spans="1:11" ht="21" customHeight="1">
      <c r="A281" s="246" t="s">
        <v>859</v>
      </c>
      <c r="B281" s="369" t="s">
        <v>860</v>
      </c>
      <c r="C281" s="369"/>
      <c r="D281" s="370" t="s">
        <v>16</v>
      </c>
      <c r="E281" s="370"/>
      <c r="F281" s="246" t="s">
        <v>128</v>
      </c>
      <c r="G281" s="371">
        <v>1</v>
      </c>
      <c r="H281" s="371"/>
      <c r="I281" s="372">
        <v>1.1299999999999999</v>
      </c>
      <c r="J281" s="372"/>
      <c r="K281" s="248">
        <f t="shared" si="4"/>
        <v>1.1299999999999999</v>
      </c>
    </row>
    <row r="282" spans="1:11" ht="21" customHeight="1">
      <c r="A282" s="246" t="s">
        <v>770</v>
      </c>
      <c r="B282" s="369" t="s">
        <v>771</v>
      </c>
      <c r="C282" s="369"/>
      <c r="D282" s="370" t="s">
        <v>16</v>
      </c>
      <c r="E282" s="370"/>
      <c r="F282" s="246" t="s">
        <v>128</v>
      </c>
      <c r="G282" s="371">
        <v>1</v>
      </c>
      <c r="H282" s="371"/>
      <c r="I282" s="372">
        <v>1.43</v>
      </c>
      <c r="J282" s="372"/>
      <c r="K282" s="248">
        <f t="shared" si="4"/>
        <v>1.43</v>
      </c>
    </row>
    <row r="283" spans="1:11" ht="21" customHeight="1">
      <c r="A283" s="246" t="s">
        <v>861</v>
      </c>
      <c r="B283" s="369" t="s">
        <v>862</v>
      </c>
      <c r="C283" s="369"/>
      <c r="D283" s="370" t="s">
        <v>16</v>
      </c>
      <c r="E283" s="370"/>
      <c r="F283" s="246" t="s">
        <v>128</v>
      </c>
      <c r="G283" s="371">
        <v>1</v>
      </c>
      <c r="H283" s="371"/>
      <c r="I283" s="372">
        <v>0.31</v>
      </c>
      <c r="J283" s="372"/>
      <c r="K283" s="248">
        <f t="shared" si="4"/>
        <v>0.31</v>
      </c>
    </row>
    <row r="284" spans="1:11" ht="21" customHeight="1">
      <c r="A284" s="246" t="s">
        <v>774</v>
      </c>
      <c r="B284" s="369" t="s">
        <v>775</v>
      </c>
      <c r="C284" s="369"/>
      <c r="D284" s="370" t="s">
        <v>16</v>
      </c>
      <c r="E284" s="370"/>
      <c r="F284" s="246" t="s">
        <v>128</v>
      </c>
      <c r="G284" s="371">
        <v>1</v>
      </c>
      <c r="H284" s="371"/>
      <c r="I284" s="372">
        <v>0.08</v>
      </c>
      <c r="J284" s="372"/>
      <c r="K284" s="248">
        <f t="shared" si="4"/>
        <v>0.08</v>
      </c>
    </row>
    <row r="285" spans="1:11" ht="21" customHeight="1">
      <c r="A285" s="246" t="s">
        <v>776</v>
      </c>
      <c r="B285" s="369" t="s">
        <v>777</v>
      </c>
      <c r="C285" s="369"/>
      <c r="D285" s="370" t="s">
        <v>16</v>
      </c>
      <c r="E285" s="370"/>
      <c r="F285" s="246" t="s">
        <v>128</v>
      </c>
      <c r="G285" s="371">
        <v>1</v>
      </c>
      <c r="H285" s="371"/>
      <c r="I285" s="372">
        <v>0.54</v>
      </c>
      <c r="J285" s="372"/>
      <c r="K285" s="248">
        <f t="shared" si="4"/>
        <v>0.54</v>
      </c>
    </row>
    <row r="286" spans="1:11" ht="15" customHeight="1">
      <c r="A286" s="11"/>
      <c r="B286" s="11"/>
      <c r="C286" s="11"/>
      <c r="D286" s="11"/>
      <c r="E286" s="11"/>
      <c r="F286" s="11"/>
      <c r="G286" s="367" t="s">
        <v>778</v>
      </c>
      <c r="H286" s="367"/>
      <c r="I286" s="367"/>
      <c r="J286" s="367"/>
      <c r="K286" s="249">
        <f>SUM(K280:K285)</f>
        <v>6.2799999999999994</v>
      </c>
    </row>
    <row r="287" spans="1:11" ht="15" customHeight="1">
      <c r="A287" s="373" t="s">
        <v>779</v>
      </c>
      <c r="B287" s="373"/>
      <c r="C287" s="373"/>
      <c r="D287" s="366" t="s">
        <v>178</v>
      </c>
      <c r="E287" s="366"/>
      <c r="F287" s="243" t="s">
        <v>194</v>
      </c>
      <c r="G287" s="366" t="s">
        <v>195</v>
      </c>
      <c r="H287" s="366"/>
      <c r="I287" s="366" t="s">
        <v>196</v>
      </c>
      <c r="J287" s="366"/>
      <c r="K287" s="243" t="s">
        <v>197</v>
      </c>
    </row>
    <row r="288" spans="1:11" ht="21" customHeight="1">
      <c r="A288" s="246" t="s">
        <v>863</v>
      </c>
      <c r="B288" s="369" t="s">
        <v>864</v>
      </c>
      <c r="C288" s="369"/>
      <c r="D288" s="370" t="s">
        <v>16</v>
      </c>
      <c r="E288" s="370"/>
      <c r="F288" s="246" t="s">
        <v>128</v>
      </c>
      <c r="G288" s="371">
        <v>1</v>
      </c>
      <c r="H288" s="371"/>
      <c r="I288" s="372">
        <v>16.02</v>
      </c>
      <c r="J288" s="372"/>
      <c r="K288" s="248">
        <f>TRUNC(TRUNC(G288,8)*I288,2)</f>
        <v>16.02</v>
      </c>
    </row>
    <row r="289" spans="1:11" ht="15" customHeight="1">
      <c r="A289" s="11"/>
      <c r="B289" s="11"/>
      <c r="C289" s="11"/>
      <c r="D289" s="11"/>
      <c r="E289" s="11"/>
      <c r="F289" s="11"/>
      <c r="G289" s="367" t="s">
        <v>782</v>
      </c>
      <c r="H289" s="367"/>
      <c r="I289" s="367"/>
      <c r="J289" s="367"/>
      <c r="K289" s="249">
        <f>SUM(K288:K288)</f>
        <v>16.02</v>
      </c>
    </row>
    <row r="290" spans="1:11" ht="15" customHeight="1">
      <c r="A290" s="373" t="s">
        <v>213</v>
      </c>
      <c r="B290" s="373"/>
      <c r="C290" s="373"/>
      <c r="D290" s="366" t="s">
        <v>178</v>
      </c>
      <c r="E290" s="366"/>
      <c r="F290" s="243" t="s">
        <v>194</v>
      </c>
      <c r="G290" s="366" t="s">
        <v>195</v>
      </c>
      <c r="H290" s="366"/>
      <c r="I290" s="366" t="s">
        <v>196</v>
      </c>
      <c r="J290" s="366"/>
      <c r="K290" s="243" t="s">
        <v>197</v>
      </c>
    </row>
    <row r="291" spans="1:11" ht="28.95" customHeight="1">
      <c r="A291" s="246" t="s">
        <v>865</v>
      </c>
      <c r="B291" s="369" t="s">
        <v>866</v>
      </c>
      <c r="C291" s="369"/>
      <c r="D291" s="370" t="s">
        <v>16</v>
      </c>
      <c r="E291" s="370"/>
      <c r="F291" s="246" t="s">
        <v>128</v>
      </c>
      <c r="G291" s="371">
        <v>1</v>
      </c>
      <c r="H291" s="371"/>
      <c r="I291" s="372">
        <v>0.28000000000000003</v>
      </c>
      <c r="J291" s="372"/>
      <c r="K291" s="248">
        <f>TRUNC(TRUNC(G291,8)*I291,2)</f>
        <v>0.28000000000000003</v>
      </c>
    </row>
    <row r="292" spans="1:11" ht="15" customHeight="1">
      <c r="A292" s="11"/>
      <c r="B292" s="11"/>
      <c r="C292" s="11"/>
      <c r="D292" s="11"/>
      <c r="E292" s="11"/>
      <c r="F292" s="11"/>
      <c r="G292" s="367" t="s">
        <v>216</v>
      </c>
      <c r="H292" s="367"/>
      <c r="I292" s="367"/>
      <c r="J292" s="367"/>
      <c r="K292" s="249">
        <f>SUM(K291:K291)</f>
        <v>0.28000000000000003</v>
      </c>
    </row>
    <row r="293" spans="1:11" ht="15" customHeight="1">
      <c r="A293" s="11"/>
      <c r="B293" s="11"/>
      <c r="C293" s="11"/>
      <c r="D293" s="11"/>
      <c r="E293" s="11"/>
      <c r="F293" s="11"/>
      <c r="G293" s="368" t="s">
        <v>217</v>
      </c>
      <c r="H293" s="368"/>
      <c r="I293" s="368"/>
      <c r="J293" s="368"/>
      <c r="K293" s="250">
        <f>ROUND(SUM(K286,K289,K292),2)</f>
        <v>22.58</v>
      </c>
    </row>
    <row r="294" spans="1:11" ht="10.050000000000001" customHeight="1">
      <c r="A294" s="11"/>
      <c r="B294" s="11"/>
      <c r="C294" s="11"/>
      <c r="D294" s="11"/>
      <c r="E294" s="11"/>
      <c r="F294" s="11"/>
      <c r="G294" s="374"/>
      <c r="H294" s="374"/>
      <c r="I294" s="374"/>
      <c r="J294" s="374"/>
      <c r="K294" s="374"/>
    </row>
    <row r="295" spans="1:11" ht="19.95" customHeight="1">
      <c r="A295" s="375" t="s">
        <v>867</v>
      </c>
      <c r="B295" s="375"/>
      <c r="C295" s="375"/>
      <c r="D295" s="375"/>
      <c r="E295" s="375"/>
      <c r="F295" s="375"/>
      <c r="G295" s="375"/>
      <c r="H295" s="375"/>
      <c r="I295" s="375"/>
      <c r="J295" s="375"/>
      <c r="K295" s="375"/>
    </row>
    <row r="296" spans="1:11" ht="15" customHeight="1">
      <c r="A296" s="373" t="s">
        <v>765</v>
      </c>
      <c r="B296" s="373"/>
      <c r="C296" s="373"/>
      <c r="D296" s="366" t="s">
        <v>178</v>
      </c>
      <c r="E296" s="366"/>
      <c r="F296" s="243" t="s">
        <v>194</v>
      </c>
      <c r="G296" s="366" t="s">
        <v>195</v>
      </c>
      <c r="H296" s="366"/>
      <c r="I296" s="366" t="s">
        <v>196</v>
      </c>
      <c r="J296" s="366"/>
      <c r="K296" s="243" t="s">
        <v>197</v>
      </c>
    </row>
    <row r="297" spans="1:11" ht="21" customHeight="1">
      <c r="A297" s="246" t="s">
        <v>868</v>
      </c>
      <c r="B297" s="369" t="s">
        <v>869</v>
      </c>
      <c r="C297" s="369"/>
      <c r="D297" s="370" t="s">
        <v>16</v>
      </c>
      <c r="E297" s="370"/>
      <c r="F297" s="246" t="s">
        <v>591</v>
      </c>
      <c r="G297" s="371">
        <v>1</v>
      </c>
      <c r="H297" s="371"/>
      <c r="I297" s="372">
        <v>153.54</v>
      </c>
      <c r="J297" s="372"/>
      <c r="K297" s="248">
        <f>TRUNC(TRUNC(G297,8)*I297,2)</f>
        <v>153.54</v>
      </c>
    </row>
    <row r="298" spans="1:11" ht="21" customHeight="1">
      <c r="A298" s="246" t="s">
        <v>870</v>
      </c>
      <c r="B298" s="369" t="s">
        <v>871</v>
      </c>
      <c r="C298" s="369"/>
      <c r="D298" s="370" t="s">
        <v>16</v>
      </c>
      <c r="E298" s="370"/>
      <c r="F298" s="246" t="s">
        <v>591</v>
      </c>
      <c r="G298" s="371">
        <v>1</v>
      </c>
      <c r="H298" s="371"/>
      <c r="I298" s="372">
        <v>270.51</v>
      </c>
      <c r="J298" s="372"/>
      <c r="K298" s="248">
        <f>TRUNC(TRUNC(G298,8)*I298,2)</f>
        <v>270.51</v>
      </c>
    </row>
    <row r="299" spans="1:11" ht="21" customHeight="1">
      <c r="A299" s="246" t="s">
        <v>872</v>
      </c>
      <c r="B299" s="369" t="s">
        <v>873</v>
      </c>
      <c r="C299" s="369"/>
      <c r="D299" s="370" t="s">
        <v>16</v>
      </c>
      <c r="E299" s="370"/>
      <c r="F299" s="246" t="s">
        <v>591</v>
      </c>
      <c r="G299" s="371">
        <v>1</v>
      </c>
      <c r="H299" s="371"/>
      <c r="I299" s="372">
        <v>11.14</v>
      </c>
      <c r="J299" s="372"/>
      <c r="K299" s="248">
        <f>TRUNC(TRUNC(G299,8)*I299,2)</f>
        <v>11.14</v>
      </c>
    </row>
    <row r="300" spans="1:11" ht="21" customHeight="1">
      <c r="A300" s="246" t="s">
        <v>874</v>
      </c>
      <c r="B300" s="369" t="s">
        <v>875</v>
      </c>
      <c r="C300" s="369"/>
      <c r="D300" s="370" t="s">
        <v>16</v>
      </c>
      <c r="E300" s="370"/>
      <c r="F300" s="246" t="s">
        <v>591</v>
      </c>
      <c r="G300" s="371">
        <v>1</v>
      </c>
      <c r="H300" s="371"/>
      <c r="I300" s="372">
        <v>15.46</v>
      </c>
      <c r="J300" s="372"/>
      <c r="K300" s="248">
        <f>TRUNC(TRUNC(G300,8)*I300,2)</f>
        <v>15.46</v>
      </c>
    </row>
    <row r="301" spans="1:11" ht="15" customHeight="1">
      <c r="A301" s="11"/>
      <c r="B301" s="11"/>
      <c r="C301" s="11"/>
      <c r="D301" s="11"/>
      <c r="E301" s="11"/>
      <c r="F301" s="11"/>
      <c r="G301" s="367" t="s">
        <v>778</v>
      </c>
      <c r="H301" s="367"/>
      <c r="I301" s="367"/>
      <c r="J301" s="367"/>
      <c r="K301" s="249">
        <f>SUM(K297:K300)</f>
        <v>450.64999999999992</v>
      </c>
    </row>
    <row r="302" spans="1:11" ht="15" customHeight="1">
      <c r="A302" s="373" t="s">
        <v>779</v>
      </c>
      <c r="B302" s="373"/>
      <c r="C302" s="373"/>
      <c r="D302" s="366" t="s">
        <v>178</v>
      </c>
      <c r="E302" s="366"/>
      <c r="F302" s="243" t="s">
        <v>194</v>
      </c>
      <c r="G302" s="366" t="s">
        <v>195</v>
      </c>
      <c r="H302" s="366"/>
      <c r="I302" s="366" t="s">
        <v>196</v>
      </c>
      <c r="J302" s="366"/>
      <c r="K302" s="243" t="s">
        <v>197</v>
      </c>
    </row>
    <row r="303" spans="1:11" ht="15" customHeight="1">
      <c r="A303" s="246" t="s">
        <v>876</v>
      </c>
      <c r="B303" s="369" t="s">
        <v>877</v>
      </c>
      <c r="C303" s="369"/>
      <c r="D303" s="370" t="s">
        <v>16</v>
      </c>
      <c r="E303" s="370"/>
      <c r="F303" s="246" t="s">
        <v>591</v>
      </c>
      <c r="G303" s="371">
        <v>1</v>
      </c>
      <c r="H303" s="371"/>
      <c r="I303" s="372">
        <v>2794.76</v>
      </c>
      <c r="J303" s="372"/>
      <c r="K303" s="248">
        <f>TRUNC(TRUNC(G303,8)*I303,2)</f>
        <v>2794.76</v>
      </c>
    </row>
    <row r="304" spans="1:11" ht="15" customHeight="1">
      <c r="A304" s="11"/>
      <c r="B304" s="11"/>
      <c r="C304" s="11"/>
      <c r="D304" s="11"/>
      <c r="E304" s="11"/>
      <c r="F304" s="11"/>
      <c r="G304" s="367" t="s">
        <v>782</v>
      </c>
      <c r="H304" s="367"/>
      <c r="I304" s="367"/>
      <c r="J304" s="367"/>
      <c r="K304" s="249">
        <f>SUM(K303:K303)</f>
        <v>2794.76</v>
      </c>
    </row>
    <row r="305" spans="1:11" ht="15" customHeight="1">
      <c r="A305" s="373" t="s">
        <v>213</v>
      </c>
      <c r="B305" s="373"/>
      <c r="C305" s="373"/>
      <c r="D305" s="366" t="s">
        <v>178</v>
      </c>
      <c r="E305" s="366"/>
      <c r="F305" s="243" t="s">
        <v>194</v>
      </c>
      <c r="G305" s="366" t="s">
        <v>195</v>
      </c>
      <c r="H305" s="366"/>
      <c r="I305" s="366" t="s">
        <v>196</v>
      </c>
      <c r="J305" s="366"/>
      <c r="K305" s="243" t="s">
        <v>197</v>
      </c>
    </row>
    <row r="306" spans="1:11" ht="21" customHeight="1">
      <c r="A306" s="246" t="s">
        <v>878</v>
      </c>
      <c r="B306" s="369" t="s">
        <v>879</v>
      </c>
      <c r="C306" s="369"/>
      <c r="D306" s="370" t="s">
        <v>16</v>
      </c>
      <c r="E306" s="370"/>
      <c r="F306" s="246" t="s">
        <v>591</v>
      </c>
      <c r="G306" s="371">
        <v>1</v>
      </c>
      <c r="H306" s="371"/>
      <c r="I306" s="372">
        <v>10.7</v>
      </c>
      <c r="J306" s="372"/>
      <c r="K306" s="248">
        <f>TRUNC(TRUNC(G306,8)*I306,2)</f>
        <v>10.7</v>
      </c>
    </row>
    <row r="307" spans="1:11" ht="15" customHeight="1">
      <c r="A307" s="11"/>
      <c r="B307" s="11"/>
      <c r="C307" s="11"/>
      <c r="D307" s="11"/>
      <c r="E307" s="11"/>
      <c r="F307" s="11"/>
      <c r="G307" s="367" t="s">
        <v>216</v>
      </c>
      <c r="H307" s="367"/>
      <c r="I307" s="367"/>
      <c r="J307" s="367"/>
      <c r="K307" s="249">
        <f>SUM(K306:K306)</f>
        <v>10.7</v>
      </c>
    </row>
    <row r="308" spans="1:11" ht="15" customHeight="1">
      <c r="A308" s="11"/>
      <c r="B308" s="11"/>
      <c r="C308" s="11"/>
      <c r="D308" s="11"/>
      <c r="E308" s="11"/>
      <c r="F308" s="11"/>
      <c r="G308" s="368" t="s">
        <v>217</v>
      </c>
      <c r="H308" s="368"/>
      <c r="I308" s="368"/>
      <c r="J308" s="368"/>
      <c r="K308" s="250">
        <f>ROUND(SUM(K301,K304,K307),2)</f>
        <v>3256.11</v>
      </c>
    </row>
    <row r="309" spans="1:11" ht="10.050000000000001" customHeight="1">
      <c r="A309" s="11"/>
      <c r="B309" s="11"/>
      <c r="C309" s="11"/>
      <c r="D309" s="11"/>
      <c r="E309" s="11"/>
      <c r="F309" s="11"/>
      <c r="G309" s="374"/>
      <c r="H309" s="374"/>
      <c r="I309" s="374"/>
      <c r="J309" s="374"/>
      <c r="K309" s="374"/>
    </row>
    <row r="310" spans="1:11" ht="27" customHeight="1">
      <c r="A310" s="375" t="s">
        <v>880</v>
      </c>
      <c r="B310" s="375"/>
      <c r="C310" s="375"/>
      <c r="D310" s="375"/>
      <c r="E310" s="375"/>
      <c r="F310" s="375"/>
      <c r="G310" s="375"/>
      <c r="H310" s="375"/>
      <c r="I310" s="375"/>
      <c r="J310" s="375"/>
      <c r="K310" s="375"/>
    </row>
    <row r="311" spans="1:11" ht="15" customHeight="1">
      <c r="A311" s="373" t="s">
        <v>213</v>
      </c>
      <c r="B311" s="373"/>
      <c r="C311" s="373"/>
      <c r="D311" s="366" t="s">
        <v>178</v>
      </c>
      <c r="E311" s="366"/>
      <c r="F311" s="243" t="s">
        <v>194</v>
      </c>
      <c r="G311" s="366" t="s">
        <v>195</v>
      </c>
      <c r="H311" s="366"/>
      <c r="I311" s="366" t="s">
        <v>196</v>
      </c>
      <c r="J311" s="366"/>
      <c r="K311" s="243" t="s">
        <v>197</v>
      </c>
    </row>
    <row r="312" spans="1:11" ht="28.95" customHeight="1">
      <c r="A312" s="246" t="s">
        <v>881</v>
      </c>
      <c r="B312" s="369" t="s">
        <v>882</v>
      </c>
      <c r="C312" s="369"/>
      <c r="D312" s="370" t="s">
        <v>16</v>
      </c>
      <c r="E312" s="370"/>
      <c r="F312" s="246" t="s">
        <v>23</v>
      </c>
      <c r="G312" s="371">
        <v>1</v>
      </c>
      <c r="H312" s="371"/>
      <c r="I312" s="372">
        <v>322.02</v>
      </c>
      <c r="J312" s="372"/>
      <c r="K312" s="248">
        <f>TRUNC(TRUNC(G312,8)*I312,2)</f>
        <v>322.02</v>
      </c>
    </row>
    <row r="313" spans="1:11" ht="21" customHeight="1">
      <c r="A313" s="246" t="s">
        <v>883</v>
      </c>
      <c r="B313" s="369" t="s">
        <v>884</v>
      </c>
      <c r="C313" s="369"/>
      <c r="D313" s="370" t="s">
        <v>16</v>
      </c>
      <c r="E313" s="370"/>
      <c r="F313" s="246" t="s">
        <v>23</v>
      </c>
      <c r="G313" s="371">
        <v>1</v>
      </c>
      <c r="H313" s="371"/>
      <c r="I313" s="372">
        <v>10.46</v>
      </c>
      <c r="J313" s="372"/>
      <c r="K313" s="248">
        <f>TRUNC(TRUNC(G313,8)*I313,2)</f>
        <v>10.46</v>
      </c>
    </row>
    <row r="314" spans="1:11" ht="28.95" customHeight="1">
      <c r="A314" s="246" t="s">
        <v>885</v>
      </c>
      <c r="B314" s="369" t="s">
        <v>886</v>
      </c>
      <c r="C314" s="369"/>
      <c r="D314" s="370" t="s">
        <v>16</v>
      </c>
      <c r="E314" s="370"/>
      <c r="F314" s="246" t="s">
        <v>23</v>
      </c>
      <c r="G314" s="371">
        <v>1</v>
      </c>
      <c r="H314" s="371"/>
      <c r="I314" s="372">
        <v>102.02</v>
      </c>
      <c r="J314" s="372"/>
      <c r="K314" s="248">
        <f>TRUNC(TRUNC(G314,8)*I314,2)</f>
        <v>102.02</v>
      </c>
    </row>
    <row r="315" spans="1:11" ht="28.95" customHeight="1">
      <c r="A315" s="246" t="s">
        <v>887</v>
      </c>
      <c r="B315" s="369" t="s">
        <v>888</v>
      </c>
      <c r="C315" s="369"/>
      <c r="D315" s="370" t="s">
        <v>16</v>
      </c>
      <c r="E315" s="370"/>
      <c r="F315" s="246" t="s">
        <v>23</v>
      </c>
      <c r="G315" s="371">
        <v>1</v>
      </c>
      <c r="H315" s="371"/>
      <c r="I315" s="372">
        <v>22.37</v>
      </c>
      <c r="J315" s="372"/>
      <c r="K315" s="248">
        <f>TRUNC(TRUNC(G315,8)*I315,2)</f>
        <v>22.37</v>
      </c>
    </row>
    <row r="316" spans="1:11" ht="15" customHeight="1">
      <c r="A316" s="11"/>
      <c r="B316" s="11"/>
      <c r="C316" s="11"/>
      <c r="D316" s="11"/>
      <c r="E316" s="11"/>
      <c r="F316" s="11"/>
      <c r="G316" s="367" t="s">
        <v>216</v>
      </c>
      <c r="H316" s="367"/>
      <c r="I316" s="367"/>
      <c r="J316" s="367"/>
      <c r="K316" s="249">
        <f>SUM(K312:K315)</f>
        <v>456.86999999999995</v>
      </c>
    </row>
    <row r="317" spans="1:11" ht="15" customHeight="1">
      <c r="A317" s="11"/>
      <c r="B317" s="11"/>
      <c r="C317" s="11"/>
      <c r="D317" s="11"/>
      <c r="E317" s="11"/>
      <c r="F317" s="11"/>
      <c r="G317" s="368" t="s">
        <v>217</v>
      </c>
      <c r="H317" s="368"/>
      <c r="I317" s="368"/>
      <c r="J317" s="368"/>
      <c r="K317" s="250">
        <f>ROUND(SUM(K316),2)</f>
        <v>456.87</v>
      </c>
    </row>
    <row r="318" spans="1:11" ht="10.050000000000001" customHeight="1">
      <c r="A318" s="11"/>
      <c r="B318" s="11"/>
      <c r="C318" s="11"/>
      <c r="D318" s="11"/>
      <c r="E318" s="11"/>
      <c r="F318" s="11"/>
      <c r="G318" s="374"/>
      <c r="H318" s="374"/>
      <c r="I318" s="374"/>
      <c r="J318" s="374"/>
      <c r="K318" s="374"/>
    </row>
    <row r="319" spans="1:11" ht="19.95" customHeight="1">
      <c r="A319" s="375" t="s">
        <v>889</v>
      </c>
      <c r="B319" s="375"/>
      <c r="C319" s="375"/>
      <c r="D319" s="375"/>
      <c r="E319" s="375"/>
      <c r="F319" s="375"/>
      <c r="G319" s="375"/>
      <c r="H319" s="375"/>
      <c r="I319" s="375"/>
      <c r="J319" s="375"/>
      <c r="K319" s="375"/>
    </row>
    <row r="320" spans="1:11" ht="15" customHeight="1">
      <c r="A320" s="373" t="s">
        <v>193</v>
      </c>
      <c r="B320" s="373"/>
      <c r="C320" s="373"/>
      <c r="D320" s="366" t="s">
        <v>178</v>
      </c>
      <c r="E320" s="366"/>
      <c r="F320" s="243" t="s">
        <v>194</v>
      </c>
      <c r="G320" s="366" t="s">
        <v>195</v>
      </c>
      <c r="H320" s="366"/>
      <c r="I320" s="366" t="s">
        <v>196</v>
      </c>
      <c r="J320" s="366"/>
      <c r="K320" s="243" t="s">
        <v>197</v>
      </c>
    </row>
    <row r="321" spans="1:11" ht="21" customHeight="1">
      <c r="A321" s="246" t="s">
        <v>890</v>
      </c>
      <c r="B321" s="369" t="s">
        <v>891</v>
      </c>
      <c r="C321" s="369"/>
      <c r="D321" s="370" t="s">
        <v>16</v>
      </c>
      <c r="E321" s="370"/>
      <c r="F321" s="246" t="s">
        <v>23</v>
      </c>
      <c r="G321" s="371">
        <v>1</v>
      </c>
      <c r="H321" s="371"/>
      <c r="I321" s="372">
        <v>226</v>
      </c>
      <c r="J321" s="372"/>
      <c r="K321" s="248">
        <f>TRUNC(TRUNC(G321,8)*I321,2)</f>
        <v>226</v>
      </c>
    </row>
    <row r="322" spans="1:11" ht="28.95" customHeight="1">
      <c r="A322" s="246" t="s">
        <v>892</v>
      </c>
      <c r="B322" s="369" t="s">
        <v>893</v>
      </c>
      <c r="C322" s="369"/>
      <c r="D322" s="370" t="s">
        <v>16</v>
      </c>
      <c r="E322" s="370"/>
      <c r="F322" s="246" t="s">
        <v>23</v>
      </c>
      <c r="G322" s="371">
        <v>4</v>
      </c>
      <c r="H322" s="371"/>
      <c r="I322" s="372">
        <v>0.98</v>
      </c>
      <c r="J322" s="372"/>
      <c r="K322" s="248">
        <f>TRUNC(TRUNC(G322,8)*I322,2)</f>
        <v>3.92</v>
      </c>
    </row>
    <row r="323" spans="1:11" ht="15" customHeight="1">
      <c r="A323" s="246" t="s">
        <v>894</v>
      </c>
      <c r="B323" s="369" t="s">
        <v>895</v>
      </c>
      <c r="C323" s="369"/>
      <c r="D323" s="370" t="s">
        <v>16</v>
      </c>
      <c r="E323" s="370"/>
      <c r="F323" s="246" t="s">
        <v>144</v>
      </c>
      <c r="G323" s="371">
        <v>6.9199999999999998E-2</v>
      </c>
      <c r="H323" s="371"/>
      <c r="I323" s="372">
        <v>38.18</v>
      </c>
      <c r="J323" s="372"/>
      <c r="K323" s="248">
        <f>TRUNC(TRUNC(G323,8)*I323,2)</f>
        <v>2.64</v>
      </c>
    </row>
    <row r="324" spans="1:11" ht="15" customHeight="1">
      <c r="A324" s="246" t="s">
        <v>896</v>
      </c>
      <c r="B324" s="369" t="s">
        <v>897</v>
      </c>
      <c r="C324" s="369"/>
      <c r="D324" s="370" t="s">
        <v>16</v>
      </c>
      <c r="E324" s="370"/>
      <c r="F324" s="246" t="s">
        <v>144</v>
      </c>
      <c r="G324" s="371">
        <v>9.3600000000000003E-2</v>
      </c>
      <c r="H324" s="371"/>
      <c r="I324" s="372">
        <v>136.04</v>
      </c>
      <c r="J324" s="372"/>
      <c r="K324" s="248">
        <f>TRUNC(TRUNC(G324,8)*I324,2)</f>
        <v>12.73</v>
      </c>
    </row>
    <row r="325" spans="1:11" ht="21" customHeight="1">
      <c r="A325" s="246" t="s">
        <v>898</v>
      </c>
      <c r="B325" s="369" t="s">
        <v>899</v>
      </c>
      <c r="C325" s="369"/>
      <c r="D325" s="370" t="s">
        <v>16</v>
      </c>
      <c r="E325" s="370"/>
      <c r="F325" s="246" t="s">
        <v>23</v>
      </c>
      <c r="G325" s="371">
        <v>2</v>
      </c>
      <c r="H325" s="371"/>
      <c r="I325" s="372">
        <v>20.27</v>
      </c>
      <c r="J325" s="372"/>
      <c r="K325" s="248">
        <f>TRUNC(TRUNC(G325,8)*I325,2)</f>
        <v>40.54</v>
      </c>
    </row>
    <row r="326" spans="1:11" ht="15" customHeight="1">
      <c r="A326" s="11"/>
      <c r="B326" s="11"/>
      <c r="C326" s="11"/>
      <c r="D326" s="11"/>
      <c r="E326" s="11"/>
      <c r="F326" s="11"/>
      <c r="G326" s="367" t="s">
        <v>206</v>
      </c>
      <c r="H326" s="367"/>
      <c r="I326" s="367"/>
      <c r="J326" s="367"/>
      <c r="K326" s="249">
        <f>SUM(K321:K325)</f>
        <v>285.83</v>
      </c>
    </row>
    <row r="327" spans="1:11" ht="15" customHeight="1">
      <c r="A327" s="373" t="s">
        <v>207</v>
      </c>
      <c r="B327" s="373"/>
      <c r="C327" s="373"/>
      <c r="D327" s="366" t="s">
        <v>178</v>
      </c>
      <c r="E327" s="366"/>
      <c r="F327" s="243" t="s">
        <v>194</v>
      </c>
      <c r="G327" s="366" t="s">
        <v>195</v>
      </c>
      <c r="H327" s="366"/>
      <c r="I327" s="366" t="s">
        <v>196</v>
      </c>
      <c r="J327" s="366"/>
      <c r="K327" s="243" t="s">
        <v>197</v>
      </c>
    </row>
    <row r="328" spans="1:11" ht="21" customHeight="1">
      <c r="A328" s="246" t="s">
        <v>278</v>
      </c>
      <c r="B328" s="369" t="s">
        <v>279</v>
      </c>
      <c r="C328" s="369"/>
      <c r="D328" s="370" t="s">
        <v>16</v>
      </c>
      <c r="E328" s="370"/>
      <c r="F328" s="246" t="s">
        <v>128</v>
      </c>
      <c r="G328" s="371">
        <v>0.82540000000000002</v>
      </c>
      <c r="H328" s="371"/>
      <c r="I328" s="372">
        <v>26.71</v>
      </c>
      <c r="J328" s="372"/>
      <c r="K328" s="248">
        <f>TRUNC(TRUNC(G328,8)*I328,2)</f>
        <v>22.04</v>
      </c>
    </row>
    <row r="329" spans="1:11" ht="15" customHeight="1">
      <c r="A329" s="246" t="s">
        <v>210</v>
      </c>
      <c r="B329" s="369" t="s">
        <v>211</v>
      </c>
      <c r="C329" s="369"/>
      <c r="D329" s="370" t="s">
        <v>16</v>
      </c>
      <c r="E329" s="370"/>
      <c r="F329" s="246" t="s">
        <v>128</v>
      </c>
      <c r="G329" s="371">
        <v>0.63590000000000002</v>
      </c>
      <c r="H329" s="371"/>
      <c r="I329" s="372">
        <v>22.26</v>
      </c>
      <c r="J329" s="372"/>
      <c r="K329" s="248">
        <f>TRUNC(TRUNC(G329,8)*I329,2)</f>
        <v>14.15</v>
      </c>
    </row>
    <row r="330" spans="1:11" ht="18" customHeight="1">
      <c r="A330" s="11"/>
      <c r="B330" s="11"/>
      <c r="C330" s="11"/>
      <c r="D330" s="11"/>
      <c r="E330" s="11"/>
      <c r="F330" s="11"/>
      <c r="G330" s="367" t="s">
        <v>212</v>
      </c>
      <c r="H330" s="367"/>
      <c r="I330" s="367"/>
      <c r="J330" s="367"/>
      <c r="K330" s="249">
        <f>SUM(K328:K329)</f>
        <v>36.19</v>
      </c>
    </row>
    <row r="331" spans="1:11" ht="15" customHeight="1">
      <c r="A331" s="11"/>
      <c r="B331" s="11"/>
      <c r="C331" s="11"/>
      <c r="D331" s="11"/>
      <c r="E331" s="11"/>
      <c r="F331" s="11"/>
      <c r="G331" s="368" t="s">
        <v>217</v>
      </c>
      <c r="H331" s="368"/>
      <c r="I331" s="368"/>
      <c r="J331" s="368"/>
      <c r="K331" s="250">
        <f>ROUND(SUM(K326,K330),2)</f>
        <v>322.02</v>
      </c>
    </row>
    <row r="332" spans="1:11" ht="10.050000000000001" customHeight="1">
      <c r="A332" s="11"/>
      <c r="B332" s="11"/>
      <c r="C332" s="11"/>
      <c r="D332" s="11"/>
      <c r="E332" s="11"/>
      <c r="F332" s="11"/>
      <c r="G332" s="374"/>
      <c r="H332" s="374"/>
      <c r="I332" s="374"/>
      <c r="J332" s="374"/>
      <c r="K332" s="374"/>
    </row>
    <row r="333" spans="1:11" ht="19.95" customHeight="1">
      <c r="A333" s="375" t="s">
        <v>900</v>
      </c>
      <c r="B333" s="375"/>
      <c r="C333" s="375"/>
      <c r="D333" s="375"/>
      <c r="E333" s="375"/>
      <c r="F333" s="375"/>
      <c r="G333" s="375"/>
      <c r="H333" s="375"/>
      <c r="I333" s="375"/>
      <c r="J333" s="375"/>
      <c r="K333" s="375"/>
    </row>
    <row r="334" spans="1:11" ht="15" customHeight="1">
      <c r="A334" s="373" t="s">
        <v>213</v>
      </c>
      <c r="B334" s="373"/>
      <c r="C334" s="373"/>
      <c r="D334" s="366" t="s">
        <v>178</v>
      </c>
      <c r="E334" s="366"/>
      <c r="F334" s="243" t="s">
        <v>194</v>
      </c>
      <c r="G334" s="366" t="s">
        <v>195</v>
      </c>
      <c r="H334" s="366"/>
      <c r="I334" s="366" t="s">
        <v>196</v>
      </c>
      <c r="J334" s="366"/>
      <c r="K334" s="243" t="s">
        <v>197</v>
      </c>
    </row>
    <row r="335" spans="1:11" ht="37.950000000000003" customHeight="1">
      <c r="A335" s="246" t="s">
        <v>901</v>
      </c>
      <c r="B335" s="369" t="s">
        <v>902</v>
      </c>
      <c r="C335" s="369"/>
      <c r="D335" s="370" t="s">
        <v>16</v>
      </c>
      <c r="E335" s="370"/>
      <c r="F335" s="246" t="s">
        <v>128</v>
      </c>
      <c r="G335" s="371">
        <v>1</v>
      </c>
      <c r="H335" s="371"/>
      <c r="I335" s="372">
        <v>0.32</v>
      </c>
      <c r="J335" s="372"/>
      <c r="K335" s="248">
        <f>TRUNC(TRUNC(G335,8)*I335,2)</f>
        <v>0.32</v>
      </c>
    </row>
    <row r="336" spans="1:11" ht="37.950000000000003" customHeight="1">
      <c r="A336" s="246" t="s">
        <v>903</v>
      </c>
      <c r="B336" s="369" t="s">
        <v>904</v>
      </c>
      <c r="C336" s="369"/>
      <c r="D336" s="370" t="s">
        <v>16</v>
      </c>
      <c r="E336" s="370"/>
      <c r="F336" s="246" t="s">
        <v>128</v>
      </c>
      <c r="G336" s="371">
        <v>1</v>
      </c>
      <c r="H336" s="371"/>
      <c r="I336" s="372">
        <v>7.0000000000000007E-2</v>
      </c>
      <c r="J336" s="372"/>
      <c r="K336" s="248">
        <f>TRUNC(TRUNC(G336,8)*I336,2)</f>
        <v>7.0000000000000007E-2</v>
      </c>
    </row>
    <row r="337" spans="1:11" ht="15" customHeight="1">
      <c r="A337" s="11"/>
      <c r="B337" s="11"/>
      <c r="C337" s="11"/>
      <c r="D337" s="11"/>
      <c r="E337" s="11"/>
      <c r="F337" s="11"/>
      <c r="G337" s="367" t="s">
        <v>216</v>
      </c>
      <c r="H337" s="367"/>
      <c r="I337" s="367"/>
      <c r="J337" s="367"/>
      <c r="K337" s="249">
        <f>SUM(K335:K336)</f>
        <v>0.39</v>
      </c>
    </row>
    <row r="338" spans="1:11" ht="15" customHeight="1">
      <c r="A338" s="11"/>
      <c r="B338" s="11"/>
      <c r="C338" s="11"/>
      <c r="D338" s="11"/>
      <c r="E338" s="11"/>
      <c r="F338" s="11"/>
      <c r="G338" s="368" t="s">
        <v>217</v>
      </c>
      <c r="H338" s="368"/>
      <c r="I338" s="368"/>
      <c r="J338" s="368"/>
      <c r="K338" s="250">
        <f>ROUND(SUM(K337),2)</f>
        <v>0.39</v>
      </c>
    </row>
    <row r="339" spans="1:11" ht="10.050000000000001" customHeight="1">
      <c r="A339" s="11"/>
      <c r="B339" s="11"/>
      <c r="C339" s="11"/>
      <c r="D339" s="11"/>
      <c r="E339" s="11"/>
      <c r="F339" s="11"/>
      <c r="G339" s="374"/>
      <c r="H339" s="374"/>
      <c r="I339" s="374"/>
      <c r="J339" s="374"/>
      <c r="K339" s="374"/>
    </row>
    <row r="340" spans="1:11" ht="19.95" customHeight="1">
      <c r="A340" s="375" t="s">
        <v>905</v>
      </c>
      <c r="B340" s="375"/>
      <c r="C340" s="375"/>
      <c r="D340" s="375"/>
      <c r="E340" s="375"/>
      <c r="F340" s="375"/>
      <c r="G340" s="375"/>
      <c r="H340" s="375"/>
      <c r="I340" s="375"/>
      <c r="J340" s="375"/>
      <c r="K340" s="375"/>
    </row>
    <row r="341" spans="1:11" ht="15" customHeight="1">
      <c r="A341" s="373" t="s">
        <v>213</v>
      </c>
      <c r="B341" s="373"/>
      <c r="C341" s="373"/>
      <c r="D341" s="366" t="s">
        <v>178</v>
      </c>
      <c r="E341" s="366"/>
      <c r="F341" s="243" t="s">
        <v>194</v>
      </c>
      <c r="G341" s="366" t="s">
        <v>195</v>
      </c>
      <c r="H341" s="366"/>
      <c r="I341" s="366" t="s">
        <v>196</v>
      </c>
      <c r="J341" s="366"/>
      <c r="K341" s="243" t="s">
        <v>197</v>
      </c>
    </row>
    <row r="342" spans="1:11" ht="37.950000000000003" customHeight="1">
      <c r="A342" s="246" t="s">
        <v>901</v>
      </c>
      <c r="B342" s="369" t="s">
        <v>902</v>
      </c>
      <c r="C342" s="369"/>
      <c r="D342" s="370" t="s">
        <v>16</v>
      </c>
      <c r="E342" s="370"/>
      <c r="F342" s="246" t="s">
        <v>128</v>
      </c>
      <c r="G342" s="371">
        <v>1</v>
      </c>
      <c r="H342" s="371"/>
      <c r="I342" s="372">
        <v>0.32</v>
      </c>
      <c r="J342" s="372"/>
      <c r="K342" s="248">
        <f>TRUNC(TRUNC(G342,8)*I342,2)</f>
        <v>0.32</v>
      </c>
    </row>
    <row r="343" spans="1:11" ht="37.950000000000003" customHeight="1">
      <c r="A343" s="246" t="s">
        <v>903</v>
      </c>
      <c r="B343" s="369" t="s">
        <v>904</v>
      </c>
      <c r="C343" s="369"/>
      <c r="D343" s="370" t="s">
        <v>16</v>
      </c>
      <c r="E343" s="370"/>
      <c r="F343" s="246" t="s">
        <v>128</v>
      </c>
      <c r="G343" s="371">
        <v>1</v>
      </c>
      <c r="H343" s="371"/>
      <c r="I343" s="372">
        <v>7.0000000000000007E-2</v>
      </c>
      <c r="J343" s="372"/>
      <c r="K343" s="248">
        <f>TRUNC(TRUNC(G343,8)*I343,2)</f>
        <v>7.0000000000000007E-2</v>
      </c>
    </row>
    <row r="344" spans="1:11" ht="37.950000000000003" customHeight="1">
      <c r="A344" s="246" t="s">
        <v>906</v>
      </c>
      <c r="B344" s="369" t="s">
        <v>907</v>
      </c>
      <c r="C344" s="369"/>
      <c r="D344" s="370" t="s">
        <v>16</v>
      </c>
      <c r="E344" s="370"/>
      <c r="F344" s="246" t="s">
        <v>128</v>
      </c>
      <c r="G344" s="371">
        <v>1</v>
      </c>
      <c r="H344" s="371"/>
      <c r="I344" s="372">
        <v>0.35</v>
      </c>
      <c r="J344" s="372"/>
      <c r="K344" s="248">
        <f>TRUNC(TRUNC(G344,8)*I344,2)</f>
        <v>0.35</v>
      </c>
    </row>
    <row r="345" spans="1:11" ht="37.950000000000003" customHeight="1">
      <c r="A345" s="246" t="s">
        <v>908</v>
      </c>
      <c r="B345" s="369" t="s">
        <v>909</v>
      </c>
      <c r="C345" s="369"/>
      <c r="D345" s="370" t="s">
        <v>16</v>
      </c>
      <c r="E345" s="370"/>
      <c r="F345" s="246" t="s">
        <v>128</v>
      </c>
      <c r="G345" s="371">
        <v>1</v>
      </c>
      <c r="H345" s="371"/>
      <c r="I345" s="372">
        <v>1.25</v>
      </c>
      <c r="J345" s="372"/>
      <c r="K345" s="248">
        <f>TRUNC(TRUNC(G345,8)*I345,2)</f>
        <v>1.25</v>
      </c>
    </row>
    <row r="346" spans="1:11" ht="15" customHeight="1">
      <c r="A346" s="11"/>
      <c r="B346" s="11"/>
      <c r="C346" s="11"/>
      <c r="D346" s="11"/>
      <c r="E346" s="11"/>
      <c r="F346" s="11"/>
      <c r="G346" s="367" t="s">
        <v>216</v>
      </c>
      <c r="H346" s="367"/>
      <c r="I346" s="367"/>
      <c r="J346" s="367"/>
      <c r="K346" s="249">
        <f>SUM(K342:K345)</f>
        <v>1.99</v>
      </c>
    </row>
    <row r="347" spans="1:11" ht="15" customHeight="1">
      <c r="A347" s="11"/>
      <c r="B347" s="11"/>
      <c r="C347" s="11"/>
      <c r="D347" s="11"/>
      <c r="E347" s="11"/>
      <c r="F347" s="11"/>
      <c r="G347" s="368" t="s">
        <v>217</v>
      </c>
      <c r="H347" s="368"/>
      <c r="I347" s="368"/>
      <c r="J347" s="368"/>
      <c r="K347" s="250">
        <f>ROUND(SUM(K346),2)</f>
        <v>1.99</v>
      </c>
    </row>
    <row r="348" spans="1:11" ht="10.050000000000001" customHeight="1">
      <c r="A348" s="11"/>
      <c r="B348" s="11"/>
      <c r="C348" s="11"/>
      <c r="D348" s="11"/>
      <c r="E348" s="11"/>
      <c r="F348" s="11"/>
      <c r="G348" s="374"/>
      <c r="H348" s="374"/>
      <c r="I348" s="374"/>
      <c r="J348" s="374"/>
      <c r="K348" s="374"/>
    </row>
    <row r="349" spans="1:11" ht="19.95" customHeight="1">
      <c r="A349" s="375" t="s">
        <v>910</v>
      </c>
      <c r="B349" s="375"/>
      <c r="C349" s="375"/>
      <c r="D349" s="375"/>
      <c r="E349" s="375"/>
      <c r="F349" s="375"/>
      <c r="G349" s="375"/>
      <c r="H349" s="375"/>
      <c r="I349" s="375"/>
      <c r="J349" s="375"/>
      <c r="K349" s="375"/>
    </row>
    <row r="350" spans="1:11" ht="15" customHeight="1">
      <c r="A350" s="373" t="s">
        <v>911</v>
      </c>
      <c r="B350" s="373"/>
      <c r="C350" s="373"/>
      <c r="D350" s="366" t="s">
        <v>178</v>
      </c>
      <c r="E350" s="366"/>
      <c r="F350" s="243" t="s">
        <v>194</v>
      </c>
      <c r="G350" s="366" t="s">
        <v>195</v>
      </c>
      <c r="H350" s="366"/>
      <c r="I350" s="366" t="s">
        <v>196</v>
      </c>
      <c r="J350" s="366"/>
      <c r="K350" s="243" t="s">
        <v>197</v>
      </c>
    </row>
    <row r="351" spans="1:11" ht="28.95" customHeight="1">
      <c r="A351" s="246" t="s">
        <v>912</v>
      </c>
      <c r="B351" s="369" t="s">
        <v>913</v>
      </c>
      <c r="C351" s="369"/>
      <c r="D351" s="370" t="s">
        <v>16</v>
      </c>
      <c r="E351" s="370"/>
      <c r="F351" s="246" t="s">
        <v>23</v>
      </c>
      <c r="G351" s="371">
        <v>6.3999999999999997E-5</v>
      </c>
      <c r="H351" s="371"/>
      <c r="I351" s="372">
        <v>5099.5</v>
      </c>
      <c r="J351" s="372"/>
      <c r="K351" s="248">
        <f>TRUNC(TRUNC(G351,8)*I351,2)</f>
        <v>0.32</v>
      </c>
    </row>
    <row r="352" spans="1:11" ht="15" customHeight="1">
      <c r="A352" s="11"/>
      <c r="B352" s="11"/>
      <c r="C352" s="11"/>
      <c r="D352" s="11"/>
      <c r="E352" s="11"/>
      <c r="F352" s="11"/>
      <c r="G352" s="367" t="s">
        <v>914</v>
      </c>
      <c r="H352" s="367"/>
      <c r="I352" s="367"/>
      <c r="J352" s="367"/>
      <c r="K352" s="249">
        <f>SUM(K351:K351)</f>
        <v>0.32</v>
      </c>
    </row>
    <row r="353" spans="1:11" ht="15" customHeight="1">
      <c r="A353" s="11"/>
      <c r="B353" s="11"/>
      <c r="C353" s="11"/>
      <c r="D353" s="11"/>
      <c r="E353" s="11"/>
      <c r="F353" s="11"/>
      <c r="G353" s="368" t="s">
        <v>217</v>
      </c>
      <c r="H353" s="368"/>
      <c r="I353" s="368"/>
      <c r="J353" s="368"/>
      <c r="K353" s="250">
        <f>ROUND(SUM(K352),2)</f>
        <v>0.32</v>
      </c>
    </row>
    <row r="354" spans="1:11" ht="10.050000000000001" customHeight="1">
      <c r="A354" s="11"/>
      <c r="B354" s="11"/>
      <c r="C354" s="11"/>
      <c r="D354" s="11"/>
      <c r="E354" s="11"/>
      <c r="F354" s="11"/>
      <c r="G354" s="374"/>
      <c r="H354" s="374"/>
      <c r="I354" s="374"/>
      <c r="J354" s="374"/>
      <c r="K354" s="374"/>
    </row>
    <row r="355" spans="1:11" ht="19.95" customHeight="1">
      <c r="A355" s="375" t="s">
        <v>915</v>
      </c>
      <c r="B355" s="375"/>
      <c r="C355" s="375"/>
      <c r="D355" s="375"/>
      <c r="E355" s="375"/>
      <c r="F355" s="375"/>
      <c r="G355" s="375"/>
      <c r="H355" s="375"/>
      <c r="I355" s="375"/>
      <c r="J355" s="375"/>
      <c r="K355" s="375"/>
    </row>
    <row r="356" spans="1:11" ht="15" customHeight="1">
      <c r="A356" s="373" t="s">
        <v>911</v>
      </c>
      <c r="B356" s="373"/>
      <c r="C356" s="373"/>
      <c r="D356" s="366" t="s">
        <v>178</v>
      </c>
      <c r="E356" s="366"/>
      <c r="F356" s="243" t="s">
        <v>194</v>
      </c>
      <c r="G356" s="366" t="s">
        <v>195</v>
      </c>
      <c r="H356" s="366"/>
      <c r="I356" s="366" t="s">
        <v>196</v>
      </c>
      <c r="J356" s="366"/>
      <c r="K356" s="243" t="s">
        <v>197</v>
      </c>
    </row>
    <row r="357" spans="1:11" ht="28.95" customHeight="1">
      <c r="A357" s="246" t="s">
        <v>912</v>
      </c>
      <c r="B357" s="369" t="s">
        <v>913</v>
      </c>
      <c r="C357" s="369"/>
      <c r="D357" s="370" t="s">
        <v>16</v>
      </c>
      <c r="E357" s="370"/>
      <c r="F357" s="246" t="s">
        <v>23</v>
      </c>
      <c r="G357" s="371">
        <v>1.4800000000000001E-5</v>
      </c>
      <c r="H357" s="371"/>
      <c r="I357" s="372">
        <v>5099.5</v>
      </c>
      <c r="J357" s="372"/>
      <c r="K357" s="248">
        <f>TRUNC(TRUNC(G357,8)*I357,2)</f>
        <v>7.0000000000000007E-2</v>
      </c>
    </row>
    <row r="358" spans="1:11" ht="15" customHeight="1">
      <c r="A358" s="11"/>
      <c r="B358" s="11"/>
      <c r="C358" s="11"/>
      <c r="D358" s="11"/>
      <c r="E358" s="11"/>
      <c r="F358" s="11"/>
      <c r="G358" s="367" t="s">
        <v>914</v>
      </c>
      <c r="H358" s="367"/>
      <c r="I358" s="367"/>
      <c r="J358" s="367"/>
      <c r="K358" s="249">
        <f>SUM(K357:K357)</f>
        <v>7.0000000000000007E-2</v>
      </c>
    </row>
    <row r="359" spans="1:11" ht="15" customHeight="1">
      <c r="A359" s="11"/>
      <c r="B359" s="11"/>
      <c r="C359" s="11"/>
      <c r="D359" s="11"/>
      <c r="E359" s="11"/>
      <c r="F359" s="11"/>
      <c r="G359" s="368" t="s">
        <v>217</v>
      </c>
      <c r="H359" s="368"/>
      <c r="I359" s="368"/>
      <c r="J359" s="368"/>
      <c r="K359" s="250">
        <f>ROUND(SUM(K358),2)</f>
        <v>7.0000000000000007E-2</v>
      </c>
    </row>
    <row r="360" spans="1:11" ht="10.050000000000001" customHeight="1">
      <c r="A360" s="11"/>
      <c r="B360" s="11"/>
      <c r="C360" s="11"/>
      <c r="D360" s="11"/>
      <c r="E360" s="11"/>
      <c r="F360" s="11"/>
      <c r="G360" s="374"/>
      <c r="H360" s="374"/>
      <c r="I360" s="374"/>
      <c r="J360" s="374"/>
      <c r="K360" s="374"/>
    </row>
    <row r="361" spans="1:11" ht="19.95" customHeight="1">
      <c r="A361" s="375" t="s">
        <v>916</v>
      </c>
      <c r="B361" s="375"/>
      <c r="C361" s="375"/>
      <c r="D361" s="375"/>
      <c r="E361" s="375"/>
      <c r="F361" s="375"/>
      <c r="G361" s="375"/>
      <c r="H361" s="375"/>
      <c r="I361" s="375"/>
      <c r="J361" s="375"/>
      <c r="K361" s="375"/>
    </row>
    <row r="362" spans="1:11" ht="15" customHeight="1">
      <c r="A362" s="373" t="s">
        <v>911</v>
      </c>
      <c r="B362" s="373"/>
      <c r="C362" s="373"/>
      <c r="D362" s="366" t="s">
        <v>178</v>
      </c>
      <c r="E362" s="366"/>
      <c r="F362" s="243" t="s">
        <v>194</v>
      </c>
      <c r="G362" s="366" t="s">
        <v>195</v>
      </c>
      <c r="H362" s="366"/>
      <c r="I362" s="366" t="s">
        <v>196</v>
      </c>
      <c r="J362" s="366"/>
      <c r="K362" s="243" t="s">
        <v>197</v>
      </c>
    </row>
    <row r="363" spans="1:11" ht="28.95" customHeight="1">
      <c r="A363" s="246" t="s">
        <v>912</v>
      </c>
      <c r="B363" s="369" t="s">
        <v>913</v>
      </c>
      <c r="C363" s="369"/>
      <c r="D363" s="370" t="s">
        <v>16</v>
      </c>
      <c r="E363" s="370"/>
      <c r="F363" s="246" t="s">
        <v>23</v>
      </c>
      <c r="G363" s="371">
        <v>6.9999999999999994E-5</v>
      </c>
      <c r="H363" s="371"/>
      <c r="I363" s="372">
        <v>5099.5</v>
      </c>
      <c r="J363" s="372"/>
      <c r="K363" s="248">
        <f>TRUNC(TRUNC(G363,8)*I363,2)</f>
        <v>0.35</v>
      </c>
    </row>
    <row r="364" spans="1:11" ht="15" customHeight="1">
      <c r="A364" s="11"/>
      <c r="B364" s="11"/>
      <c r="C364" s="11"/>
      <c r="D364" s="11"/>
      <c r="E364" s="11"/>
      <c r="F364" s="11"/>
      <c r="G364" s="367" t="s">
        <v>914</v>
      </c>
      <c r="H364" s="367"/>
      <c r="I364" s="367"/>
      <c r="J364" s="367"/>
      <c r="K364" s="249">
        <f>SUM(K363:K363)</f>
        <v>0.35</v>
      </c>
    </row>
    <row r="365" spans="1:11" ht="15" customHeight="1">
      <c r="A365" s="11"/>
      <c r="B365" s="11"/>
      <c r="C365" s="11"/>
      <c r="D365" s="11"/>
      <c r="E365" s="11"/>
      <c r="F365" s="11"/>
      <c r="G365" s="368" t="s">
        <v>217</v>
      </c>
      <c r="H365" s="368"/>
      <c r="I365" s="368"/>
      <c r="J365" s="368"/>
      <c r="K365" s="250">
        <f>ROUND(SUM(K364),2)</f>
        <v>0.35</v>
      </c>
    </row>
    <row r="366" spans="1:11" ht="10.050000000000001" customHeight="1">
      <c r="A366" s="11"/>
      <c r="B366" s="11"/>
      <c r="C366" s="11"/>
      <c r="D366" s="11"/>
      <c r="E366" s="11"/>
      <c r="F366" s="11"/>
      <c r="G366" s="374"/>
      <c r="H366" s="374"/>
      <c r="I366" s="374"/>
      <c r="J366" s="374"/>
      <c r="K366" s="374"/>
    </row>
    <row r="367" spans="1:11" ht="19.95" customHeight="1">
      <c r="A367" s="375" t="s">
        <v>917</v>
      </c>
      <c r="B367" s="375"/>
      <c r="C367" s="375"/>
      <c r="D367" s="375"/>
      <c r="E367" s="375"/>
      <c r="F367" s="375"/>
      <c r="G367" s="375"/>
      <c r="H367" s="375"/>
      <c r="I367" s="375"/>
      <c r="J367" s="375"/>
      <c r="K367" s="375"/>
    </row>
    <row r="368" spans="1:11" ht="15" customHeight="1">
      <c r="A368" s="373" t="s">
        <v>918</v>
      </c>
      <c r="B368" s="373"/>
      <c r="C368" s="373"/>
      <c r="D368" s="366" t="s">
        <v>178</v>
      </c>
      <c r="E368" s="366"/>
      <c r="F368" s="243" t="s">
        <v>194</v>
      </c>
      <c r="G368" s="366" t="s">
        <v>195</v>
      </c>
      <c r="H368" s="366"/>
      <c r="I368" s="366" t="s">
        <v>196</v>
      </c>
      <c r="J368" s="366"/>
      <c r="K368" s="243" t="s">
        <v>197</v>
      </c>
    </row>
    <row r="369" spans="1:11" ht="21" customHeight="1">
      <c r="A369" s="246" t="s">
        <v>919</v>
      </c>
      <c r="B369" s="369" t="s">
        <v>920</v>
      </c>
      <c r="C369" s="369"/>
      <c r="D369" s="370" t="s">
        <v>16</v>
      </c>
      <c r="E369" s="370"/>
      <c r="F369" s="246" t="s">
        <v>921</v>
      </c>
      <c r="G369" s="371">
        <v>1.25</v>
      </c>
      <c r="H369" s="371"/>
      <c r="I369" s="372">
        <v>1</v>
      </c>
      <c r="J369" s="372"/>
      <c r="K369" s="248">
        <f>TRUNC(TRUNC(G369,8)*I369,2)</f>
        <v>1.25</v>
      </c>
    </row>
    <row r="370" spans="1:11" ht="15" customHeight="1">
      <c r="A370" s="11"/>
      <c r="B370" s="11"/>
      <c r="C370" s="11"/>
      <c r="D370" s="11"/>
      <c r="E370" s="11"/>
      <c r="F370" s="11"/>
      <c r="G370" s="367" t="s">
        <v>922</v>
      </c>
      <c r="H370" s="367"/>
      <c r="I370" s="367"/>
      <c r="J370" s="367"/>
      <c r="K370" s="249">
        <f>SUM(K369:K369)</f>
        <v>1.25</v>
      </c>
    </row>
    <row r="371" spans="1:11" ht="15" customHeight="1">
      <c r="A371" s="11"/>
      <c r="B371" s="11"/>
      <c r="C371" s="11"/>
      <c r="D371" s="11"/>
      <c r="E371" s="11"/>
      <c r="F371" s="11"/>
      <c r="G371" s="368" t="s">
        <v>217</v>
      </c>
      <c r="H371" s="368"/>
      <c r="I371" s="368"/>
      <c r="J371" s="368"/>
      <c r="K371" s="250">
        <f>ROUND(SUM(K370),2)</f>
        <v>1.25</v>
      </c>
    </row>
    <row r="372" spans="1:11" ht="10.050000000000001" customHeight="1">
      <c r="A372" s="11"/>
      <c r="B372" s="11"/>
      <c r="C372" s="11"/>
      <c r="D372" s="11"/>
      <c r="E372" s="11"/>
      <c r="F372" s="11"/>
      <c r="G372" s="374"/>
      <c r="H372" s="374"/>
      <c r="I372" s="374"/>
      <c r="J372" s="374"/>
      <c r="K372" s="374"/>
    </row>
    <row r="373" spans="1:11" ht="19.95" customHeight="1">
      <c r="A373" s="375" t="s">
        <v>923</v>
      </c>
      <c r="B373" s="375"/>
      <c r="C373" s="375"/>
      <c r="D373" s="375"/>
      <c r="E373" s="375"/>
      <c r="F373" s="375"/>
      <c r="G373" s="375"/>
      <c r="H373" s="375"/>
      <c r="I373" s="375"/>
      <c r="J373" s="375"/>
      <c r="K373" s="375"/>
    </row>
    <row r="374" spans="1:11" ht="15" customHeight="1">
      <c r="A374" s="373" t="s">
        <v>213</v>
      </c>
      <c r="B374" s="373"/>
      <c r="C374" s="373"/>
      <c r="D374" s="366" t="s">
        <v>178</v>
      </c>
      <c r="E374" s="366"/>
      <c r="F374" s="243" t="s">
        <v>194</v>
      </c>
      <c r="G374" s="366" t="s">
        <v>195</v>
      </c>
      <c r="H374" s="366"/>
      <c r="I374" s="366" t="s">
        <v>196</v>
      </c>
      <c r="J374" s="366"/>
      <c r="K374" s="243" t="s">
        <v>197</v>
      </c>
    </row>
    <row r="375" spans="1:11" ht="37.950000000000003" customHeight="1">
      <c r="A375" s="246" t="s">
        <v>924</v>
      </c>
      <c r="B375" s="369" t="s">
        <v>925</v>
      </c>
      <c r="C375" s="369"/>
      <c r="D375" s="370" t="s">
        <v>16</v>
      </c>
      <c r="E375" s="370"/>
      <c r="F375" s="246" t="s">
        <v>128</v>
      </c>
      <c r="G375" s="371">
        <v>1</v>
      </c>
      <c r="H375" s="371"/>
      <c r="I375" s="372">
        <v>1.32</v>
      </c>
      <c r="J375" s="372"/>
      <c r="K375" s="248">
        <f>TRUNC(TRUNC(G375,8)*I375,2)</f>
        <v>1.32</v>
      </c>
    </row>
    <row r="376" spans="1:11" ht="37.950000000000003" customHeight="1">
      <c r="A376" s="246" t="s">
        <v>926</v>
      </c>
      <c r="B376" s="369" t="s">
        <v>927</v>
      </c>
      <c r="C376" s="369"/>
      <c r="D376" s="370" t="s">
        <v>16</v>
      </c>
      <c r="E376" s="370"/>
      <c r="F376" s="246" t="s">
        <v>128</v>
      </c>
      <c r="G376" s="371">
        <v>1</v>
      </c>
      <c r="H376" s="371"/>
      <c r="I376" s="372">
        <v>0.3</v>
      </c>
      <c r="J376" s="372"/>
      <c r="K376" s="248">
        <f>TRUNC(TRUNC(G376,8)*I376,2)</f>
        <v>0.3</v>
      </c>
    </row>
    <row r="377" spans="1:11" ht="15" customHeight="1">
      <c r="A377" s="11"/>
      <c r="B377" s="11"/>
      <c r="C377" s="11"/>
      <c r="D377" s="11"/>
      <c r="E377" s="11"/>
      <c r="F377" s="11"/>
      <c r="G377" s="367" t="s">
        <v>216</v>
      </c>
      <c r="H377" s="367"/>
      <c r="I377" s="367"/>
      <c r="J377" s="367"/>
      <c r="K377" s="249">
        <f>SUM(K375:K376)</f>
        <v>1.62</v>
      </c>
    </row>
    <row r="378" spans="1:11" ht="15" customHeight="1">
      <c r="A378" s="11"/>
      <c r="B378" s="11"/>
      <c r="C378" s="11"/>
      <c r="D378" s="11"/>
      <c r="E378" s="11"/>
      <c r="F378" s="11"/>
      <c r="G378" s="368" t="s">
        <v>217</v>
      </c>
      <c r="H378" s="368"/>
      <c r="I378" s="368"/>
      <c r="J378" s="368"/>
      <c r="K378" s="250">
        <f>ROUND(SUM(K377),2)</f>
        <v>1.62</v>
      </c>
    </row>
    <row r="379" spans="1:11" ht="10.050000000000001" customHeight="1">
      <c r="A379" s="11"/>
      <c r="B379" s="11"/>
      <c r="C379" s="11"/>
      <c r="D379" s="11"/>
      <c r="E379" s="11"/>
      <c r="F379" s="11"/>
      <c r="G379" s="374"/>
      <c r="H379" s="374"/>
      <c r="I379" s="374"/>
      <c r="J379" s="374"/>
      <c r="K379" s="374"/>
    </row>
    <row r="380" spans="1:11" ht="19.95" customHeight="1">
      <c r="A380" s="375" t="s">
        <v>928</v>
      </c>
      <c r="B380" s="375"/>
      <c r="C380" s="375"/>
      <c r="D380" s="375"/>
      <c r="E380" s="375"/>
      <c r="F380" s="375"/>
      <c r="G380" s="375"/>
      <c r="H380" s="375"/>
      <c r="I380" s="375"/>
      <c r="J380" s="375"/>
      <c r="K380" s="375"/>
    </row>
    <row r="381" spans="1:11" ht="15" customHeight="1">
      <c r="A381" s="373" t="s">
        <v>213</v>
      </c>
      <c r="B381" s="373"/>
      <c r="C381" s="373"/>
      <c r="D381" s="366" t="s">
        <v>178</v>
      </c>
      <c r="E381" s="366"/>
      <c r="F381" s="243" t="s">
        <v>194</v>
      </c>
      <c r="G381" s="366" t="s">
        <v>195</v>
      </c>
      <c r="H381" s="366"/>
      <c r="I381" s="366" t="s">
        <v>196</v>
      </c>
      <c r="J381" s="366"/>
      <c r="K381" s="243" t="s">
        <v>197</v>
      </c>
    </row>
    <row r="382" spans="1:11" ht="37.950000000000003" customHeight="1">
      <c r="A382" s="246" t="s">
        <v>924</v>
      </c>
      <c r="B382" s="369" t="s">
        <v>925</v>
      </c>
      <c r="C382" s="369"/>
      <c r="D382" s="370" t="s">
        <v>16</v>
      </c>
      <c r="E382" s="370"/>
      <c r="F382" s="246" t="s">
        <v>128</v>
      </c>
      <c r="G382" s="371">
        <v>1</v>
      </c>
      <c r="H382" s="371"/>
      <c r="I382" s="372">
        <v>1.32</v>
      </c>
      <c r="J382" s="372"/>
      <c r="K382" s="248">
        <f>TRUNC(TRUNC(G382,8)*I382,2)</f>
        <v>1.32</v>
      </c>
    </row>
    <row r="383" spans="1:11" ht="37.950000000000003" customHeight="1">
      <c r="A383" s="246" t="s">
        <v>926</v>
      </c>
      <c r="B383" s="369" t="s">
        <v>927</v>
      </c>
      <c r="C383" s="369"/>
      <c r="D383" s="370" t="s">
        <v>16</v>
      </c>
      <c r="E383" s="370"/>
      <c r="F383" s="246" t="s">
        <v>128</v>
      </c>
      <c r="G383" s="371">
        <v>1</v>
      </c>
      <c r="H383" s="371"/>
      <c r="I383" s="372">
        <v>0.3</v>
      </c>
      <c r="J383" s="372"/>
      <c r="K383" s="248">
        <f>TRUNC(TRUNC(G383,8)*I383,2)</f>
        <v>0.3</v>
      </c>
    </row>
    <row r="384" spans="1:11" ht="37.950000000000003" customHeight="1">
      <c r="A384" s="246" t="s">
        <v>929</v>
      </c>
      <c r="B384" s="369" t="s">
        <v>930</v>
      </c>
      <c r="C384" s="369"/>
      <c r="D384" s="370" t="s">
        <v>16</v>
      </c>
      <c r="E384" s="370"/>
      <c r="F384" s="246" t="s">
        <v>128</v>
      </c>
      <c r="G384" s="371">
        <v>1</v>
      </c>
      <c r="H384" s="371"/>
      <c r="I384" s="372">
        <v>1.45</v>
      </c>
      <c r="J384" s="372"/>
      <c r="K384" s="248">
        <f>TRUNC(TRUNC(G384,8)*I384,2)</f>
        <v>1.45</v>
      </c>
    </row>
    <row r="385" spans="1:11" ht="37.950000000000003" customHeight="1">
      <c r="A385" s="246" t="s">
        <v>931</v>
      </c>
      <c r="B385" s="369" t="s">
        <v>932</v>
      </c>
      <c r="C385" s="369"/>
      <c r="D385" s="370" t="s">
        <v>16</v>
      </c>
      <c r="E385" s="370"/>
      <c r="F385" s="246" t="s">
        <v>128</v>
      </c>
      <c r="G385" s="371">
        <v>1</v>
      </c>
      <c r="H385" s="371"/>
      <c r="I385" s="372">
        <v>2.5</v>
      </c>
      <c r="J385" s="372"/>
      <c r="K385" s="248">
        <f>TRUNC(TRUNC(G385,8)*I385,2)</f>
        <v>2.5</v>
      </c>
    </row>
    <row r="386" spans="1:11" ht="15" customHeight="1">
      <c r="A386" s="11"/>
      <c r="B386" s="11"/>
      <c r="C386" s="11"/>
      <c r="D386" s="11"/>
      <c r="E386" s="11"/>
      <c r="F386" s="11"/>
      <c r="G386" s="367" t="s">
        <v>216</v>
      </c>
      <c r="H386" s="367"/>
      <c r="I386" s="367"/>
      <c r="J386" s="367"/>
      <c r="K386" s="249">
        <f>SUM(K382:K385)</f>
        <v>5.57</v>
      </c>
    </row>
    <row r="387" spans="1:11" ht="15" customHeight="1">
      <c r="A387" s="11"/>
      <c r="B387" s="11"/>
      <c r="C387" s="11"/>
      <c r="D387" s="11"/>
      <c r="E387" s="11"/>
      <c r="F387" s="11"/>
      <c r="G387" s="368" t="s">
        <v>217</v>
      </c>
      <c r="H387" s="368"/>
      <c r="I387" s="368"/>
      <c r="J387" s="368"/>
      <c r="K387" s="250">
        <f>ROUND(SUM(K386),2)</f>
        <v>5.57</v>
      </c>
    </row>
    <row r="388" spans="1:11" ht="10.050000000000001" customHeight="1">
      <c r="A388" s="11"/>
      <c r="B388" s="11"/>
      <c r="C388" s="11"/>
      <c r="D388" s="11"/>
      <c r="E388" s="11"/>
      <c r="F388" s="11"/>
      <c r="G388" s="374"/>
      <c r="H388" s="374"/>
      <c r="I388" s="374"/>
      <c r="J388" s="374"/>
      <c r="K388" s="374"/>
    </row>
    <row r="389" spans="1:11" ht="19.95" customHeight="1">
      <c r="A389" s="375" t="s">
        <v>933</v>
      </c>
      <c r="B389" s="375"/>
      <c r="C389" s="375"/>
      <c r="D389" s="375"/>
      <c r="E389" s="375"/>
      <c r="F389" s="375"/>
      <c r="G389" s="375"/>
      <c r="H389" s="375"/>
      <c r="I389" s="375"/>
      <c r="J389" s="375"/>
      <c r="K389" s="375"/>
    </row>
    <row r="390" spans="1:11" ht="15" customHeight="1">
      <c r="A390" s="373" t="s">
        <v>911</v>
      </c>
      <c r="B390" s="373"/>
      <c r="C390" s="373"/>
      <c r="D390" s="366" t="s">
        <v>178</v>
      </c>
      <c r="E390" s="366"/>
      <c r="F390" s="243" t="s">
        <v>194</v>
      </c>
      <c r="G390" s="366" t="s">
        <v>195</v>
      </c>
      <c r="H390" s="366"/>
      <c r="I390" s="366" t="s">
        <v>196</v>
      </c>
      <c r="J390" s="366"/>
      <c r="K390" s="243" t="s">
        <v>197</v>
      </c>
    </row>
    <row r="391" spans="1:11" ht="28.95" customHeight="1">
      <c r="A391" s="246" t="s">
        <v>934</v>
      </c>
      <c r="B391" s="369" t="s">
        <v>935</v>
      </c>
      <c r="C391" s="369"/>
      <c r="D391" s="370" t="s">
        <v>16</v>
      </c>
      <c r="E391" s="370"/>
      <c r="F391" s="246" t="s">
        <v>23</v>
      </c>
      <c r="G391" s="371">
        <v>6.3999999999999997E-5</v>
      </c>
      <c r="H391" s="371"/>
      <c r="I391" s="372">
        <v>20743.72</v>
      </c>
      <c r="J391" s="372"/>
      <c r="K391" s="248">
        <f>TRUNC(TRUNC(G391,8)*I391,2)</f>
        <v>1.32</v>
      </c>
    </row>
    <row r="392" spans="1:11" ht="15" customHeight="1">
      <c r="A392" s="11"/>
      <c r="B392" s="11"/>
      <c r="C392" s="11"/>
      <c r="D392" s="11"/>
      <c r="E392" s="11"/>
      <c r="F392" s="11"/>
      <c r="G392" s="367" t="s">
        <v>914</v>
      </c>
      <c r="H392" s="367"/>
      <c r="I392" s="367"/>
      <c r="J392" s="367"/>
      <c r="K392" s="249">
        <f>SUM(K391:K391)</f>
        <v>1.32</v>
      </c>
    </row>
    <row r="393" spans="1:11" ht="15" customHeight="1">
      <c r="A393" s="11"/>
      <c r="B393" s="11"/>
      <c r="C393" s="11"/>
      <c r="D393" s="11"/>
      <c r="E393" s="11"/>
      <c r="F393" s="11"/>
      <c r="G393" s="368" t="s">
        <v>217</v>
      </c>
      <c r="H393" s="368"/>
      <c r="I393" s="368"/>
      <c r="J393" s="368"/>
      <c r="K393" s="250">
        <f>ROUND(SUM(K392),2)</f>
        <v>1.32</v>
      </c>
    </row>
    <row r="394" spans="1:11" ht="10.050000000000001" customHeight="1">
      <c r="A394" s="11"/>
      <c r="B394" s="11"/>
      <c r="C394" s="11"/>
      <c r="D394" s="11"/>
      <c r="E394" s="11"/>
      <c r="F394" s="11"/>
      <c r="G394" s="374"/>
      <c r="H394" s="374"/>
      <c r="I394" s="374"/>
      <c r="J394" s="374"/>
      <c r="K394" s="374"/>
    </row>
    <row r="395" spans="1:11" ht="19.95" customHeight="1">
      <c r="A395" s="375" t="s">
        <v>936</v>
      </c>
      <c r="B395" s="375"/>
      <c r="C395" s="375"/>
      <c r="D395" s="375"/>
      <c r="E395" s="375"/>
      <c r="F395" s="375"/>
      <c r="G395" s="375"/>
      <c r="H395" s="375"/>
      <c r="I395" s="375"/>
      <c r="J395" s="375"/>
      <c r="K395" s="375"/>
    </row>
    <row r="396" spans="1:11" ht="15" customHeight="1">
      <c r="A396" s="373" t="s">
        <v>911</v>
      </c>
      <c r="B396" s="373"/>
      <c r="C396" s="373"/>
      <c r="D396" s="366" t="s">
        <v>178</v>
      </c>
      <c r="E396" s="366"/>
      <c r="F396" s="243" t="s">
        <v>194</v>
      </c>
      <c r="G396" s="366" t="s">
        <v>195</v>
      </c>
      <c r="H396" s="366"/>
      <c r="I396" s="366" t="s">
        <v>196</v>
      </c>
      <c r="J396" s="366"/>
      <c r="K396" s="243" t="s">
        <v>197</v>
      </c>
    </row>
    <row r="397" spans="1:11" ht="28.95" customHeight="1">
      <c r="A397" s="246" t="s">
        <v>934</v>
      </c>
      <c r="B397" s="369" t="s">
        <v>935</v>
      </c>
      <c r="C397" s="369"/>
      <c r="D397" s="370" t="s">
        <v>16</v>
      </c>
      <c r="E397" s="370"/>
      <c r="F397" s="246" t="s">
        <v>23</v>
      </c>
      <c r="G397" s="371">
        <v>1.4800000000000001E-5</v>
      </c>
      <c r="H397" s="371"/>
      <c r="I397" s="372">
        <v>20743.72</v>
      </c>
      <c r="J397" s="372"/>
      <c r="K397" s="248">
        <f>TRUNC(TRUNC(G397,8)*I397,2)</f>
        <v>0.3</v>
      </c>
    </row>
    <row r="398" spans="1:11" ht="15" customHeight="1">
      <c r="A398" s="11"/>
      <c r="B398" s="11"/>
      <c r="C398" s="11"/>
      <c r="D398" s="11"/>
      <c r="E398" s="11"/>
      <c r="F398" s="11"/>
      <c r="G398" s="367" t="s">
        <v>914</v>
      </c>
      <c r="H398" s="367"/>
      <c r="I398" s="367"/>
      <c r="J398" s="367"/>
      <c r="K398" s="249">
        <f>SUM(K397:K397)</f>
        <v>0.3</v>
      </c>
    </row>
    <row r="399" spans="1:11" ht="15" customHeight="1">
      <c r="A399" s="11"/>
      <c r="B399" s="11"/>
      <c r="C399" s="11"/>
      <c r="D399" s="11"/>
      <c r="E399" s="11"/>
      <c r="F399" s="11"/>
      <c r="G399" s="368" t="s">
        <v>217</v>
      </c>
      <c r="H399" s="368"/>
      <c r="I399" s="368"/>
      <c r="J399" s="368"/>
      <c r="K399" s="250">
        <f>ROUND(SUM(K398),2)</f>
        <v>0.3</v>
      </c>
    </row>
    <row r="400" spans="1:11" ht="10.050000000000001" customHeight="1">
      <c r="A400" s="11"/>
      <c r="B400" s="11"/>
      <c r="C400" s="11"/>
      <c r="D400" s="11"/>
      <c r="E400" s="11"/>
      <c r="F400" s="11"/>
      <c r="G400" s="374"/>
      <c r="H400" s="374"/>
      <c r="I400" s="374"/>
      <c r="J400" s="374"/>
      <c r="K400" s="374"/>
    </row>
    <row r="401" spans="1:11" ht="19.95" customHeight="1">
      <c r="A401" s="375" t="s">
        <v>937</v>
      </c>
      <c r="B401" s="375"/>
      <c r="C401" s="375"/>
      <c r="D401" s="375"/>
      <c r="E401" s="375"/>
      <c r="F401" s="375"/>
      <c r="G401" s="375"/>
      <c r="H401" s="375"/>
      <c r="I401" s="375"/>
      <c r="J401" s="375"/>
      <c r="K401" s="375"/>
    </row>
    <row r="402" spans="1:11" ht="15" customHeight="1">
      <c r="A402" s="373" t="s">
        <v>911</v>
      </c>
      <c r="B402" s="373"/>
      <c r="C402" s="373"/>
      <c r="D402" s="366" t="s">
        <v>178</v>
      </c>
      <c r="E402" s="366"/>
      <c r="F402" s="243" t="s">
        <v>194</v>
      </c>
      <c r="G402" s="366" t="s">
        <v>195</v>
      </c>
      <c r="H402" s="366"/>
      <c r="I402" s="366" t="s">
        <v>196</v>
      </c>
      <c r="J402" s="366"/>
      <c r="K402" s="243" t="s">
        <v>197</v>
      </c>
    </row>
    <row r="403" spans="1:11" ht="28.95" customHeight="1">
      <c r="A403" s="246" t="s">
        <v>934</v>
      </c>
      <c r="B403" s="369" t="s">
        <v>935</v>
      </c>
      <c r="C403" s="369"/>
      <c r="D403" s="370" t="s">
        <v>16</v>
      </c>
      <c r="E403" s="370"/>
      <c r="F403" s="246" t="s">
        <v>23</v>
      </c>
      <c r="G403" s="371">
        <v>6.9999999999999994E-5</v>
      </c>
      <c r="H403" s="371"/>
      <c r="I403" s="372">
        <v>20743.72</v>
      </c>
      <c r="J403" s="372"/>
      <c r="K403" s="248">
        <f>TRUNC(TRUNC(G403,8)*I403,2)</f>
        <v>1.45</v>
      </c>
    </row>
    <row r="404" spans="1:11" ht="15" customHeight="1">
      <c r="A404" s="11"/>
      <c r="B404" s="11"/>
      <c r="C404" s="11"/>
      <c r="D404" s="11"/>
      <c r="E404" s="11"/>
      <c r="F404" s="11"/>
      <c r="G404" s="367" t="s">
        <v>914</v>
      </c>
      <c r="H404" s="367"/>
      <c r="I404" s="367"/>
      <c r="J404" s="367"/>
      <c r="K404" s="249">
        <f>SUM(K403:K403)</f>
        <v>1.45</v>
      </c>
    </row>
    <row r="405" spans="1:11" ht="15" customHeight="1">
      <c r="A405" s="11"/>
      <c r="B405" s="11"/>
      <c r="C405" s="11"/>
      <c r="D405" s="11"/>
      <c r="E405" s="11"/>
      <c r="F405" s="11"/>
      <c r="G405" s="368" t="s">
        <v>217</v>
      </c>
      <c r="H405" s="368"/>
      <c r="I405" s="368"/>
      <c r="J405" s="368"/>
      <c r="K405" s="250">
        <f>ROUND(SUM(K404),2)</f>
        <v>1.45</v>
      </c>
    </row>
    <row r="406" spans="1:11" ht="10.050000000000001" customHeight="1">
      <c r="A406" s="11"/>
      <c r="B406" s="11"/>
      <c r="C406" s="11"/>
      <c r="D406" s="11"/>
      <c r="E406" s="11"/>
      <c r="F406" s="11"/>
      <c r="G406" s="374"/>
      <c r="H406" s="374"/>
      <c r="I406" s="374"/>
      <c r="J406" s="374"/>
      <c r="K406" s="374"/>
    </row>
    <row r="407" spans="1:11" ht="19.95" customHeight="1">
      <c r="A407" s="375" t="s">
        <v>938</v>
      </c>
      <c r="B407" s="375"/>
      <c r="C407" s="375"/>
      <c r="D407" s="375"/>
      <c r="E407" s="375"/>
      <c r="F407" s="375"/>
      <c r="G407" s="375"/>
      <c r="H407" s="375"/>
      <c r="I407" s="375"/>
      <c r="J407" s="375"/>
      <c r="K407" s="375"/>
    </row>
    <row r="408" spans="1:11" ht="15" customHeight="1">
      <c r="A408" s="373" t="s">
        <v>918</v>
      </c>
      <c r="B408" s="373"/>
      <c r="C408" s="373"/>
      <c r="D408" s="366" t="s">
        <v>178</v>
      </c>
      <c r="E408" s="366"/>
      <c r="F408" s="243" t="s">
        <v>194</v>
      </c>
      <c r="G408" s="366" t="s">
        <v>195</v>
      </c>
      <c r="H408" s="366"/>
      <c r="I408" s="366" t="s">
        <v>196</v>
      </c>
      <c r="J408" s="366"/>
      <c r="K408" s="243" t="s">
        <v>197</v>
      </c>
    </row>
    <row r="409" spans="1:11" ht="21" customHeight="1">
      <c r="A409" s="246" t="s">
        <v>919</v>
      </c>
      <c r="B409" s="369" t="s">
        <v>920</v>
      </c>
      <c r="C409" s="369"/>
      <c r="D409" s="370" t="s">
        <v>16</v>
      </c>
      <c r="E409" s="370"/>
      <c r="F409" s="246" t="s">
        <v>921</v>
      </c>
      <c r="G409" s="371">
        <v>2.5</v>
      </c>
      <c r="H409" s="371"/>
      <c r="I409" s="372">
        <v>1</v>
      </c>
      <c r="J409" s="372"/>
      <c r="K409" s="248">
        <f>TRUNC(TRUNC(G409,8)*I409,2)</f>
        <v>2.5</v>
      </c>
    </row>
    <row r="410" spans="1:11" ht="15" customHeight="1">
      <c r="A410" s="11"/>
      <c r="B410" s="11"/>
      <c r="C410" s="11"/>
      <c r="D410" s="11"/>
      <c r="E410" s="11"/>
      <c r="F410" s="11"/>
      <c r="G410" s="367" t="s">
        <v>922</v>
      </c>
      <c r="H410" s="367"/>
      <c r="I410" s="367"/>
      <c r="J410" s="367"/>
      <c r="K410" s="249">
        <f>SUM(K409:K409)</f>
        <v>2.5</v>
      </c>
    </row>
    <row r="411" spans="1:11" ht="15" customHeight="1">
      <c r="A411" s="11"/>
      <c r="B411" s="11"/>
      <c r="C411" s="11"/>
      <c r="D411" s="11"/>
      <c r="E411" s="11"/>
      <c r="F411" s="11"/>
      <c r="G411" s="368" t="s">
        <v>217</v>
      </c>
      <c r="H411" s="368"/>
      <c r="I411" s="368"/>
      <c r="J411" s="368"/>
      <c r="K411" s="250">
        <f>ROUND(SUM(K410),2)</f>
        <v>2.5</v>
      </c>
    </row>
    <row r="412" spans="1:11" ht="10.050000000000001" customHeight="1">
      <c r="A412" s="11"/>
      <c r="B412" s="11"/>
      <c r="C412" s="11"/>
      <c r="D412" s="11"/>
      <c r="E412" s="11"/>
      <c r="F412" s="11"/>
      <c r="G412" s="374"/>
      <c r="H412" s="374"/>
      <c r="I412" s="374"/>
      <c r="J412" s="374"/>
      <c r="K412" s="374"/>
    </row>
    <row r="413" spans="1:11" ht="19.95" customHeight="1">
      <c r="A413" s="375" t="s">
        <v>939</v>
      </c>
      <c r="B413" s="375"/>
      <c r="C413" s="375"/>
      <c r="D413" s="375"/>
      <c r="E413" s="375"/>
      <c r="F413" s="375"/>
      <c r="G413" s="375"/>
      <c r="H413" s="375"/>
      <c r="I413" s="375"/>
      <c r="J413" s="375"/>
      <c r="K413" s="375"/>
    </row>
    <row r="414" spans="1:11" ht="15" customHeight="1">
      <c r="A414" s="373" t="s">
        <v>213</v>
      </c>
      <c r="B414" s="373"/>
      <c r="C414" s="373"/>
      <c r="D414" s="366" t="s">
        <v>178</v>
      </c>
      <c r="E414" s="366"/>
      <c r="F414" s="243" t="s">
        <v>194</v>
      </c>
      <c r="G414" s="366" t="s">
        <v>195</v>
      </c>
      <c r="H414" s="366"/>
      <c r="I414" s="366" t="s">
        <v>196</v>
      </c>
      <c r="J414" s="366"/>
      <c r="K414" s="243" t="s">
        <v>197</v>
      </c>
    </row>
    <row r="415" spans="1:11" ht="37.950000000000003" customHeight="1">
      <c r="A415" s="246" t="s">
        <v>940</v>
      </c>
      <c r="B415" s="369" t="s">
        <v>941</v>
      </c>
      <c r="C415" s="369"/>
      <c r="D415" s="370" t="s">
        <v>16</v>
      </c>
      <c r="E415" s="370"/>
      <c r="F415" s="246" t="s">
        <v>128</v>
      </c>
      <c r="G415" s="371">
        <v>1</v>
      </c>
      <c r="H415" s="371"/>
      <c r="I415" s="372">
        <v>0.26</v>
      </c>
      <c r="J415" s="372"/>
      <c r="K415" s="248">
        <f>TRUNC(TRUNC(G415,8)*I415,2)</f>
        <v>0.26</v>
      </c>
    </row>
    <row r="416" spans="1:11" ht="37.950000000000003" customHeight="1">
      <c r="A416" s="246" t="s">
        <v>942</v>
      </c>
      <c r="B416" s="369" t="s">
        <v>943</v>
      </c>
      <c r="C416" s="369"/>
      <c r="D416" s="370" t="s">
        <v>16</v>
      </c>
      <c r="E416" s="370"/>
      <c r="F416" s="246" t="s">
        <v>128</v>
      </c>
      <c r="G416" s="371">
        <v>1</v>
      </c>
      <c r="H416" s="371"/>
      <c r="I416" s="372">
        <v>0.06</v>
      </c>
      <c r="J416" s="372"/>
      <c r="K416" s="248">
        <f>TRUNC(TRUNC(G416,8)*I416,2)</f>
        <v>0.06</v>
      </c>
    </row>
    <row r="417" spans="1:11" ht="15" customHeight="1">
      <c r="A417" s="11"/>
      <c r="B417" s="11"/>
      <c r="C417" s="11"/>
      <c r="D417" s="11"/>
      <c r="E417" s="11"/>
      <c r="F417" s="11"/>
      <c r="G417" s="367" t="s">
        <v>216</v>
      </c>
      <c r="H417" s="367"/>
      <c r="I417" s="367"/>
      <c r="J417" s="367"/>
      <c r="K417" s="249">
        <f>SUM(K415:K416)</f>
        <v>0.32</v>
      </c>
    </row>
    <row r="418" spans="1:11" ht="15" customHeight="1">
      <c r="A418" s="11"/>
      <c r="B418" s="11"/>
      <c r="C418" s="11"/>
      <c r="D418" s="11"/>
      <c r="E418" s="11"/>
      <c r="F418" s="11"/>
      <c r="G418" s="368" t="s">
        <v>217</v>
      </c>
      <c r="H418" s="368"/>
      <c r="I418" s="368"/>
      <c r="J418" s="368"/>
      <c r="K418" s="250">
        <f>ROUND(SUM(K417),2)</f>
        <v>0.32</v>
      </c>
    </row>
    <row r="419" spans="1:11" ht="10.050000000000001" customHeight="1">
      <c r="A419" s="11"/>
      <c r="B419" s="11"/>
      <c r="C419" s="11"/>
      <c r="D419" s="11"/>
      <c r="E419" s="11"/>
      <c r="F419" s="11"/>
      <c r="G419" s="374"/>
      <c r="H419" s="374"/>
      <c r="I419" s="374"/>
      <c r="J419" s="374"/>
      <c r="K419" s="374"/>
    </row>
    <row r="420" spans="1:11" ht="19.95" customHeight="1">
      <c r="A420" s="375" t="s">
        <v>944</v>
      </c>
      <c r="B420" s="375"/>
      <c r="C420" s="375"/>
      <c r="D420" s="375"/>
      <c r="E420" s="375"/>
      <c r="F420" s="375"/>
      <c r="G420" s="375"/>
      <c r="H420" s="375"/>
      <c r="I420" s="375"/>
      <c r="J420" s="375"/>
      <c r="K420" s="375"/>
    </row>
    <row r="421" spans="1:11" ht="15" customHeight="1">
      <c r="A421" s="373" t="s">
        <v>213</v>
      </c>
      <c r="B421" s="373"/>
      <c r="C421" s="373"/>
      <c r="D421" s="366" t="s">
        <v>178</v>
      </c>
      <c r="E421" s="366"/>
      <c r="F421" s="243" t="s">
        <v>194</v>
      </c>
      <c r="G421" s="366" t="s">
        <v>195</v>
      </c>
      <c r="H421" s="366"/>
      <c r="I421" s="366" t="s">
        <v>196</v>
      </c>
      <c r="J421" s="366"/>
      <c r="K421" s="243" t="s">
        <v>197</v>
      </c>
    </row>
    <row r="422" spans="1:11" ht="37.950000000000003" customHeight="1">
      <c r="A422" s="246" t="s">
        <v>940</v>
      </c>
      <c r="B422" s="369" t="s">
        <v>941</v>
      </c>
      <c r="C422" s="369"/>
      <c r="D422" s="370" t="s">
        <v>16</v>
      </c>
      <c r="E422" s="370"/>
      <c r="F422" s="246" t="s">
        <v>128</v>
      </c>
      <c r="G422" s="371">
        <v>1</v>
      </c>
      <c r="H422" s="371"/>
      <c r="I422" s="372">
        <v>0.26</v>
      </c>
      <c r="J422" s="372"/>
      <c r="K422" s="248">
        <f>TRUNC(TRUNC(G422,8)*I422,2)</f>
        <v>0.26</v>
      </c>
    </row>
    <row r="423" spans="1:11" ht="37.950000000000003" customHeight="1">
      <c r="A423" s="246" t="s">
        <v>942</v>
      </c>
      <c r="B423" s="369" t="s">
        <v>943</v>
      </c>
      <c r="C423" s="369"/>
      <c r="D423" s="370" t="s">
        <v>16</v>
      </c>
      <c r="E423" s="370"/>
      <c r="F423" s="246" t="s">
        <v>128</v>
      </c>
      <c r="G423" s="371">
        <v>1</v>
      </c>
      <c r="H423" s="371"/>
      <c r="I423" s="372">
        <v>0.06</v>
      </c>
      <c r="J423" s="372"/>
      <c r="K423" s="248">
        <f>TRUNC(TRUNC(G423,8)*I423,2)</f>
        <v>0.06</v>
      </c>
    </row>
    <row r="424" spans="1:11" ht="37.950000000000003" customHeight="1">
      <c r="A424" s="246" t="s">
        <v>945</v>
      </c>
      <c r="B424" s="369" t="s">
        <v>946</v>
      </c>
      <c r="C424" s="369"/>
      <c r="D424" s="370" t="s">
        <v>16</v>
      </c>
      <c r="E424" s="370"/>
      <c r="F424" s="246" t="s">
        <v>128</v>
      </c>
      <c r="G424" s="371">
        <v>1</v>
      </c>
      <c r="H424" s="371"/>
      <c r="I424" s="372">
        <v>0.28999999999999998</v>
      </c>
      <c r="J424" s="372"/>
      <c r="K424" s="248">
        <f>TRUNC(TRUNC(G424,8)*I424,2)</f>
        <v>0.28999999999999998</v>
      </c>
    </row>
    <row r="425" spans="1:11" ht="37.950000000000003" customHeight="1">
      <c r="A425" s="246" t="s">
        <v>947</v>
      </c>
      <c r="B425" s="369" t="s">
        <v>948</v>
      </c>
      <c r="C425" s="369"/>
      <c r="D425" s="370" t="s">
        <v>16</v>
      </c>
      <c r="E425" s="370"/>
      <c r="F425" s="246" t="s">
        <v>128</v>
      </c>
      <c r="G425" s="371">
        <v>1</v>
      </c>
      <c r="H425" s="371"/>
      <c r="I425" s="372">
        <v>1.91</v>
      </c>
      <c r="J425" s="372"/>
      <c r="K425" s="248">
        <f>TRUNC(TRUNC(G425,8)*I425,2)</f>
        <v>1.91</v>
      </c>
    </row>
    <row r="426" spans="1:11" ht="15" customHeight="1">
      <c r="A426" s="11"/>
      <c r="B426" s="11"/>
      <c r="C426" s="11"/>
      <c r="D426" s="11"/>
      <c r="E426" s="11"/>
      <c r="F426" s="11"/>
      <c r="G426" s="367" t="s">
        <v>216</v>
      </c>
      <c r="H426" s="367"/>
      <c r="I426" s="367"/>
      <c r="J426" s="367"/>
      <c r="K426" s="249">
        <f>SUM(K422:K425)</f>
        <v>2.52</v>
      </c>
    </row>
    <row r="427" spans="1:11" ht="15" customHeight="1">
      <c r="A427" s="11"/>
      <c r="B427" s="11"/>
      <c r="C427" s="11"/>
      <c r="D427" s="11"/>
      <c r="E427" s="11"/>
      <c r="F427" s="11"/>
      <c r="G427" s="368" t="s">
        <v>217</v>
      </c>
      <c r="H427" s="368"/>
      <c r="I427" s="368"/>
      <c r="J427" s="368"/>
      <c r="K427" s="250">
        <f>ROUND(SUM(K426),2)</f>
        <v>2.52</v>
      </c>
    </row>
    <row r="428" spans="1:11" ht="10.050000000000001" customHeight="1">
      <c r="A428" s="11"/>
      <c r="B428" s="11"/>
      <c r="C428" s="11"/>
      <c r="D428" s="11"/>
      <c r="E428" s="11"/>
      <c r="F428" s="11"/>
      <c r="G428" s="374"/>
      <c r="H428" s="374"/>
      <c r="I428" s="374"/>
      <c r="J428" s="374"/>
      <c r="K428" s="374"/>
    </row>
    <row r="429" spans="1:11" ht="19.95" customHeight="1">
      <c r="A429" s="375" t="s">
        <v>949</v>
      </c>
      <c r="B429" s="375"/>
      <c r="C429" s="375"/>
      <c r="D429" s="375"/>
      <c r="E429" s="375"/>
      <c r="F429" s="375"/>
      <c r="G429" s="375"/>
      <c r="H429" s="375"/>
      <c r="I429" s="375"/>
      <c r="J429" s="375"/>
      <c r="K429" s="375"/>
    </row>
    <row r="430" spans="1:11" ht="15" customHeight="1">
      <c r="A430" s="373" t="s">
        <v>911</v>
      </c>
      <c r="B430" s="373"/>
      <c r="C430" s="373"/>
      <c r="D430" s="366" t="s">
        <v>178</v>
      </c>
      <c r="E430" s="366"/>
      <c r="F430" s="243" t="s">
        <v>194</v>
      </c>
      <c r="G430" s="366" t="s">
        <v>195</v>
      </c>
      <c r="H430" s="366"/>
      <c r="I430" s="366" t="s">
        <v>196</v>
      </c>
      <c r="J430" s="366"/>
      <c r="K430" s="243" t="s">
        <v>197</v>
      </c>
    </row>
    <row r="431" spans="1:11" ht="37.950000000000003" customHeight="1">
      <c r="A431" s="246" t="s">
        <v>950</v>
      </c>
      <c r="B431" s="369" t="s">
        <v>951</v>
      </c>
      <c r="C431" s="369"/>
      <c r="D431" s="370" t="s">
        <v>16</v>
      </c>
      <c r="E431" s="370"/>
      <c r="F431" s="246" t="s">
        <v>23</v>
      </c>
      <c r="G431" s="371">
        <v>6.3999999999999997E-5</v>
      </c>
      <c r="H431" s="371"/>
      <c r="I431" s="372">
        <v>4152.09</v>
      </c>
      <c r="J431" s="372"/>
      <c r="K431" s="248">
        <f>TRUNC(TRUNC(G431,8)*I431,2)</f>
        <v>0.26</v>
      </c>
    </row>
    <row r="432" spans="1:11" ht="15" customHeight="1">
      <c r="A432" s="11"/>
      <c r="B432" s="11"/>
      <c r="C432" s="11"/>
      <c r="D432" s="11"/>
      <c r="E432" s="11"/>
      <c r="F432" s="11"/>
      <c r="G432" s="367" t="s">
        <v>914</v>
      </c>
      <c r="H432" s="367"/>
      <c r="I432" s="367"/>
      <c r="J432" s="367"/>
      <c r="K432" s="249">
        <f>SUM(K431:K431)</f>
        <v>0.26</v>
      </c>
    </row>
    <row r="433" spans="1:11" ht="15" customHeight="1">
      <c r="A433" s="11"/>
      <c r="B433" s="11"/>
      <c r="C433" s="11"/>
      <c r="D433" s="11"/>
      <c r="E433" s="11"/>
      <c r="F433" s="11"/>
      <c r="G433" s="368" t="s">
        <v>217</v>
      </c>
      <c r="H433" s="368"/>
      <c r="I433" s="368"/>
      <c r="J433" s="368"/>
      <c r="K433" s="250">
        <f>ROUND(SUM(K432),2)</f>
        <v>0.26</v>
      </c>
    </row>
    <row r="434" spans="1:11" ht="10.050000000000001" customHeight="1">
      <c r="A434" s="11"/>
      <c r="B434" s="11"/>
      <c r="C434" s="11"/>
      <c r="D434" s="11"/>
      <c r="E434" s="11"/>
      <c r="F434" s="11"/>
      <c r="G434" s="374"/>
      <c r="H434" s="374"/>
      <c r="I434" s="374"/>
      <c r="J434" s="374"/>
      <c r="K434" s="374"/>
    </row>
    <row r="435" spans="1:11" ht="19.95" customHeight="1">
      <c r="A435" s="375" t="s">
        <v>952</v>
      </c>
      <c r="B435" s="375"/>
      <c r="C435" s="375"/>
      <c r="D435" s="375"/>
      <c r="E435" s="375"/>
      <c r="F435" s="375"/>
      <c r="G435" s="375"/>
      <c r="H435" s="375"/>
      <c r="I435" s="375"/>
      <c r="J435" s="375"/>
      <c r="K435" s="375"/>
    </row>
    <row r="436" spans="1:11" ht="15" customHeight="1">
      <c r="A436" s="373" t="s">
        <v>911</v>
      </c>
      <c r="B436" s="373"/>
      <c r="C436" s="373"/>
      <c r="D436" s="366" t="s">
        <v>178</v>
      </c>
      <c r="E436" s="366"/>
      <c r="F436" s="243" t="s">
        <v>194</v>
      </c>
      <c r="G436" s="366" t="s">
        <v>195</v>
      </c>
      <c r="H436" s="366"/>
      <c r="I436" s="366" t="s">
        <v>196</v>
      </c>
      <c r="J436" s="366"/>
      <c r="K436" s="243" t="s">
        <v>197</v>
      </c>
    </row>
    <row r="437" spans="1:11" ht="37.950000000000003" customHeight="1">
      <c r="A437" s="246" t="s">
        <v>950</v>
      </c>
      <c r="B437" s="369" t="s">
        <v>951</v>
      </c>
      <c r="C437" s="369"/>
      <c r="D437" s="370" t="s">
        <v>16</v>
      </c>
      <c r="E437" s="370"/>
      <c r="F437" s="246" t="s">
        <v>23</v>
      </c>
      <c r="G437" s="371">
        <v>1.4800000000000001E-5</v>
      </c>
      <c r="H437" s="371"/>
      <c r="I437" s="372">
        <v>4152.09</v>
      </c>
      <c r="J437" s="372"/>
      <c r="K437" s="248">
        <f>TRUNC(TRUNC(G437,8)*I437,2)</f>
        <v>0.06</v>
      </c>
    </row>
    <row r="438" spans="1:11" ht="15" customHeight="1">
      <c r="A438" s="11"/>
      <c r="B438" s="11"/>
      <c r="C438" s="11"/>
      <c r="D438" s="11"/>
      <c r="E438" s="11"/>
      <c r="F438" s="11"/>
      <c r="G438" s="367" t="s">
        <v>914</v>
      </c>
      <c r="H438" s="367"/>
      <c r="I438" s="367"/>
      <c r="J438" s="367"/>
      <c r="K438" s="249">
        <f>SUM(K437:K437)</f>
        <v>0.06</v>
      </c>
    </row>
    <row r="439" spans="1:11" ht="15" customHeight="1">
      <c r="A439" s="11"/>
      <c r="B439" s="11"/>
      <c r="C439" s="11"/>
      <c r="D439" s="11"/>
      <c r="E439" s="11"/>
      <c r="F439" s="11"/>
      <c r="G439" s="368" t="s">
        <v>217</v>
      </c>
      <c r="H439" s="368"/>
      <c r="I439" s="368"/>
      <c r="J439" s="368"/>
      <c r="K439" s="250">
        <f>ROUND(SUM(K438),2)</f>
        <v>0.06</v>
      </c>
    </row>
    <row r="440" spans="1:11" ht="10.050000000000001" customHeight="1">
      <c r="A440" s="11"/>
      <c r="B440" s="11"/>
      <c r="C440" s="11"/>
      <c r="D440" s="11"/>
      <c r="E440" s="11"/>
      <c r="F440" s="11"/>
      <c r="G440" s="374"/>
      <c r="H440" s="374"/>
      <c r="I440" s="374"/>
      <c r="J440" s="374"/>
      <c r="K440" s="374"/>
    </row>
    <row r="441" spans="1:11" ht="19.95" customHeight="1">
      <c r="A441" s="375" t="s">
        <v>953</v>
      </c>
      <c r="B441" s="375"/>
      <c r="C441" s="375"/>
      <c r="D441" s="375"/>
      <c r="E441" s="375"/>
      <c r="F441" s="375"/>
      <c r="G441" s="375"/>
      <c r="H441" s="375"/>
      <c r="I441" s="375"/>
      <c r="J441" s="375"/>
      <c r="K441" s="375"/>
    </row>
    <row r="442" spans="1:11" ht="15" customHeight="1">
      <c r="A442" s="373" t="s">
        <v>911</v>
      </c>
      <c r="B442" s="373"/>
      <c r="C442" s="373"/>
      <c r="D442" s="366" t="s">
        <v>178</v>
      </c>
      <c r="E442" s="366"/>
      <c r="F442" s="243" t="s">
        <v>194</v>
      </c>
      <c r="G442" s="366" t="s">
        <v>195</v>
      </c>
      <c r="H442" s="366"/>
      <c r="I442" s="366" t="s">
        <v>196</v>
      </c>
      <c r="J442" s="366"/>
      <c r="K442" s="243" t="s">
        <v>197</v>
      </c>
    </row>
    <row r="443" spans="1:11" ht="37.950000000000003" customHeight="1">
      <c r="A443" s="246" t="s">
        <v>950</v>
      </c>
      <c r="B443" s="369" t="s">
        <v>951</v>
      </c>
      <c r="C443" s="369"/>
      <c r="D443" s="370" t="s">
        <v>16</v>
      </c>
      <c r="E443" s="370"/>
      <c r="F443" s="246" t="s">
        <v>23</v>
      </c>
      <c r="G443" s="371">
        <v>6.9999999999999994E-5</v>
      </c>
      <c r="H443" s="371"/>
      <c r="I443" s="372">
        <v>4152.09</v>
      </c>
      <c r="J443" s="372"/>
      <c r="K443" s="248">
        <f>TRUNC(TRUNC(G443,8)*I443,2)</f>
        <v>0.28999999999999998</v>
      </c>
    </row>
    <row r="444" spans="1:11" ht="15" customHeight="1">
      <c r="A444" s="11"/>
      <c r="B444" s="11"/>
      <c r="C444" s="11"/>
      <c r="D444" s="11"/>
      <c r="E444" s="11"/>
      <c r="F444" s="11"/>
      <c r="G444" s="367" t="s">
        <v>914</v>
      </c>
      <c r="H444" s="367"/>
      <c r="I444" s="367"/>
      <c r="J444" s="367"/>
      <c r="K444" s="249">
        <f>SUM(K443:K443)</f>
        <v>0.28999999999999998</v>
      </c>
    </row>
    <row r="445" spans="1:11" ht="15" customHeight="1">
      <c r="A445" s="11"/>
      <c r="B445" s="11"/>
      <c r="C445" s="11"/>
      <c r="D445" s="11"/>
      <c r="E445" s="11"/>
      <c r="F445" s="11"/>
      <c r="G445" s="368" t="s">
        <v>217</v>
      </c>
      <c r="H445" s="368"/>
      <c r="I445" s="368"/>
      <c r="J445" s="368"/>
      <c r="K445" s="250">
        <f>ROUND(SUM(K444),2)</f>
        <v>0.28999999999999998</v>
      </c>
    </row>
    <row r="446" spans="1:11" ht="10.050000000000001" customHeight="1">
      <c r="A446" s="11"/>
      <c r="B446" s="11"/>
      <c r="C446" s="11"/>
      <c r="D446" s="11"/>
      <c r="E446" s="11"/>
      <c r="F446" s="11"/>
      <c r="G446" s="374"/>
      <c r="H446" s="374"/>
      <c r="I446" s="374"/>
      <c r="J446" s="374"/>
      <c r="K446" s="374"/>
    </row>
    <row r="447" spans="1:11" ht="19.95" customHeight="1">
      <c r="A447" s="375" t="s">
        <v>954</v>
      </c>
      <c r="B447" s="375"/>
      <c r="C447" s="375"/>
      <c r="D447" s="375"/>
      <c r="E447" s="375"/>
      <c r="F447" s="375"/>
      <c r="G447" s="375"/>
      <c r="H447" s="375"/>
      <c r="I447" s="375"/>
      <c r="J447" s="375"/>
      <c r="K447" s="375"/>
    </row>
    <row r="448" spans="1:11" ht="15" customHeight="1">
      <c r="A448" s="373" t="s">
        <v>918</v>
      </c>
      <c r="B448" s="373"/>
      <c r="C448" s="373"/>
      <c r="D448" s="366" t="s">
        <v>178</v>
      </c>
      <c r="E448" s="366"/>
      <c r="F448" s="243" t="s">
        <v>194</v>
      </c>
      <c r="G448" s="366" t="s">
        <v>195</v>
      </c>
      <c r="H448" s="366"/>
      <c r="I448" s="366" t="s">
        <v>196</v>
      </c>
      <c r="J448" s="366"/>
      <c r="K448" s="243" t="s">
        <v>197</v>
      </c>
    </row>
    <row r="449" spans="1:11" ht="28.95" customHeight="1">
      <c r="A449" s="246" t="s">
        <v>955</v>
      </c>
      <c r="B449" s="369" t="s">
        <v>956</v>
      </c>
      <c r="C449" s="369"/>
      <c r="D449" s="370" t="s">
        <v>16</v>
      </c>
      <c r="E449" s="370"/>
      <c r="F449" s="246" t="s">
        <v>921</v>
      </c>
      <c r="G449" s="371">
        <v>1.88</v>
      </c>
      <c r="H449" s="371"/>
      <c r="I449" s="372">
        <v>1.02</v>
      </c>
      <c r="J449" s="372"/>
      <c r="K449" s="248">
        <f>TRUNC(TRUNC(G449,8)*I449,2)</f>
        <v>1.91</v>
      </c>
    </row>
    <row r="450" spans="1:11" ht="15" customHeight="1">
      <c r="A450" s="11"/>
      <c r="B450" s="11"/>
      <c r="C450" s="11"/>
      <c r="D450" s="11"/>
      <c r="E450" s="11"/>
      <c r="F450" s="11"/>
      <c r="G450" s="367" t="s">
        <v>922</v>
      </c>
      <c r="H450" s="367"/>
      <c r="I450" s="367"/>
      <c r="J450" s="367"/>
      <c r="K450" s="249">
        <f>SUM(K449:K449)</f>
        <v>1.91</v>
      </c>
    </row>
    <row r="451" spans="1:11" ht="15" customHeight="1">
      <c r="A451" s="11"/>
      <c r="B451" s="11"/>
      <c r="C451" s="11"/>
      <c r="D451" s="11"/>
      <c r="E451" s="11"/>
      <c r="F451" s="11"/>
      <c r="G451" s="368" t="s">
        <v>217</v>
      </c>
      <c r="H451" s="368"/>
      <c r="I451" s="368"/>
      <c r="J451" s="368"/>
      <c r="K451" s="250">
        <f>ROUND(SUM(K450),2)</f>
        <v>1.91</v>
      </c>
    </row>
    <row r="452" spans="1:11" ht="10.050000000000001" customHeight="1">
      <c r="A452" s="11"/>
      <c r="B452" s="11"/>
      <c r="C452" s="11"/>
      <c r="D452" s="11"/>
      <c r="E452" s="11"/>
      <c r="F452" s="11"/>
      <c r="G452" s="374"/>
      <c r="H452" s="374"/>
      <c r="I452" s="374"/>
      <c r="J452" s="374"/>
      <c r="K452" s="374"/>
    </row>
    <row r="453" spans="1:11" ht="19.95" customHeight="1">
      <c r="A453" s="375" t="s">
        <v>957</v>
      </c>
      <c r="B453" s="375"/>
      <c r="C453" s="375"/>
      <c r="D453" s="375"/>
      <c r="E453" s="375"/>
      <c r="F453" s="375"/>
      <c r="G453" s="375"/>
      <c r="H453" s="375"/>
      <c r="I453" s="375"/>
      <c r="J453" s="375"/>
      <c r="K453" s="375"/>
    </row>
    <row r="454" spans="1:11" ht="15" customHeight="1">
      <c r="A454" s="373" t="s">
        <v>193</v>
      </c>
      <c r="B454" s="373"/>
      <c r="C454" s="373"/>
      <c r="D454" s="366" t="s">
        <v>178</v>
      </c>
      <c r="E454" s="366"/>
      <c r="F454" s="243" t="s">
        <v>194</v>
      </c>
      <c r="G454" s="366" t="s">
        <v>195</v>
      </c>
      <c r="H454" s="366"/>
      <c r="I454" s="366" t="s">
        <v>196</v>
      </c>
      <c r="J454" s="366"/>
      <c r="K454" s="243" t="s">
        <v>197</v>
      </c>
    </row>
    <row r="455" spans="1:11" ht="28.95" customHeight="1">
      <c r="A455" s="246" t="s">
        <v>958</v>
      </c>
      <c r="B455" s="369" t="s">
        <v>959</v>
      </c>
      <c r="C455" s="369"/>
      <c r="D455" s="370" t="s">
        <v>16</v>
      </c>
      <c r="E455" s="370"/>
      <c r="F455" s="246" t="s">
        <v>167</v>
      </c>
      <c r="G455" s="371">
        <v>1.2434000000000001</v>
      </c>
      <c r="H455" s="371"/>
      <c r="I455" s="372">
        <v>1.49</v>
      </c>
      <c r="J455" s="372"/>
      <c r="K455" s="248">
        <f>TRUNC(TRUNC(G455,8)*I455,2)</f>
        <v>1.85</v>
      </c>
    </row>
    <row r="456" spans="1:11" ht="21" customHeight="1">
      <c r="A456" s="246" t="s">
        <v>960</v>
      </c>
      <c r="B456" s="369" t="s">
        <v>961</v>
      </c>
      <c r="C456" s="369"/>
      <c r="D456" s="370" t="s">
        <v>16</v>
      </c>
      <c r="E456" s="370"/>
      <c r="F456" s="246" t="s">
        <v>23</v>
      </c>
      <c r="G456" s="371">
        <v>9.4000000000000004E-3</v>
      </c>
      <c r="H456" s="371"/>
      <c r="I456" s="372">
        <v>7.25</v>
      </c>
      <c r="J456" s="372"/>
      <c r="K456" s="248">
        <f>TRUNC(TRUNC(G456,8)*I456,2)</f>
        <v>0.06</v>
      </c>
    </row>
    <row r="457" spans="1:11" ht="15" customHeight="1">
      <c r="A457" s="11"/>
      <c r="B457" s="11"/>
      <c r="C457" s="11"/>
      <c r="D457" s="11"/>
      <c r="E457" s="11"/>
      <c r="F457" s="11"/>
      <c r="G457" s="367" t="s">
        <v>206</v>
      </c>
      <c r="H457" s="367"/>
      <c r="I457" s="367"/>
      <c r="J457" s="367"/>
      <c r="K457" s="249">
        <f>SUM(K455:K456)</f>
        <v>1.9100000000000001</v>
      </c>
    </row>
    <row r="458" spans="1:11" ht="15" customHeight="1">
      <c r="A458" s="373" t="s">
        <v>207</v>
      </c>
      <c r="B458" s="373"/>
      <c r="C458" s="373"/>
      <c r="D458" s="366" t="s">
        <v>178</v>
      </c>
      <c r="E458" s="366"/>
      <c r="F458" s="243" t="s">
        <v>194</v>
      </c>
      <c r="G458" s="366" t="s">
        <v>195</v>
      </c>
      <c r="H458" s="366"/>
      <c r="I458" s="366" t="s">
        <v>196</v>
      </c>
      <c r="J458" s="366"/>
      <c r="K458" s="243" t="s">
        <v>197</v>
      </c>
    </row>
    <row r="459" spans="1:11" ht="21" customHeight="1">
      <c r="A459" s="246" t="s">
        <v>962</v>
      </c>
      <c r="B459" s="369" t="s">
        <v>963</v>
      </c>
      <c r="C459" s="369"/>
      <c r="D459" s="370" t="s">
        <v>16</v>
      </c>
      <c r="E459" s="370"/>
      <c r="F459" s="246" t="s">
        <v>128</v>
      </c>
      <c r="G459" s="371">
        <v>2.3E-2</v>
      </c>
      <c r="H459" s="371"/>
      <c r="I459" s="372">
        <v>23.57</v>
      </c>
      <c r="J459" s="372"/>
      <c r="K459" s="248">
        <f>TRUNC(TRUNC(G459,8)*I459,2)</f>
        <v>0.54</v>
      </c>
    </row>
    <row r="460" spans="1:11" ht="15" customHeight="1">
      <c r="A460" s="246" t="s">
        <v>253</v>
      </c>
      <c r="B460" s="369" t="s">
        <v>254</v>
      </c>
      <c r="C460" s="369"/>
      <c r="D460" s="370" t="s">
        <v>16</v>
      </c>
      <c r="E460" s="370"/>
      <c r="F460" s="246" t="s">
        <v>128</v>
      </c>
      <c r="G460" s="371">
        <v>2.3E-2</v>
      </c>
      <c r="H460" s="371"/>
      <c r="I460" s="372">
        <v>27.77</v>
      </c>
      <c r="J460" s="372"/>
      <c r="K460" s="248">
        <f>TRUNC(TRUNC(G460,8)*I460,2)</f>
        <v>0.63</v>
      </c>
    </row>
    <row r="461" spans="1:11" ht="18" customHeight="1">
      <c r="A461" s="11"/>
      <c r="B461" s="11"/>
      <c r="C461" s="11"/>
      <c r="D461" s="11"/>
      <c r="E461" s="11"/>
      <c r="F461" s="11"/>
      <c r="G461" s="367" t="s">
        <v>212</v>
      </c>
      <c r="H461" s="367"/>
      <c r="I461" s="367"/>
      <c r="J461" s="367"/>
      <c r="K461" s="249">
        <f>SUM(K459:K460)</f>
        <v>1.17</v>
      </c>
    </row>
    <row r="462" spans="1:11" ht="15" customHeight="1">
      <c r="A462" s="11"/>
      <c r="B462" s="11"/>
      <c r="C462" s="11"/>
      <c r="D462" s="11"/>
      <c r="E462" s="11"/>
      <c r="F462" s="11"/>
      <c r="G462" s="368" t="s">
        <v>217</v>
      </c>
      <c r="H462" s="368"/>
      <c r="I462" s="368"/>
      <c r="J462" s="368"/>
      <c r="K462" s="250">
        <f>ROUND(SUM(K457,K461),2)</f>
        <v>3.08</v>
      </c>
    </row>
    <row r="463" spans="1:11" ht="10.050000000000001" customHeight="1">
      <c r="A463" s="11"/>
      <c r="B463" s="11"/>
      <c r="C463" s="11"/>
      <c r="D463" s="11"/>
      <c r="E463" s="11"/>
      <c r="F463" s="11"/>
      <c r="G463" s="374"/>
      <c r="H463" s="374"/>
      <c r="I463" s="374"/>
      <c r="J463" s="374"/>
      <c r="K463" s="374"/>
    </row>
    <row r="464" spans="1:11" ht="19.95" customHeight="1">
      <c r="A464" s="375" t="s">
        <v>964</v>
      </c>
      <c r="B464" s="375"/>
      <c r="C464" s="375"/>
      <c r="D464" s="375"/>
      <c r="E464" s="375"/>
      <c r="F464" s="375"/>
      <c r="G464" s="375"/>
      <c r="H464" s="375"/>
      <c r="I464" s="375"/>
      <c r="J464" s="375"/>
      <c r="K464" s="375"/>
    </row>
    <row r="465" spans="1:11" ht="15" customHeight="1">
      <c r="A465" s="373" t="s">
        <v>193</v>
      </c>
      <c r="B465" s="373"/>
      <c r="C465" s="373"/>
      <c r="D465" s="366" t="s">
        <v>178</v>
      </c>
      <c r="E465" s="366"/>
      <c r="F465" s="243" t="s">
        <v>194</v>
      </c>
      <c r="G465" s="366" t="s">
        <v>195</v>
      </c>
      <c r="H465" s="366"/>
      <c r="I465" s="366" t="s">
        <v>196</v>
      </c>
      <c r="J465" s="366"/>
      <c r="K465" s="243" t="s">
        <v>197</v>
      </c>
    </row>
    <row r="466" spans="1:11" ht="28.95" customHeight="1">
      <c r="A466" s="246" t="s">
        <v>965</v>
      </c>
      <c r="B466" s="369" t="s">
        <v>966</v>
      </c>
      <c r="C466" s="369"/>
      <c r="D466" s="370" t="s">
        <v>16</v>
      </c>
      <c r="E466" s="370"/>
      <c r="F466" s="246" t="s">
        <v>167</v>
      </c>
      <c r="G466" s="371">
        <v>1.2434000000000001</v>
      </c>
      <c r="H466" s="371"/>
      <c r="I466" s="372">
        <v>2.36</v>
      </c>
      <c r="J466" s="372"/>
      <c r="K466" s="248">
        <f>TRUNC(TRUNC(G466,8)*I466,2)</f>
        <v>2.93</v>
      </c>
    </row>
    <row r="467" spans="1:11" ht="21" customHeight="1">
      <c r="A467" s="246" t="s">
        <v>960</v>
      </c>
      <c r="B467" s="369" t="s">
        <v>961</v>
      </c>
      <c r="C467" s="369"/>
      <c r="D467" s="370" t="s">
        <v>16</v>
      </c>
      <c r="E467" s="370"/>
      <c r="F467" s="246" t="s">
        <v>23</v>
      </c>
      <c r="G467" s="371">
        <v>9.4000000000000004E-3</v>
      </c>
      <c r="H467" s="371"/>
      <c r="I467" s="372">
        <v>7.25</v>
      </c>
      <c r="J467" s="372"/>
      <c r="K467" s="248">
        <f>TRUNC(TRUNC(G467,8)*I467,2)</f>
        <v>0.06</v>
      </c>
    </row>
    <row r="468" spans="1:11" ht="15" customHeight="1">
      <c r="A468" s="11"/>
      <c r="B468" s="11"/>
      <c r="C468" s="11"/>
      <c r="D468" s="11"/>
      <c r="E468" s="11"/>
      <c r="F468" s="11"/>
      <c r="G468" s="367" t="s">
        <v>206</v>
      </c>
      <c r="H468" s="367"/>
      <c r="I468" s="367"/>
      <c r="J468" s="367"/>
      <c r="K468" s="249">
        <f>SUM(K466:K467)</f>
        <v>2.99</v>
      </c>
    </row>
    <row r="469" spans="1:11" ht="15" customHeight="1">
      <c r="A469" s="373" t="s">
        <v>207</v>
      </c>
      <c r="B469" s="373"/>
      <c r="C469" s="373"/>
      <c r="D469" s="366" t="s">
        <v>178</v>
      </c>
      <c r="E469" s="366"/>
      <c r="F469" s="243" t="s">
        <v>194</v>
      </c>
      <c r="G469" s="366" t="s">
        <v>195</v>
      </c>
      <c r="H469" s="366"/>
      <c r="I469" s="366" t="s">
        <v>196</v>
      </c>
      <c r="J469" s="366"/>
      <c r="K469" s="243" t="s">
        <v>197</v>
      </c>
    </row>
    <row r="470" spans="1:11" ht="21" customHeight="1">
      <c r="A470" s="246" t="s">
        <v>962</v>
      </c>
      <c r="B470" s="369" t="s">
        <v>963</v>
      </c>
      <c r="C470" s="369"/>
      <c r="D470" s="370" t="s">
        <v>16</v>
      </c>
      <c r="E470" s="370"/>
      <c r="F470" s="246" t="s">
        <v>128</v>
      </c>
      <c r="G470" s="371">
        <v>2.9000000000000001E-2</v>
      </c>
      <c r="H470" s="371"/>
      <c r="I470" s="372">
        <v>23.57</v>
      </c>
      <c r="J470" s="372"/>
      <c r="K470" s="248">
        <f>TRUNC(TRUNC(G470,8)*I470,2)</f>
        <v>0.68</v>
      </c>
    </row>
    <row r="471" spans="1:11" ht="15" customHeight="1">
      <c r="A471" s="246" t="s">
        <v>253</v>
      </c>
      <c r="B471" s="369" t="s">
        <v>254</v>
      </c>
      <c r="C471" s="369"/>
      <c r="D471" s="370" t="s">
        <v>16</v>
      </c>
      <c r="E471" s="370"/>
      <c r="F471" s="246" t="s">
        <v>128</v>
      </c>
      <c r="G471" s="371">
        <v>2.9000000000000001E-2</v>
      </c>
      <c r="H471" s="371"/>
      <c r="I471" s="372">
        <v>27.77</v>
      </c>
      <c r="J471" s="372"/>
      <c r="K471" s="248">
        <f>TRUNC(TRUNC(G471,8)*I471,2)</f>
        <v>0.8</v>
      </c>
    </row>
    <row r="472" spans="1:11" ht="18" customHeight="1">
      <c r="A472" s="11"/>
      <c r="B472" s="11"/>
      <c r="C472" s="11"/>
      <c r="D472" s="11"/>
      <c r="E472" s="11"/>
      <c r="F472" s="11"/>
      <c r="G472" s="367" t="s">
        <v>212</v>
      </c>
      <c r="H472" s="367"/>
      <c r="I472" s="367"/>
      <c r="J472" s="367"/>
      <c r="K472" s="249">
        <f>SUM(K470:K471)</f>
        <v>1.48</v>
      </c>
    </row>
    <row r="473" spans="1:11" ht="15" customHeight="1">
      <c r="A473" s="11"/>
      <c r="B473" s="11"/>
      <c r="C473" s="11"/>
      <c r="D473" s="11"/>
      <c r="E473" s="11"/>
      <c r="F473" s="11"/>
      <c r="G473" s="368" t="s">
        <v>217</v>
      </c>
      <c r="H473" s="368"/>
      <c r="I473" s="368"/>
      <c r="J473" s="368"/>
      <c r="K473" s="250">
        <f>ROUND(SUM(K468,K472),2)</f>
        <v>4.47</v>
      </c>
    </row>
    <row r="474" spans="1:11" ht="10.050000000000001" customHeight="1">
      <c r="A474" s="11"/>
      <c r="B474" s="11"/>
      <c r="C474" s="11"/>
      <c r="D474" s="11"/>
      <c r="E474" s="11"/>
      <c r="F474" s="11"/>
      <c r="G474" s="374"/>
      <c r="H474" s="374"/>
      <c r="I474" s="374"/>
      <c r="J474" s="374"/>
      <c r="K474" s="374"/>
    </row>
    <row r="475" spans="1:11" ht="19.95" customHeight="1">
      <c r="A475" s="375" t="s">
        <v>967</v>
      </c>
      <c r="B475" s="375"/>
      <c r="C475" s="375"/>
      <c r="D475" s="375"/>
      <c r="E475" s="375"/>
      <c r="F475" s="375"/>
      <c r="G475" s="375"/>
      <c r="H475" s="375"/>
      <c r="I475" s="375"/>
      <c r="J475" s="375"/>
      <c r="K475" s="375"/>
    </row>
    <row r="476" spans="1:11" ht="15" customHeight="1">
      <c r="A476" s="373" t="s">
        <v>193</v>
      </c>
      <c r="B476" s="373"/>
      <c r="C476" s="373"/>
      <c r="D476" s="366" t="s">
        <v>178</v>
      </c>
      <c r="E476" s="366"/>
      <c r="F476" s="243" t="s">
        <v>194</v>
      </c>
      <c r="G476" s="366" t="s">
        <v>195</v>
      </c>
      <c r="H476" s="366"/>
      <c r="I476" s="366" t="s">
        <v>196</v>
      </c>
      <c r="J476" s="366"/>
      <c r="K476" s="243" t="s">
        <v>197</v>
      </c>
    </row>
    <row r="477" spans="1:11" ht="28.95" customHeight="1">
      <c r="A477" s="246" t="s">
        <v>968</v>
      </c>
      <c r="B477" s="369" t="s">
        <v>969</v>
      </c>
      <c r="C477" s="369"/>
      <c r="D477" s="370" t="s">
        <v>16</v>
      </c>
      <c r="E477" s="370"/>
      <c r="F477" s="246" t="s">
        <v>167</v>
      </c>
      <c r="G477" s="371">
        <v>1.2434000000000001</v>
      </c>
      <c r="H477" s="371"/>
      <c r="I477" s="372">
        <v>3.92</v>
      </c>
      <c r="J477" s="372"/>
      <c r="K477" s="248">
        <f>TRUNC(TRUNC(G477,8)*I477,2)</f>
        <v>4.87</v>
      </c>
    </row>
    <row r="478" spans="1:11" ht="21" customHeight="1">
      <c r="A478" s="246" t="s">
        <v>960</v>
      </c>
      <c r="B478" s="369" t="s">
        <v>961</v>
      </c>
      <c r="C478" s="369"/>
      <c r="D478" s="370" t="s">
        <v>16</v>
      </c>
      <c r="E478" s="370"/>
      <c r="F478" s="246" t="s">
        <v>23</v>
      </c>
      <c r="G478" s="371">
        <v>9.4000000000000004E-3</v>
      </c>
      <c r="H478" s="371"/>
      <c r="I478" s="372">
        <v>7.25</v>
      </c>
      <c r="J478" s="372"/>
      <c r="K478" s="248">
        <f>TRUNC(TRUNC(G478,8)*I478,2)</f>
        <v>0.06</v>
      </c>
    </row>
    <row r="479" spans="1:11" ht="15" customHeight="1">
      <c r="A479" s="11"/>
      <c r="B479" s="11"/>
      <c r="C479" s="11"/>
      <c r="D479" s="11"/>
      <c r="E479" s="11"/>
      <c r="F479" s="11"/>
      <c r="G479" s="367" t="s">
        <v>206</v>
      </c>
      <c r="H479" s="367"/>
      <c r="I479" s="367"/>
      <c r="J479" s="367"/>
      <c r="K479" s="249">
        <f>SUM(K477:K478)</f>
        <v>4.93</v>
      </c>
    </row>
    <row r="480" spans="1:11" ht="15" customHeight="1">
      <c r="A480" s="373" t="s">
        <v>207</v>
      </c>
      <c r="B480" s="373"/>
      <c r="C480" s="373"/>
      <c r="D480" s="366" t="s">
        <v>178</v>
      </c>
      <c r="E480" s="366"/>
      <c r="F480" s="243" t="s">
        <v>194</v>
      </c>
      <c r="G480" s="366" t="s">
        <v>195</v>
      </c>
      <c r="H480" s="366"/>
      <c r="I480" s="366" t="s">
        <v>196</v>
      </c>
      <c r="J480" s="366"/>
      <c r="K480" s="243" t="s">
        <v>197</v>
      </c>
    </row>
    <row r="481" spans="1:11" ht="21" customHeight="1">
      <c r="A481" s="246" t="s">
        <v>962</v>
      </c>
      <c r="B481" s="369" t="s">
        <v>963</v>
      </c>
      <c r="C481" s="369"/>
      <c r="D481" s="370" t="s">
        <v>16</v>
      </c>
      <c r="E481" s="370"/>
      <c r="F481" s="246" t="s">
        <v>128</v>
      </c>
      <c r="G481" s="371">
        <v>3.9E-2</v>
      </c>
      <c r="H481" s="371"/>
      <c r="I481" s="372">
        <v>23.57</v>
      </c>
      <c r="J481" s="372"/>
      <c r="K481" s="248">
        <f>TRUNC(TRUNC(G481,8)*I481,2)</f>
        <v>0.91</v>
      </c>
    </row>
    <row r="482" spans="1:11" ht="15" customHeight="1">
      <c r="A482" s="246" t="s">
        <v>253</v>
      </c>
      <c r="B482" s="369" t="s">
        <v>254</v>
      </c>
      <c r="C482" s="369"/>
      <c r="D482" s="370" t="s">
        <v>16</v>
      </c>
      <c r="E482" s="370"/>
      <c r="F482" s="246" t="s">
        <v>128</v>
      </c>
      <c r="G482" s="371">
        <v>3.9E-2</v>
      </c>
      <c r="H482" s="371"/>
      <c r="I482" s="372">
        <v>27.77</v>
      </c>
      <c r="J482" s="372"/>
      <c r="K482" s="248">
        <f>TRUNC(TRUNC(G482,8)*I482,2)</f>
        <v>1.08</v>
      </c>
    </row>
    <row r="483" spans="1:11" ht="18" customHeight="1">
      <c r="A483" s="11"/>
      <c r="B483" s="11"/>
      <c r="C483" s="11"/>
      <c r="D483" s="11"/>
      <c r="E483" s="11"/>
      <c r="F483" s="11"/>
      <c r="G483" s="367" t="s">
        <v>212</v>
      </c>
      <c r="H483" s="367"/>
      <c r="I483" s="367"/>
      <c r="J483" s="367"/>
      <c r="K483" s="249">
        <f>SUM(K481:K482)</f>
        <v>1.9900000000000002</v>
      </c>
    </row>
    <row r="484" spans="1:11" ht="15" customHeight="1">
      <c r="A484" s="11"/>
      <c r="B484" s="11"/>
      <c r="C484" s="11"/>
      <c r="D484" s="11"/>
      <c r="E484" s="11"/>
      <c r="F484" s="11"/>
      <c r="G484" s="368" t="s">
        <v>217</v>
      </c>
      <c r="H484" s="368"/>
      <c r="I484" s="368"/>
      <c r="J484" s="368"/>
      <c r="K484" s="250">
        <f>ROUND(SUM(K479,K483),2)</f>
        <v>6.92</v>
      </c>
    </row>
    <row r="485" spans="1:11" ht="10.050000000000001" customHeight="1">
      <c r="A485" s="11"/>
      <c r="B485" s="11"/>
      <c r="C485" s="11"/>
      <c r="D485" s="11"/>
      <c r="E485" s="11"/>
      <c r="F485" s="11"/>
      <c r="G485" s="374"/>
      <c r="H485" s="374"/>
      <c r="I485" s="374"/>
      <c r="J485" s="374"/>
      <c r="K485" s="374"/>
    </row>
    <row r="486" spans="1:11" ht="19.95" customHeight="1">
      <c r="A486" s="375" t="s">
        <v>970</v>
      </c>
      <c r="B486" s="375"/>
      <c r="C486" s="375"/>
      <c r="D486" s="375"/>
      <c r="E486" s="375"/>
      <c r="F486" s="375"/>
      <c r="G486" s="375"/>
      <c r="H486" s="375"/>
      <c r="I486" s="375"/>
      <c r="J486" s="375"/>
      <c r="K486" s="375"/>
    </row>
    <row r="487" spans="1:11" ht="15" customHeight="1">
      <c r="A487" s="373" t="s">
        <v>193</v>
      </c>
      <c r="B487" s="373"/>
      <c r="C487" s="373"/>
      <c r="D487" s="366" t="s">
        <v>178</v>
      </c>
      <c r="E487" s="366"/>
      <c r="F487" s="243" t="s">
        <v>194</v>
      </c>
      <c r="G487" s="366" t="s">
        <v>195</v>
      </c>
      <c r="H487" s="366"/>
      <c r="I487" s="366" t="s">
        <v>196</v>
      </c>
      <c r="J487" s="366"/>
      <c r="K487" s="243" t="s">
        <v>197</v>
      </c>
    </row>
    <row r="488" spans="1:11" ht="21" customHeight="1">
      <c r="A488" s="246" t="s">
        <v>971</v>
      </c>
      <c r="B488" s="369" t="s">
        <v>972</v>
      </c>
      <c r="C488" s="369"/>
      <c r="D488" s="370" t="s">
        <v>16</v>
      </c>
      <c r="E488" s="370"/>
      <c r="F488" s="246" t="s">
        <v>167</v>
      </c>
      <c r="G488" s="371">
        <v>1.05</v>
      </c>
      <c r="H488" s="371"/>
      <c r="I488" s="372">
        <v>2</v>
      </c>
      <c r="J488" s="372"/>
      <c r="K488" s="248">
        <f>TRUNC(TRUNC(G488,8)*I488,2)</f>
        <v>2.1</v>
      </c>
    </row>
    <row r="489" spans="1:11" ht="15" customHeight="1">
      <c r="A489" s="11"/>
      <c r="B489" s="11"/>
      <c r="C489" s="11"/>
      <c r="D489" s="11"/>
      <c r="E489" s="11"/>
      <c r="F489" s="11"/>
      <c r="G489" s="367" t="s">
        <v>206</v>
      </c>
      <c r="H489" s="367"/>
      <c r="I489" s="367"/>
      <c r="J489" s="367"/>
      <c r="K489" s="249">
        <f>SUM(K488:K488)</f>
        <v>2.1</v>
      </c>
    </row>
    <row r="490" spans="1:11" ht="15" customHeight="1">
      <c r="A490" s="373" t="s">
        <v>207</v>
      </c>
      <c r="B490" s="373"/>
      <c r="C490" s="373"/>
      <c r="D490" s="366" t="s">
        <v>178</v>
      </c>
      <c r="E490" s="366"/>
      <c r="F490" s="243" t="s">
        <v>194</v>
      </c>
      <c r="G490" s="366" t="s">
        <v>195</v>
      </c>
      <c r="H490" s="366"/>
      <c r="I490" s="366" t="s">
        <v>196</v>
      </c>
      <c r="J490" s="366"/>
      <c r="K490" s="243" t="s">
        <v>197</v>
      </c>
    </row>
    <row r="491" spans="1:11" ht="21" customHeight="1">
      <c r="A491" s="246" t="s">
        <v>962</v>
      </c>
      <c r="B491" s="369" t="s">
        <v>963</v>
      </c>
      <c r="C491" s="369"/>
      <c r="D491" s="370" t="s">
        <v>16</v>
      </c>
      <c r="E491" s="370"/>
      <c r="F491" s="246" t="s">
        <v>128</v>
      </c>
      <c r="G491" s="371">
        <v>9.7424999999999998E-2</v>
      </c>
      <c r="H491" s="371"/>
      <c r="I491" s="372">
        <v>23.57</v>
      </c>
      <c r="J491" s="372"/>
      <c r="K491" s="248">
        <f>TRUNC(TRUNC(G491,8)*I491,2)</f>
        <v>2.29</v>
      </c>
    </row>
    <row r="492" spans="1:11" ht="15" customHeight="1">
      <c r="A492" s="246" t="s">
        <v>253</v>
      </c>
      <c r="B492" s="369" t="s">
        <v>254</v>
      </c>
      <c r="C492" s="369"/>
      <c r="D492" s="370" t="s">
        <v>16</v>
      </c>
      <c r="E492" s="370"/>
      <c r="F492" s="246" t="s">
        <v>128</v>
      </c>
      <c r="G492" s="371">
        <v>0.12989999999999999</v>
      </c>
      <c r="H492" s="371"/>
      <c r="I492" s="372">
        <v>27.77</v>
      </c>
      <c r="J492" s="372"/>
      <c r="K492" s="248">
        <f>TRUNC(TRUNC(G492,8)*I492,2)</f>
        <v>3.6</v>
      </c>
    </row>
    <row r="493" spans="1:11" ht="18" customHeight="1">
      <c r="A493" s="11"/>
      <c r="B493" s="11"/>
      <c r="C493" s="11"/>
      <c r="D493" s="11"/>
      <c r="E493" s="11"/>
      <c r="F493" s="11"/>
      <c r="G493" s="367" t="s">
        <v>212</v>
      </c>
      <c r="H493" s="367"/>
      <c r="I493" s="367"/>
      <c r="J493" s="367"/>
      <c r="K493" s="249">
        <f>SUM(K491:K492)</f>
        <v>5.8900000000000006</v>
      </c>
    </row>
    <row r="494" spans="1:11" ht="15" customHeight="1">
      <c r="A494" s="11"/>
      <c r="B494" s="11"/>
      <c r="C494" s="11"/>
      <c r="D494" s="11"/>
      <c r="E494" s="11"/>
      <c r="F494" s="11"/>
      <c r="G494" s="368" t="s">
        <v>217</v>
      </c>
      <c r="H494" s="368"/>
      <c r="I494" s="368"/>
      <c r="J494" s="368"/>
      <c r="K494" s="250">
        <f>ROUND(SUM(K489,K493),2)</f>
        <v>7.99</v>
      </c>
    </row>
    <row r="495" spans="1:11" ht="10.050000000000001" customHeight="1">
      <c r="A495" s="11"/>
      <c r="B495" s="11"/>
      <c r="C495" s="11"/>
      <c r="D495" s="11"/>
      <c r="E495" s="11"/>
      <c r="F495" s="11"/>
      <c r="G495" s="374"/>
      <c r="H495" s="374"/>
      <c r="I495" s="374"/>
      <c r="J495" s="374"/>
      <c r="K495" s="374"/>
    </row>
    <row r="496" spans="1:11" ht="19.95" customHeight="1">
      <c r="A496" s="375" t="s">
        <v>973</v>
      </c>
      <c r="B496" s="375"/>
      <c r="C496" s="375"/>
      <c r="D496" s="375"/>
      <c r="E496" s="375"/>
      <c r="F496" s="375"/>
      <c r="G496" s="375"/>
      <c r="H496" s="375"/>
      <c r="I496" s="375"/>
      <c r="J496" s="375"/>
      <c r="K496" s="375"/>
    </row>
    <row r="497" spans="1:11" ht="15" customHeight="1">
      <c r="A497" s="373" t="s">
        <v>281</v>
      </c>
      <c r="B497" s="373"/>
      <c r="C497" s="373"/>
      <c r="D497" s="366" t="s">
        <v>178</v>
      </c>
      <c r="E497" s="366"/>
      <c r="F497" s="243" t="s">
        <v>194</v>
      </c>
      <c r="G497" s="366" t="s">
        <v>195</v>
      </c>
      <c r="H497" s="366"/>
      <c r="I497" s="366" t="s">
        <v>196</v>
      </c>
      <c r="J497" s="366"/>
      <c r="K497" s="243" t="s">
        <v>197</v>
      </c>
    </row>
    <row r="498" spans="1:11" ht="46.05" customHeight="1">
      <c r="A498" s="246" t="s">
        <v>282</v>
      </c>
      <c r="B498" s="369" t="s">
        <v>283</v>
      </c>
      <c r="C498" s="369"/>
      <c r="D498" s="370" t="s">
        <v>16</v>
      </c>
      <c r="E498" s="370"/>
      <c r="F498" s="246" t="s">
        <v>284</v>
      </c>
      <c r="G498" s="371">
        <v>3.15E-2</v>
      </c>
      <c r="H498" s="371"/>
      <c r="I498" s="372">
        <v>59.02</v>
      </c>
      <c r="J498" s="372"/>
      <c r="K498" s="248">
        <f>TRUNC(TRUNC(G498,8)*I498,2)</f>
        <v>1.85</v>
      </c>
    </row>
    <row r="499" spans="1:11" ht="46.05" customHeight="1">
      <c r="A499" s="246" t="s">
        <v>285</v>
      </c>
      <c r="B499" s="369" t="s">
        <v>286</v>
      </c>
      <c r="C499" s="369"/>
      <c r="D499" s="370" t="s">
        <v>16</v>
      </c>
      <c r="E499" s="370"/>
      <c r="F499" s="246" t="s">
        <v>287</v>
      </c>
      <c r="G499" s="371">
        <v>1.55E-2</v>
      </c>
      <c r="H499" s="371"/>
      <c r="I499" s="372">
        <v>142.55000000000001</v>
      </c>
      <c r="J499" s="372"/>
      <c r="K499" s="248">
        <f>TRUNC(TRUNC(G499,8)*I499,2)</f>
        <v>2.2000000000000002</v>
      </c>
    </row>
    <row r="500" spans="1:11" ht="18" customHeight="1">
      <c r="A500" s="11"/>
      <c r="B500" s="11"/>
      <c r="C500" s="11"/>
      <c r="D500" s="11"/>
      <c r="E500" s="11"/>
      <c r="F500" s="11"/>
      <c r="G500" s="367" t="s">
        <v>288</v>
      </c>
      <c r="H500" s="367"/>
      <c r="I500" s="367"/>
      <c r="J500" s="367"/>
      <c r="K500" s="249">
        <f>SUM(K498:K499)</f>
        <v>4.0500000000000007</v>
      </c>
    </row>
    <row r="501" spans="1:11" ht="15" customHeight="1">
      <c r="A501" s="373" t="s">
        <v>193</v>
      </c>
      <c r="B501" s="373"/>
      <c r="C501" s="373"/>
      <c r="D501" s="366" t="s">
        <v>178</v>
      </c>
      <c r="E501" s="366"/>
      <c r="F501" s="243" t="s">
        <v>194</v>
      </c>
      <c r="G501" s="366" t="s">
        <v>195</v>
      </c>
      <c r="H501" s="366"/>
      <c r="I501" s="366" t="s">
        <v>196</v>
      </c>
      <c r="J501" s="366"/>
      <c r="K501" s="243" t="s">
        <v>197</v>
      </c>
    </row>
    <row r="502" spans="1:11" ht="28.95" customHeight="1">
      <c r="A502" s="246" t="s">
        <v>974</v>
      </c>
      <c r="B502" s="369" t="s">
        <v>975</v>
      </c>
      <c r="C502" s="369"/>
      <c r="D502" s="370" t="s">
        <v>16</v>
      </c>
      <c r="E502" s="370"/>
      <c r="F502" s="246" t="s">
        <v>23</v>
      </c>
      <c r="G502" s="371">
        <v>1</v>
      </c>
      <c r="H502" s="371"/>
      <c r="I502" s="372">
        <v>134.28</v>
      </c>
      <c r="J502" s="372"/>
      <c r="K502" s="248">
        <f>TRUNC(TRUNC(G502,8)*I502,2)</f>
        <v>134.28</v>
      </c>
    </row>
    <row r="503" spans="1:11" ht="15" customHeight="1">
      <c r="A503" s="11"/>
      <c r="B503" s="11"/>
      <c r="C503" s="11"/>
      <c r="D503" s="11"/>
      <c r="E503" s="11"/>
      <c r="F503" s="11"/>
      <c r="G503" s="367" t="s">
        <v>206</v>
      </c>
      <c r="H503" s="367"/>
      <c r="I503" s="367"/>
      <c r="J503" s="367"/>
      <c r="K503" s="249">
        <f>SUM(K502:K502)</f>
        <v>134.28</v>
      </c>
    </row>
    <row r="504" spans="1:11" ht="15" customHeight="1">
      <c r="A504" s="373" t="s">
        <v>207</v>
      </c>
      <c r="B504" s="373"/>
      <c r="C504" s="373"/>
      <c r="D504" s="366" t="s">
        <v>178</v>
      </c>
      <c r="E504" s="366"/>
      <c r="F504" s="243" t="s">
        <v>194</v>
      </c>
      <c r="G504" s="366" t="s">
        <v>195</v>
      </c>
      <c r="H504" s="366"/>
      <c r="I504" s="366" t="s">
        <v>196</v>
      </c>
      <c r="J504" s="366"/>
      <c r="K504" s="243" t="s">
        <v>197</v>
      </c>
    </row>
    <row r="505" spans="1:11" ht="15" customHeight="1">
      <c r="A505" s="246" t="s">
        <v>291</v>
      </c>
      <c r="B505" s="369" t="s">
        <v>292</v>
      </c>
      <c r="C505" s="369"/>
      <c r="D505" s="370" t="s">
        <v>16</v>
      </c>
      <c r="E505" s="370"/>
      <c r="F505" s="246" t="s">
        <v>128</v>
      </c>
      <c r="G505" s="371">
        <v>4.1500000000000002E-2</v>
      </c>
      <c r="H505" s="371"/>
      <c r="I505" s="372">
        <v>27.42</v>
      </c>
      <c r="J505" s="372"/>
      <c r="K505" s="248">
        <f>TRUNC(TRUNC(G505,8)*I505,2)</f>
        <v>1.1299999999999999</v>
      </c>
    </row>
    <row r="506" spans="1:11" ht="15" customHeight="1">
      <c r="A506" s="246" t="s">
        <v>210</v>
      </c>
      <c r="B506" s="369" t="s">
        <v>211</v>
      </c>
      <c r="C506" s="369"/>
      <c r="D506" s="370" t="s">
        <v>16</v>
      </c>
      <c r="E506" s="370"/>
      <c r="F506" s="246" t="s">
        <v>128</v>
      </c>
      <c r="G506" s="371">
        <v>3.2599999999999997E-2</v>
      </c>
      <c r="H506" s="371"/>
      <c r="I506" s="372">
        <v>22.26</v>
      </c>
      <c r="J506" s="372"/>
      <c r="K506" s="248">
        <f>TRUNC(TRUNC(G506,8)*I506,2)</f>
        <v>0.72</v>
      </c>
    </row>
    <row r="507" spans="1:11" ht="18" customHeight="1">
      <c r="A507" s="11"/>
      <c r="B507" s="11"/>
      <c r="C507" s="11"/>
      <c r="D507" s="11"/>
      <c r="E507" s="11"/>
      <c r="F507" s="11"/>
      <c r="G507" s="367" t="s">
        <v>212</v>
      </c>
      <c r="H507" s="367"/>
      <c r="I507" s="367"/>
      <c r="J507" s="367"/>
      <c r="K507" s="249">
        <f>SUM(K505:K506)</f>
        <v>1.8499999999999999</v>
      </c>
    </row>
    <row r="508" spans="1:11" ht="15" customHeight="1">
      <c r="A508" s="373" t="s">
        <v>213</v>
      </c>
      <c r="B508" s="373"/>
      <c r="C508" s="373"/>
      <c r="D508" s="366" t="s">
        <v>178</v>
      </c>
      <c r="E508" s="366"/>
      <c r="F508" s="243" t="s">
        <v>194</v>
      </c>
      <c r="G508" s="366" t="s">
        <v>195</v>
      </c>
      <c r="H508" s="366"/>
      <c r="I508" s="366" t="s">
        <v>196</v>
      </c>
      <c r="J508" s="366"/>
      <c r="K508" s="243" t="s">
        <v>197</v>
      </c>
    </row>
    <row r="509" spans="1:11" ht="28.95" customHeight="1">
      <c r="A509" s="246" t="s">
        <v>976</v>
      </c>
      <c r="B509" s="369" t="s">
        <v>977</v>
      </c>
      <c r="C509" s="369"/>
      <c r="D509" s="370" t="s">
        <v>16</v>
      </c>
      <c r="E509" s="370"/>
      <c r="F509" s="246" t="s">
        <v>73</v>
      </c>
      <c r="G509" s="371">
        <v>1.9199999999999998E-2</v>
      </c>
      <c r="H509" s="371"/>
      <c r="I509" s="372">
        <v>280.89999999999998</v>
      </c>
      <c r="J509" s="372"/>
      <c r="K509" s="248">
        <f>TRUNC(TRUNC(G509,8)*I509,2)</f>
        <v>5.39</v>
      </c>
    </row>
    <row r="510" spans="1:11" ht="15" customHeight="1">
      <c r="A510" s="11"/>
      <c r="B510" s="11"/>
      <c r="C510" s="11"/>
      <c r="D510" s="11"/>
      <c r="E510" s="11"/>
      <c r="F510" s="11"/>
      <c r="G510" s="367" t="s">
        <v>216</v>
      </c>
      <c r="H510" s="367"/>
      <c r="I510" s="367"/>
      <c r="J510" s="367"/>
      <c r="K510" s="249">
        <f>SUM(K509:K509)</f>
        <v>5.39</v>
      </c>
    </row>
    <row r="511" spans="1:11" ht="15" customHeight="1">
      <c r="A511" s="11"/>
      <c r="B511" s="11"/>
      <c r="C511" s="11"/>
      <c r="D511" s="11"/>
      <c r="E511" s="11"/>
      <c r="F511" s="11"/>
      <c r="G511" s="368" t="s">
        <v>217</v>
      </c>
      <c r="H511" s="368"/>
      <c r="I511" s="368"/>
      <c r="J511" s="368"/>
      <c r="K511" s="250">
        <f>ROUND(SUM(K500,K503,K507,K510),2)</f>
        <v>145.57</v>
      </c>
    </row>
    <row r="512" spans="1:11" ht="10.050000000000001" customHeight="1">
      <c r="A512" s="11"/>
      <c r="B512" s="11"/>
      <c r="C512" s="11"/>
      <c r="D512" s="11"/>
      <c r="E512" s="11"/>
      <c r="F512" s="11"/>
      <c r="G512" s="374"/>
      <c r="H512" s="374"/>
      <c r="I512" s="374"/>
      <c r="J512" s="374"/>
      <c r="K512" s="374"/>
    </row>
    <row r="513" spans="1:11" ht="19.95" customHeight="1">
      <c r="A513" s="375" t="s">
        <v>978</v>
      </c>
      <c r="B513" s="375"/>
      <c r="C513" s="375"/>
      <c r="D513" s="375"/>
      <c r="E513" s="375"/>
      <c r="F513" s="375"/>
      <c r="G513" s="375"/>
      <c r="H513" s="375"/>
      <c r="I513" s="375"/>
      <c r="J513" s="375"/>
      <c r="K513" s="375"/>
    </row>
    <row r="514" spans="1:11" ht="15" customHeight="1">
      <c r="A514" s="373" t="s">
        <v>193</v>
      </c>
      <c r="B514" s="373"/>
      <c r="C514" s="373"/>
      <c r="D514" s="366" t="s">
        <v>178</v>
      </c>
      <c r="E514" s="366"/>
      <c r="F514" s="243" t="s">
        <v>194</v>
      </c>
      <c r="G514" s="366" t="s">
        <v>195</v>
      </c>
      <c r="H514" s="366"/>
      <c r="I514" s="366" t="s">
        <v>196</v>
      </c>
      <c r="J514" s="366"/>
      <c r="K514" s="243" t="s">
        <v>197</v>
      </c>
    </row>
    <row r="515" spans="1:11" ht="21" customHeight="1">
      <c r="A515" s="246" t="s">
        <v>979</v>
      </c>
      <c r="B515" s="369" t="s">
        <v>980</v>
      </c>
      <c r="C515" s="369"/>
      <c r="D515" s="370" t="s">
        <v>16</v>
      </c>
      <c r="E515" s="370"/>
      <c r="F515" s="246" t="s">
        <v>23</v>
      </c>
      <c r="G515" s="371">
        <v>1</v>
      </c>
      <c r="H515" s="371"/>
      <c r="I515" s="372">
        <v>19.11</v>
      </c>
      <c r="J515" s="372"/>
      <c r="K515" s="248">
        <f>TRUNC(TRUNC(G515,8)*I515,2)</f>
        <v>19.11</v>
      </c>
    </row>
    <row r="516" spans="1:11" ht="15" customHeight="1">
      <c r="A516" s="11"/>
      <c r="B516" s="11"/>
      <c r="C516" s="11"/>
      <c r="D516" s="11"/>
      <c r="E516" s="11"/>
      <c r="F516" s="11"/>
      <c r="G516" s="367" t="s">
        <v>206</v>
      </c>
      <c r="H516" s="367"/>
      <c r="I516" s="367"/>
      <c r="J516" s="367"/>
      <c r="K516" s="249">
        <f>SUM(K515:K515)</f>
        <v>19.11</v>
      </c>
    </row>
    <row r="517" spans="1:11" ht="15" customHeight="1">
      <c r="A517" s="373" t="s">
        <v>207</v>
      </c>
      <c r="B517" s="373"/>
      <c r="C517" s="373"/>
      <c r="D517" s="366" t="s">
        <v>178</v>
      </c>
      <c r="E517" s="366"/>
      <c r="F517" s="243" t="s">
        <v>194</v>
      </c>
      <c r="G517" s="366" t="s">
        <v>195</v>
      </c>
      <c r="H517" s="366"/>
      <c r="I517" s="366" t="s">
        <v>196</v>
      </c>
      <c r="J517" s="366"/>
      <c r="K517" s="243" t="s">
        <v>197</v>
      </c>
    </row>
    <row r="518" spans="1:11" ht="21" customHeight="1">
      <c r="A518" s="246" t="s">
        <v>962</v>
      </c>
      <c r="B518" s="369" t="s">
        <v>963</v>
      </c>
      <c r="C518" s="369"/>
      <c r="D518" s="370" t="s">
        <v>16</v>
      </c>
      <c r="E518" s="370"/>
      <c r="F518" s="246" t="s">
        <v>128</v>
      </c>
      <c r="G518" s="371">
        <v>0.16571330000000001</v>
      </c>
      <c r="H518" s="371"/>
      <c r="I518" s="372">
        <v>23.57</v>
      </c>
      <c r="J518" s="372"/>
      <c r="K518" s="248">
        <f>TRUNC(TRUNC(G518,8)*I518,2)</f>
        <v>3.9</v>
      </c>
    </row>
    <row r="519" spans="1:11" ht="15" customHeight="1">
      <c r="A519" s="246" t="s">
        <v>253</v>
      </c>
      <c r="B519" s="369" t="s">
        <v>254</v>
      </c>
      <c r="C519" s="369"/>
      <c r="D519" s="370" t="s">
        <v>16</v>
      </c>
      <c r="E519" s="370"/>
      <c r="F519" s="246" t="s">
        <v>128</v>
      </c>
      <c r="G519" s="371">
        <v>0.22095110000000001</v>
      </c>
      <c r="H519" s="371"/>
      <c r="I519" s="372">
        <v>27.77</v>
      </c>
      <c r="J519" s="372"/>
      <c r="K519" s="248">
        <f>TRUNC(TRUNC(G519,8)*I519,2)</f>
        <v>6.13</v>
      </c>
    </row>
    <row r="520" spans="1:11" ht="18" customHeight="1">
      <c r="A520" s="11"/>
      <c r="B520" s="11"/>
      <c r="C520" s="11"/>
      <c r="D520" s="11"/>
      <c r="E520" s="11"/>
      <c r="F520" s="11"/>
      <c r="G520" s="367" t="s">
        <v>212</v>
      </c>
      <c r="H520" s="367"/>
      <c r="I520" s="367"/>
      <c r="J520" s="367"/>
      <c r="K520" s="249">
        <f>SUM(K518:K519)</f>
        <v>10.029999999999999</v>
      </c>
    </row>
    <row r="521" spans="1:11" ht="15" customHeight="1">
      <c r="A521" s="11"/>
      <c r="B521" s="11"/>
      <c r="C521" s="11"/>
      <c r="D521" s="11"/>
      <c r="E521" s="11"/>
      <c r="F521" s="11"/>
      <c r="G521" s="368" t="s">
        <v>217</v>
      </c>
      <c r="H521" s="368"/>
      <c r="I521" s="368"/>
      <c r="J521" s="368"/>
      <c r="K521" s="250">
        <f>ROUND(SUM(K516,K520),2)</f>
        <v>29.14</v>
      </c>
    </row>
    <row r="522" spans="1:11" ht="10.050000000000001" customHeight="1">
      <c r="A522" s="11"/>
      <c r="B522" s="11"/>
      <c r="C522" s="11"/>
      <c r="D522" s="11"/>
      <c r="E522" s="11"/>
      <c r="F522" s="11"/>
      <c r="G522" s="374"/>
      <c r="H522" s="374"/>
      <c r="I522" s="374"/>
      <c r="J522" s="374"/>
      <c r="K522" s="374"/>
    </row>
    <row r="523" spans="1:11" ht="19.95" customHeight="1">
      <c r="A523" s="375" t="s">
        <v>981</v>
      </c>
      <c r="B523" s="375"/>
      <c r="C523" s="375"/>
      <c r="D523" s="375"/>
      <c r="E523" s="375"/>
      <c r="F523" s="375"/>
      <c r="G523" s="375"/>
      <c r="H523" s="375"/>
      <c r="I523" s="375"/>
      <c r="J523" s="375"/>
      <c r="K523" s="375"/>
    </row>
    <row r="524" spans="1:11" ht="15" customHeight="1">
      <c r="A524" s="373" t="s">
        <v>193</v>
      </c>
      <c r="B524" s="373"/>
      <c r="C524" s="373"/>
      <c r="D524" s="366" t="s">
        <v>178</v>
      </c>
      <c r="E524" s="366"/>
      <c r="F524" s="243" t="s">
        <v>194</v>
      </c>
      <c r="G524" s="366" t="s">
        <v>195</v>
      </c>
      <c r="H524" s="366"/>
      <c r="I524" s="366" t="s">
        <v>196</v>
      </c>
      <c r="J524" s="366"/>
      <c r="K524" s="243" t="s">
        <v>197</v>
      </c>
    </row>
    <row r="525" spans="1:11" ht="21" customHeight="1">
      <c r="A525" s="246" t="s">
        <v>982</v>
      </c>
      <c r="B525" s="369" t="s">
        <v>983</v>
      </c>
      <c r="C525" s="369"/>
      <c r="D525" s="370" t="s">
        <v>16</v>
      </c>
      <c r="E525" s="370"/>
      <c r="F525" s="246" t="s">
        <v>23</v>
      </c>
      <c r="G525" s="371">
        <v>38.691000000000003</v>
      </c>
      <c r="H525" s="371"/>
      <c r="I525" s="372">
        <v>0.43</v>
      </c>
      <c r="J525" s="372"/>
      <c r="K525" s="248">
        <f>TRUNC(TRUNC(G525,8)*I525,2)</f>
        <v>16.63</v>
      </c>
    </row>
    <row r="526" spans="1:11" ht="15" customHeight="1">
      <c r="A526" s="11"/>
      <c r="B526" s="11"/>
      <c r="C526" s="11"/>
      <c r="D526" s="11"/>
      <c r="E526" s="11"/>
      <c r="F526" s="11"/>
      <c r="G526" s="367" t="s">
        <v>206</v>
      </c>
      <c r="H526" s="367"/>
      <c r="I526" s="367"/>
      <c r="J526" s="367"/>
      <c r="K526" s="249">
        <f>SUM(K525:K525)</f>
        <v>16.63</v>
      </c>
    </row>
    <row r="527" spans="1:11" ht="15" customHeight="1">
      <c r="A527" s="373" t="s">
        <v>207</v>
      </c>
      <c r="B527" s="373"/>
      <c r="C527" s="373"/>
      <c r="D527" s="366" t="s">
        <v>178</v>
      </c>
      <c r="E527" s="366"/>
      <c r="F527" s="243" t="s">
        <v>194</v>
      </c>
      <c r="G527" s="366" t="s">
        <v>195</v>
      </c>
      <c r="H527" s="366"/>
      <c r="I527" s="366" t="s">
        <v>196</v>
      </c>
      <c r="J527" s="366"/>
      <c r="K527" s="243" t="s">
        <v>197</v>
      </c>
    </row>
    <row r="528" spans="1:11" ht="15" customHeight="1">
      <c r="A528" s="246" t="s">
        <v>291</v>
      </c>
      <c r="B528" s="369" t="s">
        <v>292</v>
      </c>
      <c r="C528" s="369"/>
      <c r="D528" s="370" t="s">
        <v>16</v>
      </c>
      <c r="E528" s="370"/>
      <c r="F528" s="246" t="s">
        <v>128</v>
      </c>
      <c r="G528" s="371">
        <v>1.2685999999999999</v>
      </c>
      <c r="H528" s="371"/>
      <c r="I528" s="372">
        <v>27.42</v>
      </c>
      <c r="J528" s="372"/>
      <c r="K528" s="248">
        <f>TRUNC(TRUNC(G528,8)*I528,2)</f>
        <v>34.78</v>
      </c>
    </row>
    <row r="529" spans="1:11" ht="15" customHeight="1">
      <c r="A529" s="246" t="s">
        <v>210</v>
      </c>
      <c r="B529" s="369" t="s">
        <v>211</v>
      </c>
      <c r="C529" s="369"/>
      <c r="D529" s="370" t="s">
        <v>16</v>
      </c>
      <c r="E529" s="370"/>
      <c r="F529" s="246" t="s">
        <v>128</v>
      </c>
      <c r="G529" s="371">
        <v>0.99670000000000003</v>
      </c>
      <c r="H529" s="371"/>
      <c r="I529" s="372">
        <v>22.26</v>
      </c>
      <c r="J529" s="372"/>
      <c r="K529" s="248">
        <f>TRUNC(TRUNC(G529,8)*I529,2)</f>
        <v>22.18</v>
      </c>
    </row>
    <row r="530" spans="1:11" ht="18" customHeight="1">
      <c r="A530" s="11"/>
      <c r="B530" s="11"/>
      <c r="C530" s="11"/>
      <c r="D530" s="11"/>
      <c r="E530" s="11"/>
      <c r="F530" s="11"/>
      <c r="G530" s="367" t="s">
        <v>212</v>
      </c>
      <c r="H530" s="367"/>
      <c r="I530" s="367"/>
      <c r="J530" s="367"/>
      <c r="K530" s="249">
        <f>SUM(K528:K529)</f>
        <v>56.96</v>
      </c>
    </row>
    <row r="531" spans="1:11" ht="15" customHeight="1">
      <c r="A531" s="373" t="s">
        <v>213</v>
      </c>
      <c r="B531" s="373"/>
      <c r="C531" s="373"/>
      <c r="D531" s="366" t="s">
        <v>178</v>
      </c>
      <c r="E531" s="366"/>
      <c r="F531" s="243" t="s">
        <v>194</v>
      </c>
      <c r="G531" s="366" t="s">
        <v>195</v>
      </c>
      <c r="H531" s="366"/>
      <c r="I531" s="366" t="s">
        <v>196</v>
      </c>
      <c r="J531" s="366"/>
      <c r="K531" s="243" t="s">
        <v>197</v>
      </c>
    </row>
    <row r="532" spans="1:11" ht="28.95" customHeight="1">
      <c r="A532" s="246" t="s">
        <v>308</v>
      </c>
      <c r="B532" s="369" t="s">
        <v>309</v>
      </c>
      <c r="C532" s="369"/>
      <c r="D532" s="370" t="s">
        <v>16</v>
      </c>
      <c r="E532" s="370"/>
      <c r="F532" s="246" t="s">
        <v>73</v>
      </c>
      <c r="G532" s="371">
        <v>2.7799999999999998E-2</v>
      </c>
      <c r="H532" s="371"/>
      <c r="I532" s="372">
        <v>735.57</v>
      </c>
      <c r="J532" s="372"/>
      <c r="K532" s="248">
        <f>TRUNC(TRUNC(G532,8)*I532,2)</f>
        <v>20.440000000000001</v>
      </c>
    </row>
    <row r="533" spans="1:11" ht="28.95" customHeight="1">
      <c r="A533" s="246" t="s">
        <v>984</v>
      </c>
      <c r="B533" s="369" t="s">
        <v>985</v>
      </c>
      <c r="C533" s="369"/>
      <c r="D533" s="370" t="s">
        <v>16</v>
      </c>
      <c r="E533" s="370"/>
      <c r="F533" s="246" t="s">
        <v>73</v>
      </c>
      <c r="G533" s="371">
        <v>3.8999999999999998E-3</v>
      </c>
      <c r="H533" s="371"/>
      <c r="I533" s="372">
        <v>492.06</v>
      </c>
      <c r="J533" s="372"/>
      <c r="K533" s="248">
        <f>TRUNC(TRUNC(G533,8)*I533,2)</f>
        <v>1.91</v>
      </c>
    </row>
    <row r="534" spans="1:11" ht="28.95" customHeight="1">
      <c r="A534" s="246" t="s">
        <v>318</v>
      </c>
      <c r="B534" s="369" t="s">
        <v>319</v>
      </c>
      <c r="C534" s="369"/>
      <c r="D534" s="370" t="s">
        <v>16</v>
      </c>
      <c r="E534" s="370"/>
      <c r="F534" s="246" t="s">
        <v>73</v>
      </c>
      <c r="G534" s="371">
        <v>1.7500000000000002E-2</v>
      </c>
      <c r="H534" s="371"/>
      <c r="I534" s="372">
        <v>2914.78</v>
      </c>
      <c r="J534" s="372"/>
      <c r="K534" s="248">
        <f>TRUNC(TRUNC(G534,8)*I534,2)</f>
        <v>51</v>
      </c>
    </row>
    <row r="535" spans="1:11" ht="28.95" customHeight="1">
      <c r="A535" s="246" t="s">
        <v>986</v>
      </c>
      <c r="B535" s="369" t="s">
        <v>987</v>
      </c>
      <c r="C535" s="369"/>
      <c r="D535" s="370" t="s">
        <v>16</v>
      </c>
      <c r="E535" s="370"/>
      <c r="F535" s="246" t="s">
        <v>73</v>
      </c>
      <c r="G535" s="371">
        <v>3.5999999999999997E-2</v>
      </c>
      <c r="H535" s="371"/>
      <c r="I535" s="372">
        <v>283.33999999999997</v>
      </c>
      <c r="J535" s="372"/>
      <c r="K535" s="248">
        <f>TRUNC(TRUNC(G535,8)*I535,2)</f>
        <v>10.199999999999999</v>
      </c>
    </row>
    <row r="536" spans="1:11" ht="15" customHeight="1">
      <c r="A536" s="11"/>
      <c r="B536" s="11"/>
      <c r="C536" s="11"/>
      <c r="D536" s="11"/>
      <c r="E536" s="11"/>
      <c r="F536" s="11"/>
      <c r="G536" s="367" t="s">
        <v>216</v>
      </c>
      <c r="H536" s="367"/>
      <c r="I536" s="367"/>
      <c r="J536" s="367"/>
      <c r="K536" s="249">
        <f>SUM(K532:K535)</f>
        <v>83.55</v>
      </c>
    </row>
    <row r="537" spans="1:11" ht="15" customHeight="1">
      <c r="A537" s="11"/>
      <c r="B537" s="11"/>
      <c r="C537" s="11"/>
      <c r="D537" s="11"/>
      <c r="E537" s="11"/>
      <c r="F537" s="11"/>
      <c r="G537" s="368" t="s">
        <v>217</v>
      </c>
      <c r="H537" s="368"/>
      <c r="I537" s="368"/>
      <c r="J537" s="368"/>
      <c r="K537" s="250">
        <f>ROUND(SUM(K526,K530,K536),2)</f>
        <v>157.13999999999999</v>
      </c>
    </row>
    <row r="538" spans="1:11" ht="10.050000000000001" customHeight="1">
      <c r="A538" s="11"/>
      <c r="B538" s="11"/>
      <c r="C538" s="11"/>
      <c r="D538" s="11"/>
      <c r="E538" s="11"/>
      <c r="F538" s="11"/>
      <c r="G538" s="374"/>
      <c r="H538" s="374"/>
      <c r="I538" s="374"/>
      <c r="J538" s="374"/>
      <c r="K538" s="374"/>
    </row>
    <row r="539" spans="1:11" ht="19.95" customHeight="1">
      <c r="A539" s="375" t="s">
        <v>988</v>
      </c>
      <c r="B539" s="375"/>
      <c r="C539" s="375"/>
      <c r="D539" s="375"/>
      <c r="E539" s="375"/>
      <c r="F539" s="375"/>
      <c r="G539" s="375"/>
      <c r="H539" s="375"/>
      <c r="I539" s="375"/>
      <c r="J539" s="375"/>
      <c r="K539" s="375"/>
    </row>
    <row r="540" spans="1:11" ht="15" customHeight="1">
      <c r="A540" s="373" t="s">
        <v>281</v>
      </c>
      <c r="B540" s="373"/>
      <c r="C540" s="373"/>
      <c r="D540" s="366" t="s">
        <v>178</v>
      </c>
      <c r="E540" s="366"/>
      <c r="F540" s="243" t="s">
        <v>194</v>
      </c>
      <c r="G540" s="366" t="s">
        <v>195</v>
      </c>
      <c r="H540" s="366"/>
      <c r="I540" s="366" t="s">
        <v>196</v>
      </c>
      <c r="J540" s="366"/>
      <c r="K540" s="243" t="s">
        <v>197</v>
      </c>
    </row>
    <row r="541" spans="1:11" ht="46.05" customHeight="1">
      <c r="A541" s="246" t="s">
        <v>282</v>
      </c>
      <c r="B541" s="369" t="s">
        <v>283</v>
      </c>
      <c r="C541" s="369"/>
      <c r="D541" s="370" t="s">
        <v>16</v>
      </c>
      <c r="E541" s="370"/>
      <c r="F541" s="246" t="s">
        <v>284</v>
      </c>
      <c r="G541" s="371">
        <v>1.78E-2</v>
      </c>
      <c r="H541" s="371"/>
      <c r="I541" s="372">
        <v>59.02</v>
      </c>
      <c r="J541" s="372"/>
      <c r="K541" s="248">
        <f>TRUNC(TRUNC(G541,8)*I541,2)</f>
        <v>1.05</v>
      </c>
    </row>
    <row r="542" spans="1:11" ht="46.05" customHeight="1">
      <c r="A542" s="246" t="s">
        <v>285</v>
      </c>
      <c r="B542" s="369" t="s">
        <v>286</v>
      </c>
      <c r="C542" s="369"/>
      <c r="D542" s="370" t="s">
        <v>16</v>
      </c>
      <c r="E542" s="370"/>
      <c r="F542" s="246" t="s">
        <v>287</v>
      </c>
      <c r="G542" s="371">
        <v>8.6999999999999994E-3</v>
      </c>
      <c r="H542" s="371"/>
      <c r="I542" s="372">
        <v>142.55000000000001</v>
      </c>
      <c r="J542" s="372"/>
      <c r="K542" s="248">
        <f>TRUNC(TRUNC(G542,8)*I542,2)</f>
        <v>1.24</v>
      </c>
    </row>
    <row r="543" spans="1:11" ht="18" customHeight="1">
      <c r="A543" s="11"/>
      <c r="B543" s="11"/>
      <c r="C543" s="11"/>
      <c r="D543" s="11"/>
      <c r="E543" s="11"/>
      <c r="F543" s="11"/>
      <c r="G543" s="367" t="s">
        <v>288</v>
      </c>
      <c r="H543" s="367"/>
      <c r="I543" s="367"/>
      <c r="J543" s="367"/>
      <c r="K543" s="249">
        <f>SUM(K541:K542)</f>
        <v>2.29</v>
      </c>
    </row>
    <row r="544" spans="1:11" ht="15" customHeight="1">
      <c r="A544" s="373" t="s">
        <v>193</v>
      </c>
      <c r="B544" s="373"/>
      <c r="C544" s="373"/>
      <c r="D544" s="366" t="s">
        <v>178</v>
      </c>
      <c r="E544" s="366"/>
      <c r="F544" s="243" t="s">
        <v>194</v>
      </c>
      <c r="G544" s="366" t="s">
        <v>195</v>
      </c>
      <c r="H544" s="366"/>
      <c r="I544" s="366" t="s">
        <v>196</v>
      </c>
      <c r="J544" s="366"/>
      <c r="K544" s="243" t="s">
        <v>197</v>
      </c>
    </row>
    <row r="545" spans="1:11" ht="21" customHeight="1">
      <c r="A545" s="246" t="s">
        <v>989</v>
      </c>
      <c r="B545" s="369" t="s">
        <v>990</v>
      </c>
      <c r="C545" s="369"/>
      <c r="D545" s="370" t="s">
        <v>16</v>
      </c>
      <c r="E545" s="370"/>
      <c r="F545" s="246" t="s">
        <v>23</v>
      </c>
      <c r="G545" s="371">
        <v>20.761500000000002</v>
      </c>
      <c r="H545" s="371"/>
      <c r="I545" s="372">
        <v>3.05</v>
      </c>
      <c r="J545" s="372"/>
      <c r="K545" s="248">
        <f t="shared" ref="K545:K550" si="5">TRUNC(TRUNC(G545,8)*I545,2)</f>
        <v>63.32</v>
      </c>
    </row>
    <row r="546" spans="1:11" ht="21" customHeight="1">
      <c r="A546" s="246" t="s">
        <v>991</v>
      </c>
      <c r="B546" s="369" t="s">
        <v>992</v>
      </c>
      <c r="C546" s="369"/>
      <c r="D546" s="370" t="s">
        <v>16</v>
      </c>
      <c r="E546" s="370"/>
      <c r="F546" s="246" t="s">
        <v>265</v>
      </c>
      <c r="G546" s="371">
        <v>5.4000000000000003E-3</v>
      </c>
      <c r="H546" s="371"/>
      <c r="I546" s="372">
        <v>7.59</v>
      </c>
      <c r="J546" s="372"/>
      <c r="K546" s="248">
        <f t="shared" si="5"/>
        <v>0.04</v>
      </c>
    </row>
    <row r="547" spans="1:11" ht="21" customHeight="1">
      <c r="A547" s="246" t="s">
        <v>329</v>
      </c>
      <c r="B547" s="369" t="s">
        <v>330</v>
      </c>
      <c r="C547" s="369"/>
      <c r="D547" s="370" t="s">
        <v>16</v>
      </c>
      <c r="E547" s="370"/>
      <c r="F547" s="246" t="s">
        <v>167</v>
      </c>
      <c r="G547" s="371">
        <v>0.11840000000000001</v>
      </c>
      <c r="H547" s="371"/>
      <c r="I547" s="372">
        <v>10.66</v>
      </c>
      <c r="J547" s="372"/>
      <c r="K547" s="248">
        <f t="shared" si="5"/>
        <v>1.26</v>
      </c>
    </row>
    <row r="548" spans="1:11" ht="15" customHeight="1">
      <c r="A548" s="246" t="s">
        <v>202</v>
      </c>
      <c r="B548" s="369" t="s">
        <v>203</v>
      </c>
      <c r="C548" s="369"/>
      <c r="D548" s="370" t="s">
        <v>16</v>
      </c>
      <c r="E548" s="370"/>
      <c r="F548" s="246" t="s">
        <v>144</v>
      </c>
      <c r="G548" s="371">
        <v>1.2500000000000001E-2</v>
      </c>
      <c r="H548" s="371"/>
      <c r="I548" s="372">
        <v>18.059999999999999</v>
      </c>
      <c r="J548" s="372"/>
      <c r="K548" s="248">
        <f t="shared" si="5"/>
        <v>0.22</v>
      </c>
    </row>
    <row r="549" spans="1:11" ht="21" customHeight="1">
      <c r="A549" s="246" t="s">
        <v>993</v>
      </c>
      <c r="B549" s="369" t="s">
        <v>994</v>
      </c>
      <c r="C549" s="369"/>
      <c r="D549" s="370" t="s">
        <v>16</v>
      </c>
      <c r="E549" s="370"/>
      <c r="F549" s="246" t="s">
        <v>167</v>
      </c>
      <c r="G549" s="371">
        <v>0.14080000000000001</v>
      </c>
      <c r="H549" s="371"/>
      <c r="I549" s="372">
        <v>3.73</v>
      </c>
      <c r="J549" s="372"/>
      <c r="K549" s="248">
        <f t="shared" si="5"/>
        <v>0.52</v>
      </c>
    </row>
    <row r="550" spans="1:11" ht="28.95" customHeight="1">
      <c r="A550" s="246" t="s">
        <v>476</v>
      </c>
      <c r="B550" s="369" t="s">
        <v>477</v>
      </c>
      <c r="C550" s="369"/>
      <c r="D550" s="370" t="s">
        <v>16</v>
      </c>
      <c r="E550" s="370"/>
      <c r="F550" s="246" t="s">
        <v>167</v>
      </c>
      <c r="G550" s="371">
        <v>0.44159999999999999</v>
      </c>
      <c r="H550" s="371"/>
      <c r="I550" s="372">
        <v>20.56</v>
      </c>
      <c r="J550" s="372"/>
      <c r="K550" s="248">
        <f t="shared" si="5"/>
        <v>9.07</v>
      </c>
    </row>
    <row r="551" spans="1:11" ht="15" customHeight="1">
      <c r="A551" s="11"/>
      <c r="B551" s="11"/>
      <c r="C551" s="11"/>
      <c r="D551" s="11"/>
      <c r="E551" s="11"/>
      <c r="F551" s="11"/>
      <c r="G551" s="367" t="s">
        <v>206</v>
      </c>
      <c r="H551" s="367"/>
      <c r="I551" s="367"/>
      <c r="J551" s="367"/>
      <c r="K551" s="249">
        <f>SUM(K545:K550)</f>
        <v>74.430000000000007</v>
      </c>
    </row>
    <row r="552" spans="1:11" ht="15" customHeight="1">
      <c r="A552" s="373" t="s">
        <v>207</v>
      </c>
      <c r="B552" s="373"/>
      <c r="C552" s="373"/>
      <c r="D552" s="366" t="s">
        <v>178</v>
      </c>
      <c r="E552" s="366"/>
      <c r="F552" s="243" t="s">
        <v>194</v>
      </c>
      <c r="G552" s="366" t="s">
        <v>195</v>
      </c>
      <c r="H552" s="366"/>
      <c r="I552" s="366" t="s">
        <v>196</v>
      </c>
      <c r="J552" s="366"/>
      <c r="K552" s="243" t="s">
        <v>197</v>
      </c>
    </row>
    <row r="553" spans="1:11" ht="15" customHeight="1">
      <c r="A553" s="246" t="s">
        <v>291</v>
      </c>
      <c r="B553" s="369" t="s">
        <v>292</v>
      </c>
      <c r="C553" s="369"/>
      <c r="D553" s="370" t="s">
        <v>16</v>
      </c>
      <c r="E553" s="370"/>
      <c r="F553" s="246" t="s">
        <v>128</v>
      </c>
      <c r="G553" s="371">
        <v>3.5684</v>
      </c>
      <c r="H553" s="371"/>
      <c r="I553" s="372">
        <v>27.42</v>
      </c>
      <c r="J553" s="372"/>
      <c r="K553" s="248">
        <f>TRUNC(TRUNC(G553,8)*I553,2)</f>
        <v>97.84</v>
      </c>
    </row>
    <row r="554" spans="1:11" ht="15" customHeight="1">
      <c r="A554" s="246" t="s">
        <v>210</v>
      </c>
      <c r="B554" s="369" t="s">
        <v>211</v>
      </c>
      <c r="C554" s="369"/>
      <c r="D554" s="370" t="s">
        <v>16</v>
      </c>
      <c r="E554" s="370"/>
      <c r="F554" s="246" t="s">
        <v>128</v>
      </c>
      <c r="G554" s="371">
        <v>2.8037999999999998</v>
      </c>
      <c r="H554" s="371"/>
      <c r="I554" s="372">
        <v>22.26</v>
      </c>
      <c r="J554" s="372"/>
      <c r="K554" s="248">
        <f>TRUNC(TRUNC(G554,8)*I554,2)</f>
        <v>62.41</v>
      </c>
    </row>
    <row r="555" spans="1:11" ht="18" customHeight="1">
      <c r="A555" s="11"/>
      <c r="B555" s="11"/>
      <c r="C555" s="11"/>
      <c r="D555" s="11"/>
      <c r="E555" s="11"/>
      <c r="F555" s="11"/>
      <c r="G555" s="367" t="s">
        <v>212</v>
      </c>
      <c r="H555" s="367"/>
      <c r="I555" s="367"/>
      <c r="J555" s="367"/>
      <c r="K555" s="249">
        <f>SUM(K553:K554)</f>
        <v>160.25</v>
      </c>
    </row>
    <row r="556" spans="1:11" ht="15" customHeight="1">
      <c r="A556" s="373" t="s">
        <v>213</v>
      </c>
      <c r="B556" s="373"/>
      <c r="C556" s="373"/>
      <c r="D556" s="366" t="s">
        <v>178</v>
      </c>
      <c r="E556" s="366"/>
      <c r="F556" s="243" t="s">
        <v>194</v>
      </c>
      <c r="G556" s="366" t="s">
        <v>195</v>
      </c>
      <c r="H556" s="366"/>
      <c r="I556" s="366" t="s">
        <v>196</v>
      </c>
      <c r="J556" s="366"/>
      <c r="K556" s="243" t="s">
        <v>197</v>
      </c>
    </row>
    <row r="557" spans="1:11" ht="28.95" customHeight="1">
      <c r="A557" s="246" t="s">
        <v>308</v>
      </c>
      <c r="B557" s="369" t="s">
        <v>309</v>
      </c>
      <c r="C557" s="369"/>
      <c r="D557" s="370" t="s">
        <v>16</v>
      </c>
      <c r="E557" s="370"/>
      <c r="F557" s="246" t="s">
        <v>73</v>
      </c>
      <c r="G557" s="371">
        <v>7.2800000000000004E-2</v>
      </c>
      <c r="H557" s="371"/>
      <c r="I557" s="372">
        <v>735.57</v>
      </c>
      <c r="J557" s="372"/>
      <c r="K557" s="248">
        <f>TRUNC(TRUNC(G557,8)*I557,2)</f>
        <v>53.54</v>
      </c>
    </row>
    <row r="558" spans="1:11" ht="28.95" customHeight="1">
      <c r="A558" s="246" t="s">
        <v>984</v>
      </c>
      <c r="B558" s="369" t="s">
        <v>985</v>
      </c>
      <c r="C558" s="369"/>
      <c r="D558" s="370" t="s">
        <v>16</v>
      </c>
      <c r="E558" s="370"/>
      <c r="F558" s="246" t="s">
        <v>73</v>
      </c>
      <c r="G558" s="371">
        <v>1.4800000000000001E-2</v>
      </c>
      <c r="H558" s="371"/>
      <c r="I558" s="372">
        <v>492.06</v>
      </c>
      <c r="J558" s="372"/>
      <c r="K558" s="248">
        <f>TRUNC(TRUNC(G558,8)*I558,2)</f>
        <v>7.28</v>
      </c>
    </row>
    <row r="559" spans="1:11" ht="28.95" customHeight="1">
      <c r="A559" s="246" t="s">
        <v>995</v>
      </c>
      <c r="B559" s="369" t="s">
        <v>996</v>
      </c>
      <c r="C559" s="369"/>
      <c r="D559" s="370" t="s">
        <v>16</v>
      </c>
      <c r="E559" s="370"/>
      <c r="F559" s="246" t="s">
        <v>73</v>
      </c>
      <c r="G559" s="371">
        <v>7.4399999999999994E-2</v>
      </c>
      <c r="H559" s="371"/>
      <c r="I559" s="372">
        <v>476.45</v>
      </c>
      <c r="J559" s="372"/>
      <c r="K559" s="248">
        <f>TRUNC(TRUNC(G559,8)*I559,2)</f>
        <v>35.44</v>
      </c>
    </row>
    <row r="560" spans="1:11" ht="28.95" customHeight="1">
      <c r="A560" s="246" t="s">
        <v>320</v>
      </c>
      <c r="B560" s="369" t="s">
        <v>321</v>
      </c>
      <c r="C560" s="369"/>
      <c r="D560" s="370" t="s">
        <v>16</v>
      </c>
      <c r="E560" s="370"/>
      <c r="F560" s="246" t="s">
        <v>73</v>
      </c>
      <c r="G560" s="371">
        <v>4.48E-2</v>
      </c>
      <c r="H560" s="371"/>
      <c r="I560" s="372">
        <v>2387.6</v>
      </c>
      <c r="J560" s="372"/>
      <c r="K560" s="248">
        <f>TRUNC(TRUNC(G560,8)*I560,2)</f>
        <v>106.96</v>
      </c>
    </row>
    <row r="561" spans="1:11" ht="21" customHeight="1">
      <c r="A561" s="246" t="s">
        <v>997</v>
      </c>
      <c r="B561" s="369" t="s">
        <v>998</v>
      </c>
      <c r="C561" s="369"/>
      <c r="D561" s="370" t="s">
        <v>16</v>
      </c>
      <c r="E561" s="370"/>
      <c r="F561" s="246" t="s">
        <v>18</v>
      </c>
      <c r="G561" s="371">
        <v>0.81</v>
      </c>
      <c r="H561" s="371"/>
      <c r="I561" s="372">
        <v>6.38</v>
      </c>
      <c r="J561" s="372"/>
      <c r="K561" s="248">
        <f>TRUNC(TRUNC(G561,8)*I561,2)</f>
        <v>5.16</v>
      </c>
    </row>
    <row r="562" spans="1:11" ht="15" customHeight="1">
      <c r="A562" s="11"/>
      <c r="B562" s="11"/>
      <c r="C562" s="11"/>
      <c r="D562" s="11"/>
      <c r="E562" s="11"/>
      <c r="F562" s="11"/>
      <c r="G562" s="367" t="s">
        <v>216</v>
      </c>
      <c r="H562" s="367"/>
      <c r="I562" s="367"/>
      <c r="J562" s="367"/>
      <c r="K562" s="249">
        <f>SUM(K557:K561)</f>
        <v>208.37999999999997</v>
      </c>
    </row>
    <row r="563" spans="1:11" ht="15" customHeight="1">
      <c r="A563" s="11"/>
      <c r="B563" s="11"/>
      <c r="C563" s="11"/>
      <c r="D563" s="11"/>
      <c r="E563" s="11"/>
      <c r="F563" s="11"/>
      <c r="G563" s="368" t="s">
        <v>217</v>
      </c>
      <c r="H563" s="368"/>
      <c r="I563" s="368"/>
      <c r="J563" s="368"/>
      <c r="K563" s="250">
        <f>ROUND(SUM(K543,K551,K555,K562),2)</f>
        <v>445.35</v>
      </c>
    </row>
    <row r="564" spans="1:11" ht="10.050000000000001" customHeight="1">
      <c r="A564" s="11"/>
      <c r="B564" s="11"/>
      <c r="C564" s="11"/>
      <c r="D564" s="11"/>
      <c r="E564" s="11"/>
      <c r="F564" s="11"/>
      <c r="G564" s="374"/>
      <c r="H564" s="374"/>
      <c r="I564" s="374"/>
      <c r="J564" s="374"/>
      <c r="K564" s="374"/>
    </row>
    <row r="565" spans="1:11" ht="19.95" customHeight="1">
      <c r="A565" s="375" t="s">
        <v>999</v>
      </c>
      <c r="B565" s="375"/>
      <c r="C565" s="375"/>
      <c r="D565" s="375"/>
      <c r="E565" s="375"/>
      <c r="F565" s="375"/>
      <c r="G565" s="375"/>
      <c r="H565" s="375"/>
      <c r="I565" s="375"/>
      <c r="J565" s="375"/>
      <c r="K565" s="375"/>
    </row>
    <row r="566" spans="1:11" ht="15" customHeight="1">
      <c r="A566" s="373" t="s">
        <v>193</v>
      </c>
      <c r="B566" s="373"/>
      <c r="C566" s="373"/>
      <c r="D566" s="366" t="s">
        <v>178</v>
      </c>
      <c r="E566" s="366"/>
      <c r="F566" s="243" t="s">
        <v>194</v>
      </c>
      <c r="G566" s="366" t="s">
        <v>195</v>
      </c>
      <c r="H566" s="366"/>
      <c r="I566" s="366" t="s">
        <v>196</v>
      </c>
      <c r="J566" s="366"/>
      <c r="K566" s="243" t="s">
        <v>197</v>
      </c>
    </row>
    <row r="567" spans="1:11" ht="21" customHeight="1">
      <c r="A567" s="246" t="s">
        <v>1000</v>
      </c>
      <c r="B567" s="369" t="s">
        <v>1001</v>
      </c>
      <c r="C567" s="369"/>
      <c r="D567" s="370" t="s">
        <v>16</v>
      </c>
      <c r="E567" s="370"/>
      <c r="F567" s="246" t="s">
        <v>23</v>
      </c>
      <c r="G567" s="371">
        <v>1</v>
      </c>
      <c r="H567" s="371"/>
      <c r="I567" s="372">
        <v>5.86</v>
      </c>
      <c r="J567" s="372"/>
      <c r="K567" s="248">
        <f>TRUNC(TRUNC(G567,8)*I567,2)</f>
        <v>5.86</v>
      </c>
    </row>
    <row r="568" spans="1:11" ht="15" customHeight="1">
      <c r="A568" s="11"/>
      <c r="B568" s="11"/>
      <c r="C568" s="11"/>
      <c r="D568" s="11"/>
      <c r="E568" s="11"/>
      <c r="F568" s="11"/>
      <c r="G568" s="367" t="s">
        <v>206</v>
      </c>
      <c r="H568" s="367"/>
      <c r="I568" s="367"/>
      <c r="J568" s="367"/>
      <c r="K568" s="249">
        <f>SUM(K567:K567)</f>
        <v>5.86</v>
      </c>
    </row>
    <row r="569" spans="1:11" ht="15" customHeight="1">
      <c r="A569" s="373" t="s">
        <v>207</v>
      </c>
      <c r="B569" s="373"/>
      <c r="C569" s="373"/>
      <c r="D569" s="366" t="s">
        <v>178</v>
      </c>
      <c r="E569" s="366"/>
      <c r="F569" s="243" t="s">
        <v>194</v>
      </c>
      <c r="G569" s="366" t="s">
        <v>195</v>
      </c>
      <c r="H569" s="366"/>
      <c r="I569" s="366" t="s">
        <v>196</v>
      </c>
      <c r="J569" s="366"/>
      <c r="K569" s="243" t="s">
        <v>197</v>
      </c>
    </row>
    <row r="570" spans="1:11" ht="21" customHeight="1">
      <c r="A570" s="246" t="s">
        <v>962</v>
      </c>
      <c r="B570" s="369" t="s">
        <v>963</v>
      </c>
      <c r="C570" s="369"/>
      <c r="D570" s="370" t="s">
        <v>16</v>
      </c>
      <c r="E570" s="370"/>
      <c r="F570" s="246" t="s">
        <v>128</v>
      </c>
      <c r="G570" s="371">
        <v>0.222</v>
      </c>
      <c r="H570" s="371"/>
      <c r="I570" s="372">
        <v>23.57</v>
      </c>
      <c r="J570" s="372"/>
      <c r="K570" s="248">
        <f>TRUNC(TRUNC(G570,8)*I570,2)</f>
        <v>5.23</v>
      </c>
    </row>
    <row r="571" spans="1:11" ht="15" customHeight="1">
      <c r="A571" s="246" t="s">
        <v>253</v>
      </c>
      <c r="B571" s="369" t="s">
        <v>254</v>
      </c>
      <c r="C571" s="369"/>
      <c r="D571" s="370" t="s">
        <v>16</v>
      </c>
      <c r="E571" s="370"/>
      <c r="F571" s="246" t="s">
        <v>128</v>
      </c>
      <c r="G571" s="371">
        <v>0.222</v>
      </c>
      <c r="H571" s="371"/>
      <c r="I571" s="372">
        <v>27.77</v>
      </c>
      <c r="J571" s="372"/>
      <c r="K571" s="248">
        <f>TRUNC(TRUNC(G571,8)*I571,2)</f>
        <v>6.16</v>
      </c>
    </row>
    <row r="572" spans="1:11" ht="18" customHeight="1">
      <c r="A572" s="11"/>
      <c r="B572" s="11"/>
      <c r="C572" s="11"/>
      <c r="D572" s="11"/>
      <c r="E572" s="11"/>
      <c r="F572" s="11"/>
      <c r="G572" s="367" t="s">
        <v>212</v>
      </c>
      <c r="H572" s="367"/>
      <c r="I572" s="367"/>
      <c r="J572" s="367"/>
      <c r="K572" s="249">
        <f>SUM(K570:K571)</f>
        <v>11.39</v>
      </c>
    </row>
    <row r="573" spans="1:11" ht="15" customHeight="1">
      <c r="A573" s="11"/>
      <c r="B573" s="11"/>
      <c r="C573" s="11"/>
      <c r="D573" s="11"/>
      <c r="E573" s="11"/>
      <c r="F573" s="11"/>
      <c r="G573" s="368" t="s">
        <v>217</v>
      </c>
      <c r="H573" s="368"/>
      <c r="I573" s="368"/>
      <c r="J573" s="368"/>
      <c r="K573" s="250">
        <f>ROUND(SUM(K568,K572),2)</f>
        <v>17.25</v>
      </c>
    </row>
    <row r="574" spans="1:11" ht="10.050000000000001" customHeight="1">
      <c r="A574" s="11"/>
      <c r="B574" s="11"/>
      <c r="C574" s="11"/>
      <c r="D574" s="11"/>
      <c r="E574" s="11"/>
      <c r="F574" s="11"/>
      <c r="G574" s="374"/>
      <c r="H574" s="374"/>
      <c r="I574" s="374"/>
      <c r="J574" s="374"/>
      <c r="K574" s="374"/>
    </row>
    <row r="575" spans="1:11" ht="19.95" customHeight="1">
      <c r="A575" s="375" t="s">
        <v>1002</v>
      </c>
      <c r="B575" s="375"/>
      <c r="C575" s="375"/>
      <c r="D575" s="375"/>
      <c r="E575" s="375"/>
      <c r="F575" s="375"/>
      <c r="G575" s="375"/>
      <c r="H575" s="375"/>
      <c r="I575" s="375"/>
      <c r="J575" s="375"/>
      <c r="K575" s="375"/>
    </row>
    <row r="576" spans="1:11" ht="15" customHeight="1">
      <c r="A576" s="373" t="s">
        <v>193</v>
      </c>
      <c r="B576" s="373"/>
      <c r="C576" s="373"/>
      <c r="D576" s="366" t="s">
        <v>178</v>
      </c>
      <c r="E576" s="366"/>
      <c r="F576" s="243" t="s">
        <v>194</v>
      </c>
      <c r="G576" s="366" t="s">
        <v>195</v>
      </c>
      <c r="H576" s="366"/>
      <c r="I576" s="366" t="s">
        <v>196</v>
      </c>
      <c r="J576" s="366"/>
      <c r="K576" s="243" t="s">
        <v>197</v>
      </c>
    </row>
    <row r="577" spans="1:11" ht="21" customHeight="1">
      <c r="A577" s="246" t="s">
        <v>1003</v>
      </c>
      <c r="B577" s="369" t="s">
        <v>1004</v>
      </c>
      <c r="C577" s="369"/>
      <c r="D577" s="370" t="s">
        <v>16</v>
      </c>
      <c r="E577" s="370"/>
      <c r="F577" s="246" t="s">
        <v>23</v>
      </c>
      <c r="G577" s="371">
        <v>1</v>
      </c>
      <c r="H577" s="371"/>
      <c r="I577" s="372">
        <v>3.28</v>
      </c>
      <c r="J577" s="372"/>
      <c r="K577" s="248">
        <f>TRUNC(TRUNC(G577,8)*I577,2)</f>
        <v>3.28</v>
      </c>
    </row>
    <row r="578" spans="1:11" ht="15" customHeight="1">
      <c r="A578" s="11"/>
      <c r="B578" s="11"/>
      <c r="C578" s="11"/>
      <c r="D578" s="11"/>
      <c r="E578" s="11"/>
      <c r="F578" s="11"/>
      <c r="G578" s="367" t="s">
        <v>206</v>
      </c>
      <c r="H578" s="367"/>
      <c r="I578" s="367"/>
      <c r="J578" s="367"/>
      <c r="K578" s="249">
        <f>SUM(K577:K577)</f>
        <v>3.28</v>
      </c>
    </row>
    <row r="579" spans="1:11" ht="15" customHeight="1">
      <c r="A579" s="373" t="s">
        <v>207</v>
      </c>
      <c r="B579" s="373"/>
      <c r="C579" s="373"/>
      <c r="D579" s="366" t="s">
        <v>178</v>
      </c>
      <c r="E579" s="366"/>
      <c r="F579" s="243" t="s">
        <v>194</v>
      </c>
      <c r="G579" s="366" t="s">
        <v>195</v>
      </c>
      <c r="H579" s="366"/>
      <c r="I579" s="366" t="s">
        <v>196</v>
      </c>
      <c r="J579" s="366"/>
      <c r="K579" s="243" t="s">
        <v>197</v>
      </c>
    </row>
    <row r="580" spans="1:11" ht="21" customHeight="1">
      <c r="A580" s="246" t="s">
        <v>962</v>
      </c>
      <c r="B580" s="369" t="s">
        <v>963</v>
      </c>
      <c r="C580" s="369"/>
      <c r="D580" s="370" t="s">
        <v>16</v>
      </c>
      <c r="E580" s="370"/>
      <c r="F580" s="246" t="s">
        <v>128</v>
      </c>
      <c r="G580" s="371">
        <v>0.55000000000000004</v>
      </c>
      <c r="H580" s="371"/>
      <c r="I580" s="372">
        <v>23.57</v>
      </c>
      <c r="J580" s="372"/>
      <c r="K580" s="248">
        <f>TRUNC(TRUNC(G580,8)*I580,2)</f>
        <v>12.96</v>
      </c>
    </row>
    <row r="581" spans="1:11" ht="15" customHeight="1">
      <c r="A581" s="246" t="s">
        <v>253</v>
      </c>
      <c r="B581" s="369" t="s">
        <v>254</v>
      </c>
      <c r="C581" s="369"/>
      <c r="D581" s="370" t="s">
        <v>16</v>
      </c>
      <c r="E581" s="370"/>
      <c r="F581" s="246" t="s">
        <v>128</v>
      </c>
      <c r="G581" s="371">
        <v>0.55000000000000004</v>
      </c>
      <c r="H581" s="371"/>
      <c r="I581" s="372">
        <v>27.77</v>
      </c>
      <c r="J581" s="372"/>
      <c r="K581" s="248">
        <f>TRUNC(TRUNC(G581,8)*I581,2)</f>
        <v>15.27</v>
      </c>
    </row>
    <row r="582" spans="1:11" ht="18" customHeight="1">
      <c r="A582" s="11"/>
      <c r="B582" s="11"/>
      <c r="C582" s="11"/>
      <c r="D582" s="11"/>
      <c r="E582" s="11"/>
      <c r="F582" s="11"/>
      <c r="G582" s="367" t="s">
        <v>212</v>
      </c>
      <c r="H582" s="367"/>
      <c r="I582" s="367"/>
      <c r="J582" s="367"/>
      <c r="K582" s="249">
        <f>SUM(K580:K581)</f>
        <v>28.23</v>
      </c>
    </row>
    <row r="583" spans="1:11" ht="15" customHeight="1">
      <c r="A583" s="373" t="s">
        <v>213</v>
      </c>
      <c r="B583" s="373"/>
      <c r="C583" s="373"/>
      <c r="D583" s="366" t="s">
        <v>178</v>
      </c>
      <c r="E583" s="366"/>
      <c r="F583" s="243" t="s">
        <v>194</v>
      </c>
      <c r="G583" s="366" t="s">
        <v>195</v>
      </c>
      <c r="H583" s="366"/>
      <c r="I583" s="366" t="s">
        <v>196</v>
      </c>
      <c r="J583" s="366"/>
      <c r="K583" s="243" t="s">
        <v>197</v>
      </c>
    </row>
    <row r="584" spans="1:11" ht="21" customHeight="1">
      <c r="A584" s="246" t="s">
        <v>1005</v>
      </c>
      <c r="B584" s="369" t="s">
        <v>1006</v>
      </c>
      <c r="C584" s="369"/>
      <c r="D584" s="370" t="s">
        <v>16</v>
      </c>
      <c r="E584" s="370"/>
      <c r="F584" s="246" t="s">
        <v>73</v>
      </c>
      <c r="G584" s="371">
        <v>8.9999999999999998E-4</v>
      </c>
      <c r="H584" s="371"/>
      <c r="I584" s="372">
        <v>688.29</v>
      </c>
      <c r="J584" s="372"/>
      <c r="K584" s="248">
        <f>TRUNC(TRUNC(G584,8)*I584,2)</f>
        <v>0.61</v>
      </c>
    </row>
    <row r="585" spans="1:11" ht="15" customHeight="1">
      <c r="A585" s="11"/>
      <c r="B585" s="11"/>
      <c r="C585" s="11"/>
      <c r="D585" s="11"/>
      <c r="E585" s="11"/>
      <c r="F585" s="11"/>
      <c r="G585" s="367" t="s">
        <v>216</v>
      </c>
      <c r="H585" s="367"/>
      <c r="I585" s="367"/>
      <c r="J585" s="367"/>
      <c r="K585" s="249">
        <f>SUM(K584:K584)</f>
        <v>0.61</v>
      </c>
    </row>
    <row r="586" spans="1:11" ht="15" customHeight="1">
      <c r="A586" s="11"/>
      <c r="B586" s="11"/>
      <c r="C586" s="11"/>
      <c r="D586" s="11"/>
      <c r="E586" s="11"/>
      <c r="F586" s="11"/>
      <c r="G586" s="368" t="s">
        <v>217</v>
      </c>
      <c r="H586" s="368"/>
      <c r="I586" s="368"/>
      <c r="J586" s="368"/>
      <c r="K586" s="250">
        <f>ROUND(SUM(K578,K582,K585),2)</f>
        <v>32.119999999999997</v>
      </c>
    </row>
    <row r="587" spans="1:11" ht="10.050000000000001" customHeight="1">
      <c r="A587" s="11"/>
      <c r="B587" s="11"/>
      <c r="C587" s="11"/>
      <c r="D587" s="11"/>
      <c r="E587" s="11"/>
      <c r="F587" s="11"/>
      <c r="G587" s="374"/>
      <c r="H587" s="374"/>
      <c r="I587" s="374"/>
      <c r="J587" s="374"/>
      <c r="K587" s="374"/>
    </row>
    <row r="588" spans="1:11" ht="19.95" customHeight="1">
      <c r="A588" s="375" t="s">
        <v>1007</v>
      </c>
      <c r="B588" s="375"/>
      <c r="C588" s="375"/>
      <c r="D588" s="375"/>
      <c r="E588" s="375"/>
      <c r="F588" s="375"/>
      <c r="G588" s="375"/>
      <c r="H588" s="375"/>
      <c r="I588" s="375"/>
      <c r="J588" s="375"/>
      <c r="K588" s="375"/>
    </row>
    <row r="589" spans="1:11" ht="15" customHeight="1">
      <c r="A589" s="373" t="s">
        <v>193</v>
      </c>
      <c r="B589" s="373"/>
      <c r="C589" s="373"/>
      <c r="D589" s="366" t="s">
        <v>178</v>
      </c>
      <c r="E589" s="366"/>
      <c r="F589" s="243" t="s">
        <v>194</v>
      </c>
      <c r="G589" s="366" t="s">
        <v>195</v>
      </c>
      <c r="H589" s="366"/>
      <c r="I589" s="366" t="s">
        <v>196</v>
      </c>
      <c r="J589" s="366"/>
      <c r="K589" s="243" t="s">
        <v>197</v>
      </c>
    </row>
    <row r="590" spans="1:11" ht="21" customHeight="1">
      <c r="A590" s="246" t="s">
        <v>1003</v>
      </c>
      <c r="B590" s="369" t="s">
        <v>1004</v>
      </c>
      <c r="C590" s="369"/>
      <c r="D590" s="370" t="s">
        <v>16</v>
      </c>
      <c r="E590" s="370"/>
      <c r="F590" s="246" t="s">
        <v>23</v>
      </c>
      <c r="G590" s="371">
        <v>1</v>
      </c>
      <c r="H590" s="371"/>
      <c r="I590" s="372">
        <v>3.28</v>
      </c>
      <c r="J590" s="372"/>
      <c r="K590" s="248">
        <f>TRUNC(TRUNC(G590,8)*I590,2)</f>
        <v>3.28</v>
      </c>
    </row>
    <row r="591" spans="1:11" ht="15" customHeight="1">
      <c r="A591" s="11"/>
      <c r="B591" s="11"/>
      <c r="C591" s="11"/>
      <c r="D591" s="11"/>
      <c r="E591" s="11"/>
      <c r="F591" s="11"/>
      <c r="G591" s="367" t="s">
        <v>206</v>
      </c>
      <c r="H591" s="367"/>
      <c r="I591" s="367"/>
      <c r="J591" s="367"/>
      <c r="K591" s="249">
        <f>SUM(K590:K590)</f>
        <v>3.28</v>
      </c>
    </row>
    <row r="592" spans="1:11" ht="15" customHeight="1">
      <c r="A592" s="373" t="s">
        <v>207</v>
      </c>
      <c r="B592" s="373"/>
      <c r="C592" s="373"/>
      <c r="D592" s="366" t="s">
        <v>178</v>
      </c>
      <c r="E592" s="366"/>
      <c r="F592" s="243" t="s">
        <v>194</v>
      </c>
      <c r="G592" s="366" t="s">
        <v>195</v>
      </c>
      <c r="H592" s="366"/>
      <c r="I592" s="366" t="s">
        <v>196</v>
      </c>
      <c r="J592" s="366"/>
      <c r="K592" s="243" t="s">
        <v>197</v>
      </c>
    </row>
    <row r="593" spans="1:11" ht="21" customHeight="1">
      <c r="A593" s="246" t="s">
        <v>962</v>
      </c>
      <c r="B593" s="369" t="s">
        <v>963</v>
      </c>
      <c r="C593" s="369"/>
      <c r="D593" s="370" t="s">
        <v>16</v>
      </c>
      <c r="E593" s="370"/>
      <c r="F593" s="246" t="s">
        <v>128</v>
      </c>
      <c r="G593" s="371">
        <v>0.16400000000000001</v>
      </c>
      <c r="H593" s="371"/>
      <c r="I593" s="372">
        <v>23.57</v>
      </c>
      <c r="J593" s="372"/>
      <c r="K593" s="248">
        <f>TRUNC(TRUNC(G593,8)*I593,2)</f>
        <v>3.86</v>
      </c>
    </row>
    <row r="594" spans="1:11" ht="15" customHeight="1">
      <c r="A594" s="246" t="s">
        <v>253</v>
      </c>
      <c r="B594" s="369" t="s">
        <v>254</v>
      </c>
      <c r="C594" s="369"/>
      <c r="D594" s="370" t="s">
        <v>16</v>
      </c>
      <c r="E594" s="370"/>
      <c r="F594" s="246" t="s">
        <v>128</v>
      </c>
      <c r="G594" s="371">
        <v>0.16400000000000001</v>
      </c>
      <c r="H594" s="371"/>
      <c r="I594" s="372">
        <v>27.77</v>
      </c>
      <c r="J594" s="372"/>
      <c r="K594" s="248">
        <f>TRUNC(TRUNC(G594,8)*I594,2)</f>
        <v>4.55</v>
      </c>
    </row>
    <row r="595" spans="1:11" ht="18" customHeight="1">
      <c r="A595" s="11"/>
      <c r="B595" s="11"/>
      <c r="C595" s="11"/>
      <c r="D595" s="11"/>
      <c r="E595" s="11"/>
      <c r="F595" s="11"/>
      <c r="G595" s="367" t="s">
        <v>212</v>
      </c>
      <c r="H595" s="367"/>
      <c r="I595" s="367"/>
      <c r="J595" s="367"/>
      <c r="K595" s="249">
        <f>SUM(K593:K594)</f>
        <v>8.41</v>
      </c>
    </row>
    <row r="596" spans="1:11" ht="15" customHeight="1">
      <c r="A596" s="373" t="s">
        <v>213</v>
      </c>
      <c r="B596" s="373"/>
      <c r="C596" s="373"/>
      <c r="D596" s="366" t="s">
        <v>178</v>
      </c>
      <c r="E596" s="366"/>
      <c r="F596" s="243" t="s">
        <v>194</v>
      </c>
      <c r="G596" s="366" t="s">
        <v>195</v>
      </c>
      <c r="H596" s="366"/>
      <c r="I596" s="366" t="s">
        <v>196</v>
      </c>
      <c r="J596" s="366"/>
      <c r="K596" s="243" t="s">
        <v>197</v>
      </c>
    </row>
    <row r="597" spans="1:11" ht="21" customHeight="1">
      <c r="A597" s="246" t="s">
        <v>1005</v>
      </c>
      <c r="B597" s="369" t="s">
        <v>1006</v>
      </c>
      <c r="C597" s="369"/>
      <c r="D597" s="370" t="s">
        <v>16</v>
      </c>
      <c r="E597" s="370"/>
      <c r="F597" s="246" t="s">
        <v>73</v>
      </c>
      <c r="G597" s="371">
        <v>8.9999999999999998E-4</v>
      </c>
      <c r="H597" s="371"/>
      <c r="I597" s="372">
        <v>688.29</v>
      </c>
      <c r="J597" s="372"/>
      <c r="K597" s="248">
        <f>TRUNC(TRUNC(G597,8)*I597,2)</f>
        <v>0.61</v>
      </c>
    </row>
    <row r="598" spans="1:11" ht="15" customHeight="1">
      <c r="A598" s="11"/>
      <c r="B598" s="11"/>
      <c r="C598" s="11"/>
      <c r="D598" s="11"/>
      <c r="E598" s="11"/>
      <c r="F598" s="11"/>
      <c r="G598" s="367" t="s">
        <v>216</v>
      </c>
      <c r="H598" s="367"/>
      <c r="I598" s="367"/>
      <c r="J598" s="367"/>
      <c r="K598" s="249">
        <f>SUM(K597:K597)</f>
        <v>0.61</v>
      </c>
    </row>
    <row r="599" spans="1:11" ht="15" customHeight="1">
      <c r="A599" s="11"/>
      <c r="B599" s="11"/>
      <c r="C599" s="11"/>
      <c r="D599" s="11"/>
      <c r="E599" s="11"/>
      <c r="F599" s="11"/>
      <c r="G599" s="368" t="s">
        <v>217</v>
      </c>
      <c r="H599" s="368"/>
      <c r="I599" s="368"/>
      <c r="J599" s="368"/>
      <c r="K599" s="250">
        <f>ROUND(SUM(K591,K595,K598),2)</f>
        <v>12.3</v>
      </c>
    </row>
    <row r="600" spans="1:11" ht="10.050000000000001" customHeight="1">
      <c r="A600" s="11"/>
      <c r="B600" s="11"/>
      <c r="C600" s="11"/>
      <c r="D600" s="11"/>
      <c r="E600" s="11"/>
      <c r="F600" s="11"/>
      <c r="G600" s="374"/>
      <c r="H600" s="374"/>
      <c r="I600" s="374"/>
      <c r="J600" s="374"/>
      <c r="K600" s="374"/>
    </row>
    <row r="601" spans="1:11" ht="19.95" customHeight="1">
      <c r="A601" s="375" t="s">
        <v>1008</v>
      </c>
      <c r="B601" s="375"/>
      <c r="C601" s="375"/>
      <c r="D601" s="375"/>
      <c r="E601" s="375"/>
      <c r="F601" s="375"/>
      <c r="G601" s="375"/>
      <c r="H601" s="375"/>
      <c r="I601" s="375"/>
      <c r="J601" s="375"/>
      <c r="K601" s="375"/>
    </row>
    <row r="602" spans="1:11" ht="15" customHeight="1">
      <c r="A602" s="373" t="s">
        <v>193</v>
      </c>
      <c r="B602" s="373"/>
      <c r="C602" s="373"/>
      <c r="D602" s="366" t="s">
        <v>178</v>
      </c>
      <c r="E602" s="366"/>
      <c r="F602" s="243" t="s">
        <v>194</v>
      </c>
      <c r="G602" s="366" t="s">
        <v>195</v>
      </c>
      <c r="H602" s="366"/>
      <c r="I602" s="366" t="s">
        <v>196</v>
      </c>
      <c r="J602" s="366"/>
      <c r="K602" s="243" t="s">
        <v>197</v>
      </c>
    </row>
    <row r="603" spans="1:11" ht="21" customHeight="1">
      <c r="A603" s="246" t="s">
        <v>1003</v>
      </c>
      <c r="B603" s="369" t="s">
        <v>1004</v>
      </c>
      <c r="C603" s="369"/>
      <c r="D603" s="370" t="s">
        <v>16</v>
      </c>
      <c r="E603" s="370"/>
      <c r="F603" s="246" t="s">
        <v>23</v>
      </c>
      <c r="G603" s="371">
        <v>1</v>
      </c>
      <c r="H603" s="371"/>
      <c r="I603" s="372">
        <v>3.28</v>
      </c>
      <c r="J603" s="372"/>
      <c r="K603" s="248">
        <f>TRUNC(TRUNC(G603,8)*I603,2)</f>
        <v>3.28</v>
      </c>
    </row>
    <row r="604" spans="1:11" ht="15" customHeight="1">
      <c r="A604" s="11"/>
      <c r="B604" s="11"/>
      <c r="C604" s="11"/>
      <c r="D604" s="11"/>
      <c r="E604" s="11"/>
      <c r="F604" s="11"/>
      <c r="G604" s="367" t="s">
        <v>206</v>
      </c>
      <c r="H604" s="367"/>
      <c r="I604" s="367"/>
      <c r="J604" s="367"/>
      <c r="K604" s="249">
        <f>SUM(K603:K603)</f>
        <v>3.28</v>
      </c>
    </row>
    <row r="605" spans="1:11" ht="15" customHeight="1">
      <c r="A605" s="373" t="s">
        <v>207</v>
      </c>
      <c r="B605" s="373"/>
      <c r="C605" s="373"/>
      <c r="D605" s="366" t="s">
        <v>178</v>
      </c>
      <c r="E605" s="366"/>
      <c r="F605" s="243" t="s">
        <v>194</v>
      </c>
      <c r="G605" s="366" t="s">
        <v>195</v>
      </c>
      <c r="H605" s="366"/>
      <c r="I605" s="366" t="s">
        <v>196</v>
      </c>
      <c r="J605" s="366"/>
      <c r="K605" s="243" t="s">
        <v>197</v>
      </c>
    </row>
    <row r="606" spans="1:11" ht="21" customHeight="1">
      <c r="A606" s="246" t="s">
        <v>962</v>
      </c>
      <c r="B606" s="369" t="s">
        <v>963</v>
      </c>
      <c r="C606" s="369"/>
      <c r="D606" s="370" t="s">
        <v>16</v>
      </c>
      <c r="E606" s="370"/>
      <c r="F606" s="246" t="s">
        <v>128</v>
      </c>
      <c r="G606" s="371">
        <v>0.29099999999999998</v>
      </c>
      <c r="H606" s="371"/>
      <c r="I606" s="372">
        <v>23.57</v>
      </c>
      <c r="J606" s="372"/>
      <c r="K606" s="248">
        <f>TRUNC(TRUNC(G606,8)*I606,2)</f>
        <v>6.85</v>
      </c>
    </row>
    <row r="607" spans="1:11" ht="15" customHeight="1">
      <c r="A607" s="246" t="s">
        <v>253</v>
      </c>
      <c r="B607" s="369" t="s">
        <v>254</v>
      </c>
      <c r="C607" s="369"/>
      <c r="D607" s="370" t="s">
        <v>16</v>
      </c>
      <c r="E607" s="370"/>
      <c r="F607" s="246" t="s">
        <v>128</v>
      </c>
      <c r="G607" s="371">
        <v>0.29099999999999998</v>
      </c>
      <c r="H607" s="371"/>
      <c r="I607" s="372">
        <v>27.77</v>
      </c>
      <c r="J607" s="372"/>
      <c r="K607" s="248">
        <f>TRUNC(TRUNC(G607,8)*I607,2)</f>
        <v>8.08</v>
      </c>
    </row>
    <row r="608" spans="1:11" ht="18" customHeight="1">
      <c r="A608" s="11"/>
      <c r="B608" s="11"/>
      <c r="C608" s="11"/>
      <c r="D608" s="11"/>
      <c r="E608" s="11"/>
      <c r="F608" s="11"/>
      <c r="G608" s="367" t="s">
        <v>212</v>
      </c>
      <c r="H608" s="367"/>
      <c r="I608" s="367"/>
      <c r="J608" s="367"/>
      <c r="K608" s="249">
        <f>SUM(K606:K607)</f>
        <v>14.93</v>
      </c>
    </row>
    <row r="609" spans="1:11" ht="15" customHeight="1">
      <c r="A609" s="373" t="s">
        <v>213</v>
      </c>
      <c r="B609" s="373"/>
      <c r="C609" s="373"/>
      <c r="D609" s="366" t="s">
        <v>178</v>
      </c>
      <c r="E609" s="366"/>
      <c r="F609" s="243" t="s">
        <v>194</v>
      </c>
      <c r="G609" s="366" t="s">
        <v>195</v>
      </c>
      <c r="H609" s="366"/>
      <c r="I609" s="366" t="s">
        <v>196</v>
      </c>
      <c r="J609" s="366"/>
      <c r="K609" s="243" t="s">
        <v>197</v>
      </c>
    </row>
    <row r="610" spans="1:11" ht="21" customHeight="1">
      <c r="A610" s="246" t="s">
        <v>1005</v>
      </c>
      <c r="B610" s="369" t="s">
        <v>1006</v>
      </c>
      <c r="C610" s="369"/>
      <c r="D610" s="370" t="s">
        <v>16</v>
      </c>
      <c r="E610" s="370"/>
      <c r="F610" s="246" t="s">
        <v>73</v>
      </c>
      <c r="G610" s="371">
        <v>8.9999999999999998E-4</v>
      </c>
      <c r="H610" s="371"/>
      <c r="I610" s="372">
        <v>688.29</v>
      </c>
      <c r="J610" s="372"/>
      <c r="K610" s="248">
        <f>TRUNC(TRUNC(G610,8)*I610,2)</f>
        <v>0.61</v>
      </c>
    </row>
    <row r="611" spans="1:11" ht="15" customHeight="1">
      <c r="A611" s="11"/>
      <c r="B611" s="11"/>
      <c r="C611" s="11"/>
      <c r="D611" s="11"/>
      <c r="E611" s="11"/>
      <c r="F611" s="11"/>
      <c r="G611" s="367" t="s">
        <v>216</v>
      </c>
      <c r="H611" s="367"/>
      <c r="I611" s="367"/>
      <c r="J611" s="367"/>
      <c r="K611" s="249">
        <f>SUM(K610:K610)</f>
        <v>0.61</v>
      </c>
    </row>
    <row r="612" spans="1:11" ht="15" customHeight="1">
      <c r="A612" s="11"/>
      <c r="B612" s="11"/>
      <c r="C612" s="11"/>
      <c r="D612" s="11"/>
      <c r="E612" s="11"/>
      <c r="F612" s="11"/>
      <c r="G612" s="368" t="s">
        <v>217</v>
      </c>
      <c r="H612" s="368"/>
      <c r="I612" s="368"/>
      <c r="J612" s="368"/>
      <c r="K612" s="250">
        <f>ROUND(SUM(K604,K608,K611),2)</f>
        <v>18.82</v>
      </c>
    </row>
    <row r="613" spans="1:11" ht="10.050000000000001" customHeight="1">
      <c r="A613" s="11"/>
      <c r="B613" s="11"/>
      <c r="C613" s="11"/>
      <c r="D613" s="11"/>
      <c r="E613" s="11"/>
      <c r="F613" s="11"/>
      <c r="G613" s="374"/>
      <c r="H613" s="374"/>
      <c r="I613" s="374"/>
      <c r="J613" s="374"/>
      <c r="K613" s="374"/>
    </row>
    <row r="614" spans="1:11" ht="19.95" customHeight="1">
      <c r="A614" s="375" t="s">
        <v>1009</v>
      </c>
      <c r="B614" s="375"/>
      <c r="C614" s="375"/>
      <c r="D614" s="375"/>
      <c r="E614" s="375"/>
      <c r="F614" s="375"/>
      <c r="G614" s="375"/>
      <c r="H614" s="375"/>
      <c r="I614" s="375"/>
      <c r="J614" s="375"/>
      <c r="K614" s="375"/>
    </row>
    <row r="615" spans="1:11" ht="15" customHeight="1">
      <c r="A615" s="373" t="s">
        <v>193</v>
      </c>
      <c r="B615" s="373"/>
      <c r="C615" s="373"/>
      <c r="D615" s="366" t="s">
        <v>178</v>
      </c>
      <c r="E615" s="366"/>
      <c r="F615" s="243" t="s">
        <v>194</v>
      </c>
      <c r="G615" s="366" t="s">
        <v>195</v>
      </c>
      <c r="H615" s="366"/>
      <c r="I615" s="366" t="s">
        <v>196</v>
      </c>
      <c r="J615" s="366"/>
      <c r="K615" s="243" t="s">
        <v>197</v>
      </c>
    </row>
    <row r="616" spans="1:11" ht="15" customHeight="1">
      <c r="A616" s="246" t="s">
        <v>760</v>
      </c>
      <c r="B616" s="369" t="s">
        <v>761</v>
      </c>
      <c r="C616" s="369"/>
      <c r="D616" s="370" t="s">
        <v>16</v>
      </c>
      <c r="E616" s="370"/>
      <c r="F616" s="246" t="s">
        <v>23</v>
      </c>
      <c r="G616" s="371">
        <v>2.92E-2</v>
      </c>
      <c r="H616" s="371"/>
      <c r="I616" s="372">
        <v>65.400000000000006</v>
      </c>
      <c r="J616" s="372"/>
      <c r="K616" s="248">
        <f>TRUNC(TRUNC(G616,8)*I616,2)</f>
        <v>1.9</v>
      </c>
    </row>
    <row r="617" spans="1:11" ht="21" customHeight="1">
      <c r="A617" s="246" t="s">
        <v>1010</v>
      </c>
      <c r="B617" s="369" t="s">
        <v>1011</v>
      </c>
      <c r="C617" s="369"/>
      <c r="D617" s="370" t="s">
        <v>16</v>
      </c>
      <c r="E617" s="370"/>
      <c r="F617" s="246" t="s">
        <v>23</v>
      </c>
      <c r="G617" s="371">
        <v>1</v>
      </c>
      <c r="H617" s="371"/>
      <c r="I617" s="372">
        <v>22.04</v>
      </c>
      <c r="J617" s="372"/>
      <c r="K617" s="248">
        <f>TRUNC(TRUNC(G617,8)*I617,2)</f>
        <v>22.04</v>
      </c>
    </row>
    <row r="618" spans="1:11" ht="15" customHeight="1">
      <c r="A618" s="246" t="s">
        <v>1012</v>
      </c>
      <c r="B618" s="369" t="s">
        <v>1013</v>
      </c>
      <c r="C618" s="369"/>
      <c r="D618" s="370" t="s">
        <v>16</v>
      </c>
      <c r="E618" s="370"/>
      <c r="F618" s="246" t="s">
        <v>23</v>
      </c>
      <c r="G618" s="371">
        <v>6.7999999999999996E-3</v>
      </c>
      <c r="H618" s="371"/>
      <c r="I618" s="372">
        <v>1.91</v>
      </c>
      <c r="J618" s="372"/>
      <c r="K618" s="248">
        <f>TRUNC(TRUNC(G618,8)*I618,2)</f>
        <v>0.01</v>
      </c>
    </row>
    <row r="619" spans="1:11" ht="21" customHeight="1">
      <c r="A619" s="246" t="s">
        <v>762</v>
      </c>
      <c r="B619" s="369" t="s">
        <v>763</v>
      </c>
      <c r="C619" s="369"/>
      <c r="D619" s="370" t="s">
        <v>16</v>
      </c>
      <c r="E619" s="370"/>
      <c r="F619" s="246" t="s">
        <v>23</v>
      </c>
      <c r="G619" s="371">
        <v>4.3999999999999997E-2</v>
      </c>
      <c r="H619" s="371"/>
      <c r="I619" s="372">
        <v>74.09</v>
      </c>
      <c r="J619" s="372"/>
      <c r="K619" s="248">
        <f>TRUNC(TRUNC(G619,8)*I619,2)</f>
        <v>3.25</v>
      </c>
    </row>
    <row r="620" spans="1:11" ht="15" customHeight="1">
      <c r="A620" s="11"/>
      <c r="B620" s="11"/>
      <c r="C620" s="11"/>
      <c r="D620" s="11"/>
      <c r="E620" s="11"/>
      <c r="F620" s="11"/>
      <c r="G620" s="367" t="s">
        <v>206</v>
      </c>
      <c r="H620" s="367"/>
      <c r="I620" s="367"/>
      <c r="J620" s="367"/>
      <c r="K620" s="249">
        <f>SUM(K616:K619)</f>
        <v>27.2</v>
      </c>
    </row>
    <row r="621" spans="1:11" ht="15" customHeight="1">
      <c r="A621" s="373" t="s">
        <v>207</v>
      </c>
      <c r="B621" s="373"/>
      <c r="C621" s="373"/>
      <c r="D621" s="366" t="s">
        <v>178</v>
      </c>
      <c r="E621" s="366"/>
      <c r="F621" s="243" t="s">
        <v>194</v>
      </c>
      <c r="G621" s="366" t="s">
        <v>195</v>
      </c>
      <c r="H621" s="366"/>
      <c r="I621" s="366" t="s">
        <v>196</v>
      </c>
      <c r="J621" s="366"/>
      <c r="K621" s="243" t="s">
        <v>197</v>
      </c>
    </row>
    <row r="622" spans="1:11" ht="21" customHeight="1">
      <c r="A622" s="246" t="s">
        <v>276</v>
      </c>
      <c r="B622" s="369" t="s">
        <v>277</v>
      </c>
      <c r="C622" s="369"/>
      <c r="D622" s="370" t="s">
        <v>16</v>
      </c>
      <c r="E622" s="370"/>
      <c r="F622" s="246" t="s">
        <v>128</v>
      </c>
      <c r="G622" s="371">
        <v>0.2175</v>
      </c>
      <c r="H622" s="371"/>
      <c r="I622" s="372">
        <v>22.58</v>
      </c>
      <c r="J622" s="372"/>
      <c r="K622" s="248">
        <f>TRUNC(TRUNC(G622,8)*I622,2)</f>
        <v>4.91</v>
      </c>
    </row>
    <row r="623" spans="1:11" ht="21" customHeight="1">
      <c r="A623" s="246" t="s">
        <v>278</v>
      </c>
      <c r="B623" s="369" t="s">
        <v>279</v>
      </c>
      <c r="C623" s="369"/>
      <c r="D623" s="370" t="s">
        <v>16</v>
      </c>
      <c r="E623" s="370"/>
      <c r="F623" s="246" t="s">
        <v>128</v>
      </c>
      <c r="G623" s="371">
        <v>0.2175</v>
      </c>
      <c r="H623" s="371"/>
      <c r="I623" s="372">
        <v>26.71</v>
      </c>
      <c r="J623" s="372"/>
      <c r="K623" s="248">
        <f>TRUNC(TRUNC(G623,8)*I623,2)</f>
        <v>5.8</v>
      </c>
    </row>
    <row r="624" spans="1:11" ht="18" customHeight="1">
      <c r="A624" s="11"/>
      <c r="B624" s="11"/>
      <c r="C624" s="11"/>
      <c r="D624" s="11"/>
      <c r="E624" s="11"/>
      <c r="F624" s="11"/>
      <c r="G624" s="367" t="s">
        <v>212</v>
      </c>
      <c r="H624" s="367"/>
      <c r="I624" s="367"/>
      <c r="J624" s="367"/>
      <c r="K624" s="249">
        <f>SUM(K622:K623)</f>
        <v>10.71</v>
      </c>
    </row>
    <row r="625" spans="1:11" ht="15" customHeight="1">
      <c r="A625" s="11"/>
      <c r="B625" s="11"/>
      <c r="C625" s="11"/>
      <c r="D625" s="11"/>
      <c r="E625" s="11"/>
      <c r="F625" s="11"/>
      <c r="G625" s="368" t="s">
        <v>217</v>
      </c>
      <c r="H625" s="368"/>
      <c r="I625" s="368"/>
      <c r="J625" s="368"/>
      <c r="K625" s="250">
        <f>ROUND(SUM(K620,K624),2)</f>
        <v>37.909999999999997</v>
      </c>
    </row>
    <row r="626" spans="1:11" ht="10.050000000000001" customHeight="1">
      <c r="A626" s="11"/>
      <c r="B626" s="11"/>
      <c r="C626" s="11"/>
      <c r="D626" s="11"/>
      <c r="E626" s="11"/>
      <c r="F626" s="11"/>
      <c r="G626" s="374"/>
      <c r="H626" s="374"/>
      <c r="I626" s="374"/>
      <c r="J626" s="374"/>
      <c r="K626" s="374"/>
    </row>
    <row r="627" spans="1:11" ht="19.95" customHeight="1">
      <c r="A627" s="375" t="s">
        <v>1014</v>
      </c>
      <c r="B627" s="375"/>
      <c r="C627" s="375"/>
      <c r="D627" s="375"/>
      <c r="E627" s="375"/>
      <c r="F627" s="375"/>
      <c r="G627" s="375"/>
      <c r="H627" s="375"/>
      <c r="I627" s="375"/>
      <c r="J627" s="375"/>
      <c r="K627" s="375"/>
    </row>
    <row r="628" spans="1:11" ht="15" customHeight="1">
      <c r="A628" s="373" t="s">
        <v>207</v>
      </c>
      <c r="B628" s="373"/>
      <c r="C628" s="373"/>
      <c r="D628" s="366" t="s">
        <v>178</v>
      </c>
      <c r="E628" s="366"/>
      <c r="F628" s="243" t="s">
        <v>194</v>
      </c>
      <c r="G628" s="366" t="s">
        <v>195</v>
      </c>
      <c r="H628" s="366"/>
      <c r="I628" s="366" t="s">
        <v>196</v>
      </c>
      <c r="J628" s="366"/>
      <c r="K628" s="243" t="s">
        <v>197</v>
      </c>
    </row>
    <row r="629" spans="1:11" ht="21" customHeight="1">
      <c r="A629" s="246" t="s">
        <v>1015</v>
      </c>
      <c r="B629" s="369" t="s">
        <v>1016</v>
      </c>
      <c r="C629" s="369"/>
      <c r="D629" s="370" t="s">
        <v>16</v>
      </c>
      <c r="E629" s="370"/>
      <c r="F629" s="246" t="s">
        <v>128</v>
      </c>
      <c r="G629" s="371">
        <v>1</v>
      </c>
      <c r="H629" s="371"/>
      <c r="I629" s="372">
        <v>26.7</v>
      </c>
      <c r="J629" s="372"/>
      <c r="K629" s="248">
        <f>TRUNC(TRUNC(G629,8)*I629,2)</f>
        <v>26.7</v>
      </c>
    </row>
    <row r="630" spans="1:11" ht="18" customHeight="1">
      <c r="A630" s="11"/>
      <c r="B630" s="11"/>
      <c r="C630" s="11"/>
      <c r="D630" s="11"/>
      <c r="E630" s="11"/>
      <c r="F630" s="11"/>
      <c r="G630" s="367" t="s">
        <v>212</v>
      </c>
      <c r="H630" s="367"/>
      <c r="I630" s="367"/>
      <c r="J630" s="367"/>
      <c r="K630" s="249">
        <f>SUM(K629:K629)</f>
        <v>26.7</v>
      </c>
    </row>
    <row r="631" spans="1:11" ht="15" customHeight="1">
      <c r="A631" s="373" t="s">
        <v>213</v>
      </c>
      <c r="B631" s="373"/>
      <c r="C631" s="373"/>
      <c r="D631" s="366" t="s">
        <v>178</v>
      </c>
      <c r="E631" s="366"/>
      <c r="F631" s="243" t="s">
        <v>194</v>
      </c>
      <c r="G631" s="366" t="s">
        <v>195</v>
      </c>
      <c r="H631" s="366"/>
      <c r="I631" s="366" t="s">
        <v>196</v>
      </c>
      <c r="J631" s="366"/>
      <c r="K631" s="243" t="s">
        <v>197</v>
      </c>
    </row>
    <row r="632" spans="1:11" ht="37.950000000000003" customHeight="1">
      <c r="A632" s="246" t="s">
        <v>1017</v>
      </c>
      <c r="B632" s="369" t="s">
        <v>1018</v>
      </c>
      <c r="C632" s="369"/>
      <c r="D632" s="370" t="s">
        <v>16</v>
      </c>
      <c r="E632" s="370"/>
      <c r="F632" s="246" t="s">
        <v>128</v>
      </c>
      <c r="G632" s="371">
        <v>1</v>
      </c>
      <c r="H632" s="371"/>
      <c r="I632" s="372">
        <v>39.369999999999997</v>
      </c>
      <c r="J632" s="372"/>
      <c r="K632" s="248">
        <f>TRUNC(TRUNC(G632,8)*I632,2)</f>
        <v>39.369999999999997</v>
      </c>
    </row>
    <row r="633" spans="1:11" ht="46.05" customHeight="1">
      <c r="A633" s="246" t="s">
        <v>1019</v>
      </c>
      <c r="B633" s="369" t="s">
        <v>1020</v>
      </c>
      <c r="C633" s="369"/>
      <c r="D633" s="370" t="s">
        <v>16</v>
      </c>
      <c r="E633" s="370"/>
      <c r="F633" s="246" t="s">
        <v>128</v>
      </c>
      <c r="G633" s="371">
        <v>1</v>
      </c>
      <c r="H633" s="371"/>
      <c r="I633" s="372">
        <v>5.57</v>
      </c>
      <c r="J633" s="372"/>
      <c r="K633" s="248">
        <f>TRUNC(TRUNC(G633,8)*I633,2)</f>
        <v>5.57</v>
      </c>
    </row>
    <row r="634" spans="1:11" ht="37.950000000000003" customHeight="1">
      <c r="A634" s="246" t="s">
        <v>1021</v>
      </c>
      <c r="B634" s="369" t="s">
        <v>1022</v>
      </c>
      <c r="C634" s="369"/>
      <c r="D634" s="370" t="s">
        <v>16</v>
      </c>
      <c r="E634" s="370"/>
      <c r="F634" s="246" t="s">
        <v>128</v>
      </c>
      <c r="G634" s="371">
        <v>1</v>
      </c>
      <c r="H634" s="371"/>
      <c r="I634" s="372">
        <v>13.79</v>
      </c>
      <c r="J634" s="372"/>
      <c r="K634" s="248">
        <f>TRUNC(TRUNC(G634,8)*I634,2)</f>
        <v>13.79</v>
      </c>
    </row>
    <row r="635" spans="1:11" ht="15" customHeight="1">
      <c r="A635" s="11"/>
      <c r="B635" s="11"/>
      <c r="C635" s="11"/>
      <c r="D635" s="11"/>
      <c r="E635" s="11"/>
      <c r="F635" s="11"/>
      <c r="G635" s="367" t="s">
        <v>216</v>
      </c>
      <c r="H635" s="367"/>
      <c r="I635" s="367"/>
      <c r="J635" s="367"/>
      <c r="K635" s="249">
        <f>SUM(K632:K634)</f>
        <v>58.73</v>
      </c>
    </row>
    <row r="636" spans="1:11" ht="15" customHeight="1">
      <c r="A636" s="11"/>
      <c r="B636" s="11"/>
      <c r="C636" s="11"/>
      <c r="D636" s="11"/>
      <c r="E636" s="11"/>
      <c r="F636" s="11"/>
      <c r="G636" s="368" t="s">
        <v>217</v>
      </c>
      <c r="H636" s="368"/>
      <c r="I636" s="368"/>
      <c r="J636" s="368"/>
      <c r="K636" s="250">
        <f>ROUND(SUM(K630,K635),2)</f>
        <v>85.43</v>
      </c>
    </row>
    <row r="637" spans="1:11" ht="10.050000000000001" customHeight="1">
      <c r="A637" s="11"/>
      <c r="B637" s="11"/>
      <c r="C637" s="11"/>
      <c r="D637" s="11"/>
      <c r="E637" s="11"/>
      <c r="F637" s="11"/>
      <c r="G637" s="374"/>
      <c r="H637" s="374"/>
      <c r="I637" s="374"/>
      <c r="J637" s="374"/>
      <c r="K637" s="374"/>
    </row>
    <row r="638" spans="1:11" ht="19.95" customHeight="1">
      <c r="A638" s="375" t="s">
        <v>1023</v>
      </c>
      <c r="B638" s="375"/>
      <c r="C638" s="375"/>
      <c r="D638" s="375"/>
      <c r="E638" s="375"/>
      <c r="F638" s="375"/>
      <c r="G638" s="375"/>
      <c r="H638" s="375"/>
      <c r="I638" s="375"/>
      <c r="J638" s="375"/>
      <c r="K638" s="375"/>
    </row>
    <row r="639" spans="1:11" ht="15" customHeight="1">
      <c r="A639" s="373" t="s">
        <v>207</v>
      </c>
      <c r="B639" s="373"/>
      <c r="C639" s="373"/>
      <c r="D639" s="366" t="s">
        <v>178</v>
      </c>
      <c r="E639" s="366"/>
      <c r="F639" s="243" t="s">
        <v>194</v>
      </c>
      <c r="G639" s="366" t="s">
        <v>195</v>
      </c>
      <c r="H639" s="366"/>
      <c r="I639" s="366" t="s">
        <v>196</v>
      </c>
      <c r="J639" s="366"/>
      <c r="K639" s="243" t="s">
        <v>197</v>
      </c>
    </row>
    <row r="640" spans="1:11" ht="21" customHeight="1">
      <c r="A640" s="246" t="s">
        <v>1015</v>
      </c>
      <c r="B640" s="369" t="s">
        <v>1016</v>
      </c>
      <c r="C640" s="369"/>
      <c r="D640" s="370" t="s">
        <v>16</v>
      </c>
      <c r="E640" s="370"/>
      <c r="F640" s="246" t="s">
        <v>128</v>
      </c>
      <c r="G640" s="371">
        <v>1</v>
      </c>
      <c r="H640" s="371"/>
      <c r="I640" s="372">
        <v>26.7</v>
      </c>
      <c r="J640" s="372"/>
      <c r="K640" s="248">
        <f>TRUNC(TRUNC(G640,8)*I640,2)</f>
        <v>26.7</v>
      </c>
    </row>
    <row r="641" spans="1:11" ht="18" customHeight="1">
      <c r="A641" s="11"/>
      <c r="B641" s="11"/>
      <c r="C641" s="11"/>
      <c r="D641" s="11"/>
      <c r="E641" s="11"/>
      <c r="F641" s="11"/>
      <c r="G641" s="367" t="s">
        <v>212</v>
      </c>
      <c r="H641" s="367"/>
      <c r="I641" s="367"/>
      <c r="J641" s="367"/>
      <c r="K641" s="249">
        <f>SUM(K640:K640)</f>
        <v>26.7</v>
      </c>
    </row>
    <row r="642" spans="1:11" ht="15" customHeight="1">
      <c r="A642" s="373" t="s">
        <v>213</v>
      </c>
      <c r="B642" s="373"/>
      <c r="C642" s="373"/>
      <c r="D642" s="366" t="s">
        <v>178</v>
      </c>
      <c r="E642" s="366"/>
      <c r="F642" s="243" t="s">
        <v>194</v>
      </c>
      <c r="G642" s="366" t="s">
        <v>195</v>
      </c>
      <c r="H642" s="366"/>
      <c r="I642" s="366" t="s">
        <v>196</v>
      </c>
      <c r="J642" s="366"/>
      <c r="K642" s="243" t="s">
        <v>197</v>
      </c>
    </row>
    <row r="643" spans="1:11" ht="37.950000000000003" customHeight="1">
      <c r="A643" s="246" t="s">
        <v>1017</v>
      </c>
      <c r="B643" s="369" t="s">
        <v>1018</v>
      </c>
      <c r="C643" s="369"/>
      <c r="D643" s="370" t="s">
        <v>16</v>
      </c>
      <c r="E643" s="370"/>
      <c r="F643" s="246" t="s">
        <v>128</v>
      </c>
      <c r="G643" s="371">
        <v>1</v>
      </c>
      <c r="H643" s="371"/>
      <c r="I643" s="372">
        <v>39.369999999999997</v>
      </c>
      <c r="J643" s="372"/>
      <c r="K643" s="248">
        <f>TRUNC(TRUNC(G643,8)*I643,2)</f>
        <v>39.369999999999997</v>
      </c>
    </row>
    <row r="644" spans="1:11" ht="46.05" customHeight="1">
      <c r="A644" s="246" t="s">
        <v>1019</v>
      </c>
      <c r="B644" s="369" t="s">
        <v>1020</v>
      </c>
      <c r="C644" s="369"/>
      <c r="D644" s="370" t="s">
        <v>16</v>
      </c>
      <c r="E644" s="370"/>
      <c r="F644" s="246" t="s">
        <v>128</v>
      </c>
      <c r="G644" s="371">
        <v>1</v>
      </c>
      <c r="H644" s="371"/>
      <c r="I644" s="372">
        <v>5.57</v>
      </c>
      <c r="J644" s="372"/>
      <c r="K644" s="248">
        <f>TRUNC(TRUNC(G644,8)*I644,2)</f>
        <v>5.57</v>
      </c>
    </row>
    <row r="645" spans="1:11" ht="37.950000000000003" customHeight="1">
      <c r="A645" s="246" t="s">
        <v>1021</v>
      </c>
      <c r="B645" s="369" t="s">
        <v>1022</v>
      </c>
      <c r="C645" s="369"/>
      <c r="D645" s="370" t="s">
        <v>16</v>
      </c>
      <c r="E645" s="370"/>
      <c r="F645" s="246" t="s">
        <v>128</v>
      </c>
      <c r="G645" s="371">
        <v>1</v>
      </c>
      <c r="H645" s="371"/>
      <c r="I645" s="372">
        <v>13.79</v>
      </c>
      <c r="J645" s="372"/>
      <c r="K645" s="248">
        <f>TRUNC(TRUNC(G645,8)*I645,2)</f>
        <v>13.79</v>
      </c>
    </row>
    <row r="646" spans="1:11" ht="37.950000000000003" customHeight="1">
      <c r="A646" s="246" t="s">
        <v>1024</v>
      </c>
      <c r="B646" s="369" t="s">
        <v>1025</v>
      </c>
      <c r="C646" s="369"/>
      <c r="D646" s="370" t="s">
        <v>16</v>
      </c>
      <c r="E646" s="370"/>
      <c r="F646" s="246" t="s">
        <v>128</v>
      </c>
      <c r="G646" s="371">
        <v>1</v>
      </c>
      <c r="H646" s="371"/>
      <c r="I646" s="372">
        <v>67.19</v>
      </c>
      <c r="J646" s="372"/>
      <c r="K646" s="248">
        <f>TRUNC(TRUNC(G646,8)*I646,2)</f>
        <v>67.19</v>
      </c>
    </row>
    <row r="647" spans="1:11" ht="46.05" customHeight="1">
      <c r="A647" s="246" t="s">
        <v>1026</v>
      </c>
      <c r="B647" s="369" t="s">
        <v>1027</v>
      </c>
      <c r="C647" s="369"/>
      <c r="D647" s="370" t="s">
        <v>16</v>
      </c>
      <c r="E647" s="370"/>
      <c r="F647" s="246" t="s">
        <v>128</v>
      </c>
      <c r="G647" s="371">
        <v>1</v>
      </c>
      <c r="H647" s="371"/>
      <c r="I647" s="372">
        <v>175.93</v>
      </c>
      <c r="J647" s="372"/>
      <c r="K647" s="248">
        <f>TRUNC(TRUNC(G647,8)*I647,2)</f>
        <v>175.93</v>
      </c>
    </row>
    <row r="648" spans="1:11" ht="15" customHeight="1">
      <c r="A648" s="11"/>
      <c r="B648" s="11"/>
      <c r="C648" s="11"/>
      <c r="D648" s="11"/>
      <c r="E648" s="11"/>
      <c r="F648" s="11"/>
      <c r="G648" s="367" t="s">
        <v>216</v>
      </c>
      <c r="H648" s="367"/>
      <c r="I648" s="367"/>
      <c r="J648" s="367"/>
      <c r="K648" s="249">
        <f>SUM(K643:K647)</f>
        <v>301.85000000000002</v>
      </c>
    </row>
    <row r="649" spans="1:11" ht="15" customHeight="1">
      <c r="A649" s="11"/>
      <c r="B649" s="11"/>
      <c r="C649" s="11"/>
      <c r="D649" s="11"/>
      <c r="E649" s="11"/>
      <c r="F649" s="11"/>
      <c r="G649" s="368" t="s">
        <v>217</v>
      </c>
      <c r="H649" s="368"/>
      <c r="I649" s="368"/>
      <c r="J649" s="368"/>
      <c r="K649" s="250">
        <f>ROUND(SUM(K641,K648),2)</f>
        <v>328.55</v>
      </c>
    </row>
    <row r="650" spans="1:11" ht="10.050000000000001" customHeight="1">
      <c r="A650" s="11"/>
      <c r="B650" s="11"/>
      <c r="C650" s="11"/>
      <c r="D650" s="11"/>
      <c r="E650" s="11"/>
      <c r="F650" s="11"/>
      <c r="G650" s="374"/>
      <c r="H650" s="374"/>
      <c r="I650" s="374"/>
      <c r="J650" s="374"/>
      <c r="K650" s="374"/>
    </row>
    <row r="651" spans="1:11" ht="19.95" customHeight="1">
      <c r="A651" s="375" t="s">
        <v>1028</v>
      </c>
      <c r="B651" s="375"/>
      <c r="C651" s="375"/>
      <c r="D651" s="375"/>
      <c r="E651" s="375"/>
      <c r="F651" s="375"/>
      <c r="G651" s="375"/>
      <c r="H651" s="375"/>
      <c r="I651" s="375"/>
      <c r="J651" s="375"/>
      <c r="K651" s="375"/>
    </row>
    <row r="652" spans="1:11" ht="15" customHeight="1">
      <c r="A652" s="373" t="s">
        <v>911</v>
      </c>
      <c r="B652" s="373"/>
      <c r="C652" s="373"/>
      <c r="D652" s="366" t="s">
        <v>178</v>
      </c>
      <c r="E652" s="366"/>
      <c r="F652" s="243" t="s">
        <v>194</v>
      </c>
      <c r="G652" s="366" t="s">
        <v>195</v>
      </c>
      <c r="H652" s="366"/>
      <c r="I652" s="366" t="s">
        <v>196</v>
      </c>
      <c r="J652" s="366"/>
      <c r="K652" s="243" t="s">
        <v>197</v>
      </c>
    </row>
    <row r="653" spans="1:11" ht="37.950000000000003" customHeight="1">
      <c r="A653" s="246" t="s">
        <v>1029</v>
      </c>
      <c r="B653" s="369" t="s">
        <v>1030</v>
      </c>
      <c r="C653" s="369"/>
      <c r="D653" s="370" t="s">
        <v>16</v>
      </c>
      <c r="E653" s="370"/>
      <c r="F653" s="246" t="s">
        <v>23</v>
      </c>
      <c r="G653" s="371">
        <v>3.4199999999999998E-5</v>
      </c>
      <c r="H653" s="371"/>
      <c r="I653" s="372">
        <v>732160.78</v>
      </c>
      <c r="J653" s="372"/>
      <c r="K653" s="248">
        <f>TRUNC(TRUNC(G653,8)*I653,2)</f>
        <v>25.03</v>
      </c>
    </row>
    <row r="654" spans="1:11" ht="28.95" customHeight="1">
      <c r="A654" s="246" t="s">
        <v>1031</v>
      </c>
      <c r="B654" s="369" t="s">
        <v>1032</v>
      </c>
      <c r="C654" s="369"/>
      <c r="D654" s="370" t="s">
        <v>16</v>
      </c>
      <c r="E654" s="370"/>
      <c r="F654" s="246" t="s">
        <v>23</v>
      </c>
      <c r="G654" s="371">
        <v>6.0300000000000002E-5</v>
      </c>
      <c r="H654" s="371"/>
      <c r="I654" s="372">
        <v>237841.37</v>
      </c>
      <c r="J654" s="372"/>
      <c r="K654" s="248">
        <f>TRUNC(TRUNC(G654,8)*I654,2)</f>
        <v>14.34</v>
      </c>
    </row>
    <row r="655" spans="1:11" ht="15" customHeight="1">
      <c r="A655" s="11"/>
      <c r="B655" s="11"/>
      <c r="C655" s="11"/>
      <c r="D655" s="11"/>
      <c r="E655" s="11"/>
      <c r="F655" s="11"/>
      <c r="G655" s="367" t="s">
        <v>914</v>
      </c>
      <c r="H655" s="367"/>
      <c r="I655" s="367"/>
      <c r="J655" s="367"/>
      <c r="K655" s="249">
        <f>SUM(K653:K654)</f>
        <v>39.370000000000005</v>
      </c>
    </row>
    <row r="656" spans="1:11" ht="15" customHeight="1">
      <c r="A656" s="11"/>
      <c r="B656" s="11"/>
      <c r="C656" s="11"/>
      <c r="D656" s="11"/>
      <c r="E656" s="11"/>
      <c r="F656" s="11"/>
      <c r="G656" s="368" t="s">
        <v>217</v>
      </c>
      <c r="H656" s="368"/>
      <c r="I656" s="368"/>
      <c r="J656" s="368"/>
      <c r="K656" s="250">
        <f>ROUND(SUM(K655),2)</f>
        <v>39.369999999999997</v>
      </c>
    </row>
    <row r="657" spans="1:11" ht="10.050000000000001" customHeight="1">
      <c r="A657" s="11"/>
      <c r="B657" s="11"/>
      <c r="C657" s="11"/>
      <c r="D657" s="11"/>
      <c r="E657" s="11"/>
      <c r="F657" s="11"/>
      <c r="G657" s="374"/>
      <c r="H657" s="374"/>
      <c r="I657" s="374"/>
      <c r="J657" s="374"/>
      <c r="K657" s="374"/>
    </row>
    <row r="658" spans="1:11" ht="19.95" customHeight="1">
      <c r="A658" s="375" t="s">
        <v>1033</v>
      </c>
      <c r="B658" s="375"/>
      <c r="C658" s="375"/>
      <c r="D658" s="375"/>
      <c r="E658" s="375"/>
      <c r="F658" s="375"/>
      <c r="G658" s="375"/>
      <c r="H658" s="375"/>
      <c r="I658" s="375"/>
      <c r="J658" s="375"/>
      <c r="K658" s="375"/>
    </row>
    <row r="659" spans="1:11" ht="15" customHeight="1">
      <c r="A659" s="373" t="s">
        <v>911</v>
      </c>
      <c r="B659" s="373"/>
      <c r="C659" s="373"/>
      <c r="D659" s="366" t="s">
        <v>178</v>
      </c>
      <c r="E659" s="366"/>
      <c r="F659" s="243" t="s">
        <v>194</v>
      </c>
      <c r="G659" s="366" t="s">
        <v>195</v>
      </c>
      <c r="H659" s="366"/>
      <c r="I659" s="366" t="s">
        <v>196</v>
      </c>
      <c r="J659" s="366"/>
      <c r="K659" s="243" t="s">
        <v>197</v>
      </c>
    </row>
    <row r="660" spans="1:11" ht="37.950000000000003" customHeight="1">
      <c r="A660" s="246" t="s">
        <v>1029</v>
      </c>
      <c r="B660" s="369" t="s">
        <v>1030</v>
      </c>
      <c r="C660" s="369"/>
      <c r="D660" s="370" t="s">
        <v>16</v>
      </c>
      <c r="E660" s="370"/>
      <c r="F660" s="246" t="s">
        <v>23</v>
      </c>
      <c r="G660" s="371">
        <v>5.6999999999999996E-6</v>
      </c>
      <c r="H660" s="371"/>
      <c r="I660" s="372">
        <v>732160.78</v>
      </c>
      <c r="J660" s="372"/>
      <c r="K660" s="248">
        <f>TRUNC(TRUNC(G660,8)*I660,2)</f>
        <v>4.17</v>
      </c>
    </row>
    <row r="661" spans="1:11" ht="28.95" customHeight="1">
      <c r="A661" s="246" t="s">
        <v>1031</v>
      </c>
      <c r="B661" s="369" t="s">
        <v>1032</v>
      </c>
      <c r="C661" s="369"/>
      <c r="D661" s="370" t="s">
        <v>16</v>
      </c>
      <c r="E661" s="370"/>
      <c r="F661" s="246" t="s">
        <v>23</v>
      </c>
      <c r="G661" s="371">
        <v>5.9000000000000003E-6</v>
      </c>
      <c r="H661" s="371"/>
      <c r="I661" s="372">
        <v>237841.37</v>
      </c>
      <c r="J661" s="372"/>
      <c r="K661" s="248">
        <f>TRUNC(TRUNC(G661,8)*I661,2)</f>
        <v>1.4</v>
      </c>
    </row>
    <row r="662" spans="1:11" ht="15" customHeight="1">
      <c r="A662" s="11"/>
      <c r="B662" s="11"/>
      <c r="C662" s="11"/>
      <c r="D662" s="11"/>
      <c r="E662" s="11"/>
      <c r="F662" s="11"/>
      <c r="G662" s="367" t="s">
        <v>914</v>
      </c>
      <c r="H662" s="367"/>
      <c r="I662" s="367"/>
      <c r="J662" s="367"/>
      <c r="K662" s="249">
        <f>SUM(K660:K661)</f>
        <v>5.57</v>
      </c>
    </row>
    <row r="663" spans="1:11" ht="15" customHeight="1">
      <c r="A663" s="11"/>
      <c r="B663" s="11"/>
      <c r="C663" s="11"/>
      <c r="D663" s="11"/>
      <c r="E663" s="11"/>
      <c r="F663" s="11"/>
      <c r="G663" s="368" t="s">
        <v>217</v>
      </c>
      <c r="H663" s="368"/>
      <c r="I663" s="368"/>
      <c r="J663" s="368"/>
      <c r="K663" s="250">
        <f>ROUND(SUM(K662),2)</f>
        <v>5.57</v>
      </c>
    </row>
    <row r="664" spans="1:11" ht="10.050000000000001" customHeight="1">
      <c r="A664" s="11"/>
      <c r="B664" s="11"/>
      <c r="C664" s="11"/>
      <c r="D664" s="11"/>
      <c r="E664" s="11"/>
      <c r="F664" s="11"/>
      <c r="G664" s="374"/>
      <c r="H664" s="374"/>
      <c r="I664" s="374"/>
      <c r="J664" s="374"/>
      <c r="K664" s="374"/>
    </row>
    <row r="665" spans="1:11" ht="19.95" customHeight="1">
      <c r="A665" s="375" t="s">
        <v>1034</v>
      </c>
      <c r="B665" s="375"/>
      <c r="C665" s="375"/>
      <c r="D665" s="375"/>
      <c r="E665" s="375"/>
      <c r="F665" s="375"/>
      <c r="G665" s="375"/>
      <c r="H665" s="375"/>
      <c r="I665" s="375"/>
      <c r="J665" s="375"/>
      <c r="K665" s="375"/>
    </row>
    <row r="666" spans="1:11" ht="15" customHeight="1">
      <c r="A666" s="373" t="s">
        <v>911</v>
      </c>
      <c r="B666" s="373"/>
      <c r="C666" s="373"/>
      <c r="D666" s="366" t="s">
        <v>178</v>
      </c>
      <c r="E666" s="366"/>
      <c r="F666" s="243" t="s">
        <v>194</v>
      </c>
      <c r="G666" s="366" t="s">
        <v>195</v>
      </c>
      <c r="H666" s="366"/>
      <c r="I666" s="366" t="s">
        <v>196</v>
      </c>
      <c r="J666" s="366"/>
      <c r="K666" s="243" t="s">
        <v>197</v>
      </c>
    </row>
    <row r="667" spans="1:11" ht="37.950000000000003" customHeight="1">
      <c r="A667" s="246" t="s">
        <v>1029</v>
      </c>
      <c r="B667" s="369" t="s">
        <v>1030</v>
      </c>
      <c r="C667" s="369"/>
      <c r="D667" s="370" t="s">
        <v>16</v>
      </c>
      <c r="E667" s="370"/>
      <c r="F667" s="246" t="s">
        <v>23</v>
      </c>
      <c r="G667" s="371">
        <v>1.4100000000000001E-5</v>
      </c>
      <c r="H667" s="371"/>
      <c r="I667" s="372">
        <v>732160.78</v>
      </c>
      <c r="J667" s="372"/>
      <c r="K667" s="248">
        <f>TRUNC(TRUNC(G667,8)*I667,2)</f>
        <v>10.32</v>
      </c>
    </row>
    <row r="668" spans="1:11" ht="28.95" customHeight="1">
      <c r="A668" s="246" t="s">
        <v>1031</v>
      </c>
      <c r="B668" s="369" t="s">
        <v>1032</v>
      </c>
      <c r="C668" s="369"/>
      <c r="D668" s="370" t="s">
        <v>16</v>
      </c>
      <c r="E668" s="370"/>
      <c r="F668" s="246" t="s">
        <v>23</v>
      </c>
      <c r="G668" s="371">
        <v>1.4600000000000001E-5</v>
      </c>
      <c r="H668" s="371"/>
      <c r="I668" s="372">
        <v>237841.37</v>
      </c>
      <c r="J668" s="372"/>
      <c r="K668" s="248">
        <f>TRUNC(TRUNC(G668,8)*I668,2)</f>
        <v>3.47</v>
      </c>
    </row>
    <row r="669" spans="1:11" ht="15" customHeight="1">
      <c r="A669" s="11"/>
      <c r="B669" s="11"/>
      <c r="C669" s="11"/>
      <c r="D669" s="11"/>
      <c r="E669" s="11"/>
      <c r="F669" s="11"/>
      <c r="G669" s="367" t="s">
        <v>914</v>
      </c>
      <c r="H669" s="367"/>
      <c r="I669" s="367"/>
      <c r="J669" s="367"/>
      <c r="K669" s="249">
        <f>SUM(K667:K668)</f>
        <v>13.790000000000001</v>
      </c>
    </row>
    <row r="670" spans="1:11" ht="15" customHeight="1">
      <c r="A670" s="11"/>
      <c r="B670" s="11"/>
      <c r="C670" s="11"/>
      <c r="D670" s="11"/>
      <c r="E670" s="11"/>
      <c r="F670" s="11"/>
      <c r="G670" s="368" t="s">
        <v>217</v>
      </c>
      <c r="H670" s="368"/>
      <c r="I670" s="368"/>
      <c r="J670" s="368"/>
      <c r="K670" s="250">
        <f>ROUND(SUM(K669),2)</f>
        <v>13.79</v>
      </c>
    </row>
    <row r="671" spans="1:11" ht="10.050000000000001" customHeight="1">
      <c r="A671" s="11"/>
      <c r="B671" s="11"/>
      <c r="C671" s="11"/>
      <c r="D671" s="11"/>
      <c r="E671" s="11"/>
      <c r="F671" s="11"/>
      <c r="G671" s="374"/>
      <c r="H671" s="374"/>
      <c r="I671" s="374"/>
      <c r="J671" s="374"/>
      <c r="K671" s="374"/>
    </row>
    <row r="672" spans="1:11" ht="19.95" customHeight="1">
      <c r="A672" s="375" t="s">
        <v>1035</v>
      </c>
      <c r="B672" s="375"/>
      <c r="C672" s="375"/>
      <c r="D672" s="375"/>
      <c r="E672" s="375"/>
      <c r="F672" s="375"/>
      <c r="G672" s="375"/>
      <c r="H672" s="375"/>
      <c r="I672" s="375"/>
      <c r="J672" s="375"/>
      <c r="K672" s="375"/>
    </row>
    <row r="673" spans="1:11" ht="15" customHeight="1">
      <c r="A673" s="373" t="s">
        <v>911</v>
      </c>
      <c r="B673" s="373"/>
      <c r="C673" s="373"/>
      <c r="D673" s="366" t="s">
        <v>178</v>
      </c>
      <c r="E673" s="366"/>
      <c r="F673" s="243" t="s">
        <v>194</v>
      </c>
      <c r="G673" s="366" t="s">
        <v>195</v>
      </c>
      <c r="H673" s="366"/>
      <c r="I673" s="366" t="s">
        <v>196</v>
      </c>
      <c r="J673" s="366"/>
      <c r="K673" s="243" t="s">
        <v>197</v>
      </c>
    </row>
    <row r="674" spans="1:11" ht="37.950000000000003" customHeight="1">
      <c r="A674" s="246" t="s">
        <v>1029</v>
      </c>
      <c r="B674" s="369" t="s">
        <v>1030</v>
      </c>
      <c r="C674" s="369"/>
      <c r="D674" s="370" t="s">
        <v>16</v>
      </c>
      <c r="E674" s="370"/>
      <c r="F674" s="246" t="s">
        <v>23</v>
      </c>
      <c r="G674" s="371">
        <v>6.4200000000000002E-5</v>
      </c>
      <c r="H674" s="371"/>
      <c r="I674" s="372">
        <v>732160.78</v>
      </c>
      <c r="J674" s="372"/>
      <c r="K674" s="248">
        <f>TRUNC(TRUNC(G674,8)*I674,2)</f>
        <v>47</v>
      </c>
    </row>
    <row r="675" spans="1:11" ht="28.95" customHeight="1">
      <c r="A675" s="246" t="s">
        <v>1031</v>
      </c>
      <c r="B675" s="369" t="s">
        <v>1032</v>
      </c>
      <c r="C675" s="369"/>
      <c r="D675" s="370" t="s">
        <v>16</v>
      </c>
      <c r="E675" s="370"/>
      <c r="F675" s="246" t="s">
        <v>23</v>
      </c>
      <c r="G675" s="371">
        <v>8.4900000000000004E-5</v>
      </c>
      <c r="H675" s="371"/>
      <c r="I675" s="372">
        <v>237841.37</v>
      </c>
      <c r="J675" s="372"/>
      <c r="K675" s="248">
        <f>TRUNC(TRUNC(G675,8)*I675,2)</f>
        <v>20.190000000000001</v>
      </c>
    </row>
    <row r="676" spans="1:11" ht="15" customHeight="1">
      <c r="A676" s="11"/>
      <c r="B676" s="11"/>
      <c r="C676" s="11"/>
      <c r="D676" s="11"/>
      <c r="E676" s="11"/>
      <c r="F676" s="11"/>
      <c r="G676" s="367" t="s">
        <v>914</v>
      </c>
      <c r="H676" s="367"/>
      <c r="I676" s="367"/>
      <c r="J676" s="367"/>
      <c r="K676" s="249">
        <f>SUM(K674:K675)</f>
        <v>67.19</v>
      </c>
    </row>
    <row r="677" spans="1:11" ht="15" customHeight="1">
      <c r="A677" s="11"/>
      <c r="B677" s="11"/>
      <c r="C677" s="11"/>
      <c r="D677" s="11"/>
      <c r="E677" s="11"/>
      <c r="F677" s="11"/>
      <c r="G677" s="368" t="s">
        <v>217</v>
      </c>
      <c r="H677" s="368"/>
      <c r="I677" s="368"/>
      <c r="J677" s="368"/>
      <c r="K677" s="250">
        <f>ROUND(SUM(K676),2)</f>
        <v>67.19</v>
      </c>
    </row>
    <row r="678" spans="1:11" ht="10.050000000000001" customHeight="1">
      <c r="A678" s="11"/>
      <c r="B678" s="11"/>
      <c r="C678" s="11"/>
      <c r="D678" s="11"/>
      <c r="E678" s="11"/>
      <c r="F678" s="11"/>
      <c r="G678" s="374"/>
      <c r="H678" s="374"/>
      <c r="I678" s="374"/>
      <c r="J678" s="374"/>
      <c r="K678" s="374"/>
    </row>
    <row r="679" spans="1:11" ht="19.95" customHeight="1">
      <c r="A679" s="375" t="s">
        <v>1036</v>
      </c>
      <c r="B679" s="375"/>
      <c r="C679" s="375"/>
      <c r="D679" s="375"/>
      <c r="E679" s="375"/>
      <c r="F679" s="375"/>
      <c r="G679" s="375"/>
      <c r="H679" s="375"/>
      <c r="I679" s="375"/>
      <c r="J679" s="375"/>
      <c r="K679" s="375"/>
    </row>
    <row r="680" spans="1:11" ht="15" customHeight="1">
      <c r="A680" s="373" t="s">
        <v>193</v>
      </c>
      <c r="B680" s="373"/>
      <c r="C680" s="373"/>
      <c r="D680" s="366" t="s">
        <v>178</v>
      </c>
      <c r="E680" s="366"/>
      <c r="F680" s="243" t="s">
        <v>194</v>
      </c>
      <c r="G680" s="366" t="s">
        <v>195</v>
      </c>
      <c r="H680" s="366"/>
      <c r="I680" s="366" t="s">
        <v>196</v>
      </c>
      <c r="J680" s="366"/>
      <c r="K680" s="243" t="s">
        <v>197</v>
      </c>
    </row>
    <row r="681" spans="1:11" ht="21" customHeight="1">
      <c r="A681" s="246" t="s">
        <v>1037</v>
      </c>
      <c r="B681" s="369" t="s">
        <v>1038</v>
      </c>
      <c r="C681" s="369"/>
      <c r="D681" s="370" t="s">
        <v>16</v>
      </c>
      <c r="E681" s="370"/>
      <c r="F681" s="246" t="s">
        <v>265</v>
      </c>
      <c r="G681" s="371">
        <v>29.47</v>
      </c>
      <c r="H681" s="371"/>
      <c r="I681" s="372">
        <v>5.97</v>
      </c>
      <c r="J681" s="372"/>
      <c r="K681" s="248">
        <f>TRUNC(TRUNC(G681,8)*I681,2)</f>
        <v>175.93</v>
      </c>
    </row>
    <row r="682" spans="1:11" ht="15" customHeight="1">
      <c r="A682" s="11"/>
      <c r="B682" s="11"/>
      <c r="C682" s="11"/>
      <c r="D682" s="11"/>
      <c r="E682" s="11"/>
      <c r="F682" s="11"/>
      <c r="G682" s="367" t="s">
        <v>206</v>
      </c>
      <c r="H682" s="367"/>
      <c r="I682" s="367"/>
      <c r="J682" s="367"/>
      <c r="K682" s="249">
        <f>SUM(K681:K681)</f>
        <v>175.93</v>
      </c>
    </row>
    <row r="683" spans="1:11" ht="15" customHeight="1">
      <c r="A683" s="11"/>
      <c r="B683" s="11"/>
      <c r="C683" s="11"/>
      <c r="D683" s="11"/>
      <c r="E683" s="11"/>
      <c r="F683" s="11"/>
      <c r="G683" s="368" t="s">
        <v>217</v>
      </c>
      <c r="H683" s="368"/>
      <c r="I683" s="368"/>
      <c r="J683" s="368"/>
      <c r="K683" s="250">
        <f>ROUND(SUM(K682),2)</f>
        <v>175.93</v>
      </c>
    </row>
    <row r="684" spans="1:11" ht="10.050000000000001" customHeight="1">
      <c r="A684" s="11"/>
      <c r="B684" s="11"/>
      <c r="C684" s="11"/>
      <c r="D684" s="11"/>
      <c r="E684" s="11"/>
      <c r="F684" s="11"/>
      <c r="G684" s="374"/>
      <c r="H684" s="374"/>
      <c r="I684" s="374"/>
      <c r="J684" s="374"/>
      <c r="K684" s="374"/>
    </row>
    <row r="685" spans="1:11" ht="19.95" customHeight="1">
      <c r="A685" s="375" t="s">
        <v>1039</v>
      </c>
      <c r="B685" s="375"/>
      <c r="C685" s="375"/>
      <c r="D685" s="375"/>
      <c r="E685" s="375"/>
      <c r="F685" s="375"/>
      <c r="G685" s="375"/>
      <c r="H685" s="375"/>
      <c r="I685" s="375"/>
      <c r="J685" s="375"/>
      <c r="K685" s="375"/>
    </row>
    <row r="686" spans="1:11" ht="15" customHeight="1">
      <c r="A686" s="373" t="s">
        <v>207</v>
      </c>
      <c r="B686" s="373"/>
      <c r="C686" s="373"/>
      <c r="D686" s="366" t="s">
        <v>178</v>
      </c>
      <c r="E686" s="366"/>
      <c r="F686" s="243" t="s">
        <v>194</v>
      </c>
      <c r="G686" s="366" t="s">
        <v>195</v>
      </c>
      <c r="H686" s="366"/>
      <c r="I686" s="366" t="s">
        <v>196</v>
      </c>
      <c r="J686" s="366"/>
      <c r="K686" s="243" t="s">
        <v>197</v>
      </c>
    </row>
    <row r="687" spans="1:11" ht="21" customHeight="1">
      <c r="A687" s="246" t="s">
        <v>1040</v>
      </c>
      <c r="B687" s="369" t="s">
        <v>1041</v>
      </c>
      <c r="C687" s="369"/>
      <c r="D687" s="370" t="s">
        <v>16</v>
      </c>
      <c r="E687" s="370"/>
      <c r="F687" s="246" t="s">
        <v>128</v>
      </c>
      <c r="G687" s="371">
        <v>1</v>
      </c>
      <c r="H687" s="371"/>
      <c r="I687" s="372">
        <v>25.91</v>
      </c>
      <c r="J687" s="372"/>
      <c r="K687" s="248">
        <f>TRUNC(TRUNC(G687,8)*I687,2)</f>
        <v>25.91</v>
      </c>
    </row>
    <row r="688" spans="1:11" ht="18" customHeight="1">
      <c r="A688" s="11"/>
      <c r="B688" s="11"/>
      <c r="C688" s="11"/>
      <c r="D688" s="11"/>
      <c r="E688" s="11"/>
      <c r="F688" s="11"/>
      <c r="G688" s="367" t="s">
        <v>212</v>
      </c>
      <c r="H688" s="367"/>
      <c r="I688" s="367"/>
      <c r="J688" s="367"/>
      <c r="K688" s="249">
        <f>SUM(K687:K687)</f>
        <v>25.91</v>
      </c>
    </row>
    <row r="689" spans="1:11" ht="15" customHeight="1">
      <c r="A689" s="373" t="s">
        <v>213</v>
      </c>
      <c r="B689" s="373"/>
      <c r="C689" s="373"/>
      <c r="D689" s="366" t="s">
        <v>178</v>
      </c>
      <c r="E689" s="366"/>
      <c r="F689" s="243" t="s">
        <v>194</v>
      </c>
      <c r="G689" s="366" t="s">
        <v>195</v>
      </c>
      <c r="H689" s="366"/>
      <c r="I689" s="366" t="s">
        <v>196</v>
      </c>
      <c r="J689" s="366"/>
      <c r="K689" s="243" t="s">
        <v>197</v>
      </c>
    </row>
    <row r="690" spans="1:11" ht="46.05" customHeight="1">
      <c r="A690" s="246" t="s">
        <v>1042</v>
      </c>
      <c r="B690" s="369" t="s">
        <v>1043</v>
      </c>
      <c r="C690" s="369"/>
      <c r="D690" s="370" t="s">
        <v>16</v>
      </c>
      <c r="E690" s="370"/>
      <c r="F690" s="246" t="s">
        <v>128</v>
      </c>
      <c r="G690" s="371">
        <v>1</v>
      </c>
      <c r="H690" s="371"/>
      <c r="I690" s="372">
        <v>29.75</v>
      </c>
      <c r="J690" s="372"/>
      <c r="K690" s="248">
        <f>TRUNC(TRUNC(G690,8)*I690,2)</f>
        <v>29.75</v>
      </c>
    </row>
    <row r="691" spans="1:11" ht="46.05" customHeight="1">
      <c r="A691" s="246" t="s">
        <v>1044</v>
      </c>
      <c r="B691" s="369" t="s">
        <v>1045</v>
      </c>
      <c r="C691" s="369"/>
      <c r="D691" s="370" t="s">
        <v>16</v>
      </c>
      <c r="E691" s="370"/>
      <c r="F691" s="246" t="s">
        <v>128</v>
      </c>
      <c r="G691" s="371">
        <v>1</v>
      </c>
      <c r="H691" s="371"/>
      <c r="I691" s="372">
        <v>4.6399999999999997</v>
      </c>
      <c r="J691" s="372"/>
      <c r="K691" s="248">
        <f>TRUNC(TRUNC(G691,8)*I691,2)</f>
        <v>4.6399999999999997</v>
      </c>
    </row>
    <row r="692" spans="1:11" ht="37.950000000000003" customHeight="1">
      <c r="A692" s="246" t="s">
        <v>1046</v>
      </c>
      <c r="B692" s="369" t="s">
        <v>1047</v>
      </c>
      <c r="C692" s="369"/>
      <c r="D692" s="370" t="s">
        <v>16</v>
      </c>
      <c r="E692" s="370"/>
      <c r="F692" s="246" t="s">
        <v>128</v>
      </c>
      <c r="G692" s="371">
        <v>1</v>
      </c>
      <c r="H692" s="371"/>
      <c r="I692" s="372">
        <v>11.51</v>
      </c>
      <c r="J692" s="372"/>
      <c r="K692" s="248">
        <f>TRUNC(TRUNC(G692,8)*I692,2)</f>
        <v>11.51</v>
      </c>
    </row>
    <row r="693" spans="1:11" ht="15" customHeight="1">
      <c r="A693" s="11"/>
      <c r="B693" s="11"/>
      <c r="C693" s="11"/>
      <c r="D693" s="11"/>
      <c r="E693" s="11"/>
      <c r="F693" s="11"/>
      <c r="G693" s="367" t="s">
        <v>216</v>
      </c>
      <c r="H693" s="367"/>
      <c r="I693" s="367"/>
      <c r="J693" s="367"/>
      <c r="K693" s="249">
        <f>SUM(K690:K692)</f>
        <v>45.9</v>
      </c>
    </row>
    <row r="694" spans="1:11" ht="15" customHeight="1">
      <c r="A694" s="11"/>
      <c r="B694" s="11"/>
      <c r="C694" s="11"/>
      <c r="D694" s="11"/>
      <c r="E694" s="11"/>
      <c r="F694" s="11"/>
      <c r="G694" s="368" t="s">
        <v>217</v>
      </c>
      <c r="H694" s="368"/>
      <c r="I694" s="368"/>
      <c r="J694" s="368"/>
      <c r="K694" s="250">
        <f>ROUND(SUM(K688,K693),2)</f>
        <v>71.81</v>
      </c>
    </row>
    <row r="695" spans="1:11" ht="10.050000000000001" customHeight="1">
      <c r="A695" s="11"/>
      <c r="B695" s="11"/>
      <c r="C695" s="11"/>
      <c r="D695" s="11"/>
      <c r="E695" s="11"/>
      <c r="F695" s="11"/>
      <c r="G695" s="374"/>
      <c r="H695" s="374"/>
      <c r="I695" s="374"/>
      <c r="J695" s="374"/>
      <c r="K695" s="374"/>
    </row>
    <row r="696" spans="1:11" ht="19.95" customHeight="1">
      <c r="A696" s="375" t="s">
        <v>1048</v>
      </c>
      <c r="B696" s="375"/>
      <c r="C696" s="375"/>
      <c r="D696" s="375"/>
      <c r="E696" s="375"/>
      <c r="F696" s="375"/>
      <c r="G696" s="375"/>
      <c r="H696" s="375"/>
      <c r="I696" s="375"/>
      <c r="J696" s="375"/>
      <c r="K696" s="375"/>
    </row>
    <row r="697" spans="1:11" ht="15" customHeight="1">
      <c r="A697" s="373" t="s">
        <v>207</v>
      </c>
      <c r="B697" s="373"/>
      <c r="C697" s="373"/>
      <c r="D697" s="366" t="s">
        <v>178</v>
      </c>
      <c r="E697" s="366"/>
      <c r="F697" s="243" t="s">
        <v>194</v>
      </c>
      <c r="G697" s="366" t="s">
        <v>195</v>
      </c>
      <c r="H697" s="366"/>
      <c r="I697" s="366" t="s">
        <v>196</v>
      </c>
      <c r="J697" s="366"/>
      <c r="K697" s="243" t="s">
        <v>197</v>
      </c>
    </row>
    <row r="698" spans="1:11" ht="21" customHeight="1">
      <c r="A698" s="246" t="s">
        <v>1040</v>
      </c>
      <c r="B698" s="369" t="s">
        <v>1041</v>
      </c>
      <c r="C698" s="369"/>
      <c r="D698" s="370" t="s">
        <v>16</v>
      </c>
      <c r="E698" s="370"/>
      <c r="F698" s="246" t="s">
        <v>128</v>
      </c>
      <c r="G698" s="371">
        <v>1</v>
      </c>
      <c r="H698" s="371"/>
      <c r="I698" s="372">
        <v>25.91</v>
      </c>
      <c r="J698" s="372"/>
      <c r="K698" s="248">
        <f>TRUNC(TRUNC(G698,8)*I698,2)</f>
        <v>25.91</v>
      </c>
    </row>
    <row r="699" spans="1:11" ht="18" customHeight="1">
      <c r="A699" s="11"/>
      <c r="B699" s="11"/>
      <c r="C699" s="11"/>
      <c r="D699" s="11"/>
      <c r="E699" s="11"/>
      <c r="F699" s="11"/>
      <c r="G699" s="367" t="s">
        <v>212</v>
      </c>
      <c r="H699" s="367"/>
      <c r="I699" s="367"/>
      <c r="J699" s="367"/>
      <c r="K699" s="249">
        <f>SUM(K698:K698)</f>
        <v>25.91</v>
      </c>
    </row>
    <row r="700" spans="1:11" ht="15" customHeight="1">
      <c r="A700" s="373" t="s">
        <v>213</v>
      </c>
      <c r="B700" s="373"/>
      <c r="C700" s="373"/>
      <c r="D700" s="366" t="s">
        <v>178</v>
      </c>
      <c r="E700" s="366"/>
      <c r="F700" s="243" t="s">
        <v>194</v>
      </c>
      <c r="G700" s="366" t="s">
        <v>195</v>
      </c>
      <c r="H700" s="366"/>
      <c r="I700" s="366" t="s">
        <v>196</v>
      </c>
      <c r="J700" s="366"/>
      <c r="K700" s="243" t="s">
        <v>197</v>
      </c>
    </row>
    <row r="701" spans="1:11" ht="46.05" customHeight="1">
      <c r="A701" s="246" t="s">
        <v>1042</v>
      </c>
      <c r="B701" s="369" t="s">
        <v>1043</v>
      </c>
      <c r="C701" s="369"/>
      <c r="D701" s="370" t="s">
        <v>16</v>
      </c>
      <c r="E701" s="370"/>
      <c r="F701" s="246" t="s">
        <v>128</v>
      </c>
      <c r="G701" s="371">
        <v>1</v>
      </c>
      <c r="H701" s="371"/>
      <c r="I701" s="372">
        <v>29.75</v>
      </c>
      <c r="J701" s="372"/>
      <c r="K701" s="248">
        <f>TRUNC(TRUNC(G701,8)*I701,2)</f>
        <v>29.75</v>
      </c>
    </row>
    <row r="702" spans="1:11" ht="46.05" customHeight="1">
      <c r="A702" s="246" t="s">
        <v>1044</v>
      </c>
      <c r="B702" s="369" t="s">
        <v>1045</v>
      </c>
      <c r="C702" s="369"/>
      <c r="D702" s="370" t="s">
        <v>16</v>
      </c>
      <c r="E702" s="370"/>
      <c r="F702" s="246" t="s">
        <v>128</v>
      </c>
      <c r="G702" s="371">
        <v>1</v>
      </c>
      <c r="H702" s="371"/>
      <c r="I702" s="372">
        <v>4.6399999999999997</v>
      </c>
      <c r="J702" s="372"/>
      <c r="K702" s="248">
        <f>TRUNC(TRUNC(G702,8)*I702,2)</f>
        <v>4.6399999999999997</v>
      </c>
    </row>
    <row r="703" spans="1:11" ht="37.950000000000003" customHeight="1">
      <c r="A703" s="246" t="s">
        <v>1046</v>
      </c>
      <c r="B703" s="369" t="s">
        <v>1047</v>
      </c>
      <c r="C703" s="369"/>
      <c r="D703" s="370" t="s">
        <v>16</v>
      </c>
      <c r="E703" s="370"/>
      <c r="F703" s="246" t="s">
        <v>128</v>
      </c>
      <c r="G703" s="371">
        <v>1</v>
      </c>
      <c r="H703" s="371"/>
      <c r="I703" s="372">
        <v>11.51</v>
      </c>
      <c r="J703" s="372"/>
      <c r="K703" s="248">
        <f>TRUNC(TRUNC(G703,8)*I703,2)</f>
        <v>11.51</v>
      </c>
    </row>
    <row r="704" spans="1:11" ht="46.05" customHeight="1">
      <c r="A704" s="246" t="s">
        <v>1049</v>
      </c>
      <c r="B704" s="369" t="s">
        <v>1050</v>
      </c>
      <c r="C704" s="369"/>
      <c r="D704" s="370" t="s">
        <v>16</v>
      </c>
      <c r="E704" s="370"/>
      <c r="F704" s="246" t="s">
        <v>128</v>
      </c>
      <c r="G704" s="371">
        <v>1</v>
      </c>
      <c r="H704" s="371"/>
      <c r="I704" s="372">
        <v>52.83</v>
      </c>
      <c r="J704" s="372"/>
      <c r="K704" s="248">
        <f>TRUNC(TRUNC(G704,8)*I704,2)</f>
        <v>52.83</v>
      </c>
    </row>
    <row r="705" spans="1:11" ht="46.05" customHeight="1">
      <c r="A705" s="246" t="s">
        <v>1051</v>
      </c>
      <c r="B705" s="369" t="s">
        <v>1052</v>
      </c>
      <c r="C705" s="369"/>
      <c r="D705" s="370" t="s">
        <v>16</v>
      </c>
      <c r="E705" s="370"/>
      <c r="F705" s="246" t="s">
        <v>128</v>
      </c>
      <c r="G705" s="371">
        <v>1</v>
      </c>
      <c r="H705" s="371"/>
      <c r="I705" s="372">
        <v>191.99</v>
      </c>
      <c r="J705" s="372"/>
      <c r="K705" s="248">
        <f>TRUNC(TRUNC(G705,8)*I705,2)</f>
        <v>191.99</v>
      </c>
    </row>
    <row r="706" spans="1:11" ht="15" customHeight="1">
      <c r="A706" s="11"/>
      <c r="B706" s="11"/>
      <c r="C706" s="11"/>
      <c r="D706" s="11"/>
      <c r="E706" s="11"/>
      <c r="F706" s="11"/>
      <c r="G706" s="367" t="s">
        <v>216</v>
      </c>
      <c r="H706" s="367"/>
      <c r="I706" s="367"/>
      <c r="J706" s="367"/>
      <c r="K706" s="249">
        <f>SUM(K701:K705)</f>
        <v>290.72000000000003</v>
      </c>
    </row>
    <row r="707" spans="1:11" ht="15" customHeight="1">
      <c r="A707" s="11"/>
      <c r="B707" s="11"/>
      <c r="C707" s="11"/>
      <c r="D707" s="11"/>
      <c r="E707" s="11"/>
      <c r="F707" s="11"/>
      <c r="G707" s="368" t="s">
        <v>217</v>
      </c>
      <c r="H707" s="368"/>
      <c r="I707" s="368"/>
      <c r="J707" s="368"/>
      <c r="K707" s="250">
        <f>ROUND(SUM(K699,K706),2)</f>
        <v>316.63</v>
      </c>
    </row>
    <row r="708" spans="1:11" ht="10.050000000000001" customHeight="1">
      <c r="A708" s="11"/>
      <c r="B708" s="11"/>
      <c r="C708" s="11"/>
      <c r="D708" s="11"/>
      <c r="E708" s="11"/>
      <c r="F708" s="11"/>
      <c r="G708" s="374"/>
      <c r="H708" s="374"/>
      <c r="I708" s="374"/>
      <c r="J708" s="374"/>
      <c r="K708" s="374"/>
    </row>
    <row r="709" spans="1:11" ht="19.95" customHeight="1">
      <c r="A709" s="375" t="s">
        <v>1053</v>
      </c>
      <c r="B709" s="375"/>
      <c r="C709" s="375"/>
      <c r="D709" s="375"/>
      <c r="E709" s="375"/>
      <c r="F709" s="375"/>
      <c r="G709" s="375"/>
      <c r="H709" s="375"/>
      <c r="I709" s="375"/>
      <c r="J709" s="375"/>
      <c r="K709" s="375"/>
    </row>
    <row r="710" spans="1:11" ht="15" customHeight="1">
      <c r="A710" s="373" t="s">
        <v>911</v>
      </c>
      <c r="B710" s="373"/>
      <c r="C710" s="373"/>
      <c r="D710" s="366" t="s">
        <v>178</v>
      </c>
      <c r="E710" s="366"/>
      <c r="F710" s="243" t="s">
        <v>194</v>
      </c>
      <c r="G710" s="366" t="s">
        <v>195</v>
      </c>
      <c r="H710" s="366"/>
      <c r="I710" s="366" t="s">
        <v>196</v>
      </c>
      <c r="J710" s="366"/>
      <c r="K710" s="243" t="s">
        <v>197</v>
      </c>
    </row>
    <row r="711" spans="1:11" ht="37.950000000000003" customHeight="1">
      <c r="A711" s="246" t="s">
        <v>1054</v>
      </c>
      <c r="B711" s="369" t="s">
        <v>1055</v>
      </c>
      <c r="C711" s="369"/>
      <c r="D711" s="370" t="s">
        <v>16</v>
      </c>
      <c r="E711" s="370"/>
      <c r="F711" s="246" t="s">
        <v>23</v>
      </c>
      <c r="G711" s="371">
        <v>3.43E-5</v>
      </c>
      <c r="H711" s="371"/>
      <c r="I711" s="372">
        <v>729621.6</v>
      </c>
      <c r="J711" s="372"/>
      <c r="K711" s="248">
        <f>TRUNC(TRUNC(G711,8)*I711,2)</f>
        <v>25.02</v>
      </c>
    </row>
    <row r="712" spans="1:11" ht="46.05" customHeight="1">
      <c r="A712" s="246" t="s">
        <v>1056</v>
      </c>
      <c r="B712" s="369" t="s">
        <v>1057</v>
      </c>
      <c r="C712" s="369"/>
      <c r="D712" s="370" t="s">
        <v>16</v>
      </c>
      <c r="E712" s="370"/>
      <c r="F712" s="246" t="s">
        <v>23</v>
      </c>
      <c r="G712" s="371">
        <v>5.5099999999999998E-5</v>
      </c>
      <c r="H712" s="371"/>
      <c r="I712" s="372">
        <v>85950</v>
      </c>
      <c r="J712" s="372"/>
      <c r="K712" s="248">
        <f>TRUNC(TRUNC(G712,8)*I712,2)</f>
        <v>4.7300000000000004</v>
      </c>
    </row>
    <row r="713" spans="1:11" ht="15" customHeight="1">
      <c r="A713" s="11"/>
      <c r="B713" s="11"/>
      <c r="C713" s="11"/>
      <c r="D713" s="11"/>
      <c r="E713" s="11"/>
      <c r="F713" s="11"/>
      <c r="G713" s="367" t="s">
        <v>914</v>
      </c>
      <c r="H713" s="367"/>
      <c r="I713" s="367"/>
      <c r="J713" s="367"/>
      <c r="K713" s="249">
        <f>SUM(K711:K712)</f>
        <v>29.75</v>
      </c>
    </row>
    <row r="714" spans="1:11" ht="15" customHeight="1">
      <c r="A714" s="11"/>
      <c r="B714" s="11"/>
      <c r="C714" s="11"/>
      <c r="D714" s="11"/>
      <c r="E714" s="11"/>
      <c r="F714" s="11"/>
      <c r="G714" s="368" t="s">
        <v>217</v>
      </c>
      <c r="H714" s="368"/>
      <c r="I714" s="368"/>
      <c r="J714" s="368"/>
      <c r="K714" s="250">
        <f>ROUND(SUM(K713),2)</f>
        <v>29.75</v>
      </c>
    </row>
    <row r="715" spans="1:11" ht="10.050000000000001" customHeight="1">
      <c r="A715" s="11"/>
      <c r="B715" s="11"/>
      <c r="C715" s="11"/>
      <c r="D715" s="11"/>
      <c r="E715" s="11"/>
      <c r="F715" s="11"/>
      <c r="G715" s="374"/>
      <c r="H715" s="374"/>
      <c r="I715" s="374"/>
      <c r="J715" s="374"/>
      <c r="K715" s="374"/>
    </row>
    <row r="716" spans="1:11" ht="19.95" customHeight="1">
      <c r="A716" s="375" t="s">
        <v>1058</v>
      </c>
      <c r="B716" s="375"/>
      <c r="C716" s="375"/>
      <c r="D716" s="375"/>
      <c r="E716" s="375"/>
      <c r="F716" s="375"/>
      <c r="G716" s="375"/>
      <c r="H716" s="375"/>
      <c r="I716" s="375"/>
      <c r="J716" s="375"/>
      <c r="K716" s="375"/>
    </row>
    <row r="717" spans="1:11" ht="15" customHeight="1">
      <c r="A717" s="373" t="s">
        <v>911</v>
      </c>
      <c r="B717" s="373"/>
      <c r="C717" s="373"/>
      <c r="D717" s="366" t="s">
        <v>178</v>
      </c>
      <c r="E717" s="366"/>
      <c r="F717" s="243" t="s">
        <v>194</v>
      </c>
      <c r="G717" s="366" t="s">
        <v>195</v>
      </c>
      <c r="H717" s="366"/>
      <c r="I717" s="366" t="s">
        <v>196</v>
      </c>
      <c r="J717" s="366"/>
      <c r="K717" s="243" t="s">
        <v>197</v>
      </c>
    </row>
    <row r="718" spans="1:11" ht="37.950000000000003" customHeight="1">
      <c r="A718" s="246" t="s">
        <v>1054</v>
      </c>
      <c r="B718" s="369" t="s">
        <v>1055</v>
      </c>
      <c r="C718" s="369"/>
      <c r="D718" s="370" t="s">
        <v>16</v>
      </c>
      <c r="E718" s="370"/>
      <c r="F718" s="246" t="s">
        <v>23</v>
      </c>
      <c r="G718" s="371">
        <v>5.6999999999999996E-6</v>
      </c>
      <c r="H718" s="371"/>
      <c r="I718" s="372">
        <v>729621.6</v>
      </c>
      <c r="J718" s="372"/>
      <c r="K718" s="248">
        <f>TRUNC(TRUNC(G718,8)*I718,2)</f>
        <v>4.1500000000000004</v>
      </c>
    </row>
    <row r="719" spans="1:11" ht="46.05" customHeight="1">
      <c r="A719" s="246" t="s">
        <v>1056</v>
      </c>
      <c r="B719" s="369" t="s">
        <v>1057</v>
      </c>
      <c r="C719" s="369"/>
      <c r="D719" s="370" t="s">
        <v>16</v>
      </c>
      <c r="E719" s="370"/>
      <c r="F719" s="246" t="s">
        <v>23</v>
      </c>
      <c r="G719" s="371">
        <v>5.8000000000000004E-6</v>
      </c>
      <c r="H719" s="371"/>
      <c r="I719" s="372">
        <v>85950</v>
      </c>
      <c r="J719" s="372"/>
      <c r="K719" s="248">
        <f>TRUNC(TRUNC(G719,8)*I719,2)</f>
        <v>0.49</v>
      </c>
    </row>
    <row r="720" spans="1:11" ht="15" customHeight="1">
      <c r="A720" s="11"/>
      <c r="B720" s="11"/>
      <c r="C720" s="11"/>
      <c r="D720" s="11"/>
      <c r="E720" s="11"/>
      <c r="F720" s="11"/>
      <c r="G720" s="367" t="s">
        <v>914</v>
      </c>
      <c r="H720" s="367"/>
      <c r="I720" s="367"/>
      <c r="J720" s="367"/>
      <c r="K720" s="249">
        <f>SUM(K718:K719)</f>
        <v>4.6400000000000006</v>
      </c>
    </row>
    <row r="721" spans="1:11" ht="15" customHeight="1">
      <c r="A721" s="11"/>
      <c r="B721" s="11"/>
      <c r="C721" s="11"/>
      <c r="D721" s="11"/>
      <c r="E721" s="11"/>
      <c r="F721" s="11"/>
      <c r="G721" s="368" t="s">
        <v>217</v>
      </c>
      <c r="H721" s="368"/>
      <c r="I721" s="368"/>
      <c r="J721" s="368"/>
      <c r="K721" s="250">
        <f>ROUND(SUM(K720),2)</f>
        <v>4.6399999999999997</v>
      </c>
    </row>
    <row r="722" spans="1:11" ht="10.050000000000001" customHeight="1">
      <c r="A722" s="11"/>
      <c r="B722" s="11"/>
      <c r="C722" s="11"/>
      <c r="D722" s="11"/>
      <c r="E722" s="11"/>
      <c r="F722" s="11"/>
      <c r="G722" s="374"/>
      <c r="H722" s="374"/>
      <c r="I722" s="374"/>
      <c r="J722" s="374"/>
      <c r="K722" s="374"/>
    </row>
    <row r="723" spans="1:11" ht="19.95" customHeight="1">
      <c r="A723" s="375" t="s">
        <v>1059</v>
      </c>
      <c r="B723" s="375"/>
      <c r="C723" s="375"/>
      <c r="D723" s="375"/>
      <c r="E723" s="375"/>
      <c r="F723" s="375"/>
      <c r="G723" s="375"/>
      <c r="H723" s="375"/>
      <c r="I723" s="375"/>
      <c r="J723" s="375"/>
      <c r="K723" s="375"/>
    </row>
    <row r="724" spans="1:11" ht="15" customHeight="1">
      <c r="A724" s="373" t="s">
        <v>911</v>
      </c>
      <c r="B724" s="373"/>
      <c r="C724" s="373"/>
      <c r="D724" s="366" t="s">
        <v>178</v>
      </c>
      <c r="E724" s="366"/>
      <c r="F724" s="243" t="s">
        <v>194</v>
      </c>
      <c r="G724" s="366" t="s">
        <v>195</v>
      </c>
      <c r="H724" s="366"/>
      <c r="I724" s="366" t="s">
        <v>196</v>
      </c>
      <c r="J724" s="366"/>
      <c r="K724" s="243" t="s">
        <v>197</v>
      </c>
    </row>
    <row r="725" spans="1:11" ht="37.950000000000003" customHeight="1">
      <c r="A725" s="246" t="s">
        <v>1054</v>
      </c>
      <c r="B725" s="369" t="s">
        <v>1055</v>
      </c>
      <c r="C725" s="369"/>
      <c r="D725" s="370" t="s">
        <v>16</v>
      </c>
      <c r="E725" s="370"/>
      <c r="F725" s="246" t="s">
        <v>23</v>
      </c>
      <c r="G725" s="371">
        <v>1.4100000000000001E-5</v>
      </c>
      <c r="H725" s="371"/>
      <c r="I725" s="372">
        <v>729621.6</v>
      </c>
      <c r="J725" s="372"/>
      <c r="K725" s="248">
        <f>TRUNC(TRUNC(G725,8)*I725,2)</f>
        <v>10.28</v>
      </c>
    </row>
    <row r="726" spans="1:11" ht="46.05" customHeight="1">
      <c r="A726" s="246" t="s">
        <v>1056</v>
      </c>
      <c r="B726" s="369" t="s">
        <v>1057</v>
      </c>
      <c r="C726" s="369"/>
      <c r="D726" s="370" t="s">
        <v>16</v>
      </c>
      <c r="E726" s="370"/>
      <c r="F726" s="246" t="s">
        <v>23</v>
      </c>
      <c r="G726" s="371">
        <v>1.4399999999999999E-5</v>
      </c>
      <c r="H726" s="371"/>
      <c r="I726" s="372">
        <v>85950</v>
      </c>
      <c r="J726" s="372"/>
      <c r="K726" s="248">
        <f>TRUNC(TRUNC(G726,8)*I726,2)</f>
        <v>1.23</v>
      </c>
    </row>
    <row r="727" spans="1:11" ht="15" customHeight="1">
      <c r="A727" s="11"/>
      <c r="B727" s="11"/>
      <c r="C727" s="11"/>
      <c r="D727" s="11"/>
      <c r="E727" s="11"/>
      <c r="F727" s="11"/>
      <c r="G727" s="367" t="s">
        <v>914</v>
      </c>
      <c r="H727" s="367"/>
      <c r="I727" s="367"/>
      <c r="J727" s="367"/>
      <c r="K727" s="249">
        <f>SUM(K725:K726)</f>
        <v>11.51</v>
      </c>
    </row>
    <row r="728" spans="1:11" ht="15" customHeight="1">
      <c r="A728" s="11"/>
      <c r="B728" s="11"/>
      <c r="C728" s="11"/>
      <c r="D728" s="11"/>
      <c r="E728" s="11"/>
      <c r="F728" s="11"/>
      <c r="G728" s="368" t="s">
        <v>217</v>
      </c>
      <c r="H728" s="368"/>
      <c r="I728" s="368"/>
      <c r="J728" s="368"/>
      <c r="K728" s="250">
        <f>ROUND(SUM(K727),2)</f>
        <v>11.51</v>
      </c>
    </row>
    <row r="729" spans="1:11" ht="10.050000000000001" customHeight="1">
      <c r="A729" s="11"/>
      <c r="B729" s="11"/>
      <c r="C729" s="11"/>
      <c r="D729" s="11"/>
      <c r="E729" s="11"/>
      <c r="F729" s="11"/>
      <c r="G729" s="374"/>
      <c r="H729" s="374"/>
      <c r="I729" s="374"/>
      <c r="J729" s="374"/>
      <c r="K729" s="374"/>
    </row>
    <row r="730" spans="1:11" ht="19.95" customHeight="1">
      <c r="A730" s="375" t="s">
        <v>1060</v>
      </c>
      <c r="B730" s="375"/>
      <c r="C730" s="375"/>
      <c r="D730" s="375"/>
      <c r="E730" s="375"/>
      <c r="F730" s="375"/>
      <c r="G730" s="375"/>
      <c r="H730" s="375"/>
      <c r="I730" s="375"/>
      <c r="J730" s="375"/>
      <c r="K730" s="375"/>
    </row>
    <row r="731" spans="1:11" ht="15" customHeight="1">
      <c r="A731" s="373" t="s">
        <v>911</v>
      </c>
      <c r="B731" s="373"/>
      <c r="C731" s="373"/>
      <c r="D731" s="366" t="s">
        <v>178</v>
      </c>
      <c r="E731" s="366"/>
      <c r="F731" s="243" t="s">
        <v>194</v>
      </c>
      <c r="G731" s="366" t="s">
        <v>195</v>
      </c>
      <c r="H731" s="366"/>
      <c r="I731" s="366" t="s">
        <v>196</v>
      </c>
      <c r="J731" s="366"/>
      <c r="K731" s="243" t="s">
        <v>197</v>
      </c>
    </row>
    <row r="732" spans="1:11" ht="37.950000000000003" customHeight="1">
      <c r="A732" s="246" t="s">
        <v>1054</v>
      </c>
      <c r="B732" s="369" t="s">
        <v>1055</v>
      </c>
      <c r="C732" s="369"/>
      <c r="D732" s="370" t="s">
        <v>16</v>
      </c>
      <c r="E732" s="370"/>
      <c r="F732" s="246" t="s">
        <v>23</v>
      </c>
      <c r="G732" s="371">
        <v>6.4300000000000004E-5</v>
      </c>
      <c r="H732" s="371"/>
      <c r="I732" s="372">
        <v>729621.6</v>
      </c>
      <c r="J732" s="372"/>
      <c r="K732" s="248">
        <f>TRUNC(TRUNC(G732,8)*I732,2)</f>
        <v>46.91</v>
      </c>
    </row>
    <row r="733" spans="1:11" ht="46.05" customHeight="1">
      <c r="A733" s="246" t="s">
        <v>1056</v>
      </c>
      <c r="B733" s="369" t="s">
        <v>1057</v>
      </c>
      <c r="C733" s="369"/>
      <c r="D733" s="370" t="s">
        <v>16</v>
      </c>
      <c r="E733" s="370"/>
      <c r="F733" s="246" t="s">
        <v>23</v>
      </c>
      <c r="G733" s="371">
        <v>6.8899999999999994E-5</v>
      </c>
      <c r="H733" s="371"/>
      <c r="I733" s="372">
        <v>85950</v>
      </c>
      <c r="J733" s="372"/>
      <c r="K733" s="248">
        <f>TRUNC(TRUNC(G733,8)*I733,2)</f>
        <v>5.92</v>
      </c>
    </row>
    <row r="734" spans="1:11" ht="15" customHeight="1">
      <c r="A734" s="11"/>
      <c r="B734" s="11"/>
      <c r="C734" s="11"/>
      <c r="D734" s="11"/>
      <c r="E734" s="11"/>
      <c r="F734" s="11"/>
      <c r="G734" s="367" t="s">
        <v>914</v>
      </c>
      <c r="H734" s="367"/>
      <c r="I734" s="367"/>
      <c r="J734" s="367"/>
      <c r="K734" s="249">
        <f>SUM(K732:K733)</f>
        <v>52.83</v>
      </c>
    </row>
    <row r="735" spans="1:11" ht="15" customHeight="1">
      <c r="A735" s="11"/>
      <c r="B735" s="11"/>
      <c r="C735" s="11"/>
      <c r="D735" s="11"/>
      <c r="E735" s="11"/>
      <c r="F735" s="11"/>
      <c r="G735" s="368" t="s">
        <v>217</v>
      </c>
      <c r="H735" s="368"/>
      <c r="I735" s="368"/>
      <c r="J735" s="368"/>
      <c r="K735" s="250">
        <f>ROUND(SUM(K734),2)</f>
        <v>52.83</v>
      </c>
    </row>
    <row r="736" spans="1:11" ht="10.050000000000001" customHeight="1">
      <c r="A736" s="11"/>
      <c r="B736" s="11"/>
      <c r="C736" s="11"/>
      <c r="D736" s="11"/>
      <c r="E736" s="11"/>
      <c r="F736" s="11"/>
      <c r="G736" s="374"/>
      <c r="H736" s="374"/>
      <c r="I736" s="374"/>
      <c r="J736" s="374"/>
      <c r="K736" s="374"/>
    </row>
    <row r="737" spans="1:11" ht="19.95" customHeight="1">
      <c r="A737" s="375" t="s">
        <v>1061</v>
      </c>
      <c r="B737" s="375"/>
      <c r="C737" s="375"/>
      <c r="D737" s="375"/>
      <c r="E737" s="375"/>
      <c r="F737" s="375"/>
      <c r="G737" s="375"/>
      <c r="H737" s="375"/>
      <c r="I737" s="375"/>
      <c r="J737" s="375"/>
      <c r="K737" s="375"/>
    </row>
    <row r="738" spans="1:11" ht="15" customHeight="1">
      <c r="A738" s="373" t="s">
        <v>193</v>
      </c>
      <c r="B738" s="373"/>
      <c r="C738" s="373"/>
      <c r="D738" s="366" t="s">
        <v>178</v>
      </c>
      <c r="E738" s="366"/>
      <c r="F738" s="243" t="s">
        <v>194</v>
      </c>
      <c r="G738" s="366" t="s">
        <v>195</v>
      </c>
      <c r="H738" s="366"/>
      <c r="I738" s="366" t="s">
        <v>196</v>
      </c>
      <c r="J738" s="366"/>
      <c r="K738" s="243" t="s">
        <v>197</v>
      </c>
    </row>
    <row r="739" spans="1:11" ht="21" customHeight="1">
      <c r="A739" s="246" t="s">
        <v>1037</v>
      </c>
      <c r="B739" s="369" t="s">
        <v>1038</v>
      </c>
      <c r="C739" s="369"/>
      <c r="D739" s="370" t="s">
        <v>16</v>
      </c>
      <c r="E739" s="370"/>
      <c r="F739" s="246" t="s">
        <v>265</v>
      </c>
      <c r="G739" s="371">
        <v>32.159999999999997</v>
      </c>
      <c r="H739" s="371"/>
      <c r="I739" s="372">
        <v>5.97</v>
      </c>
      <c r="J739" s="372"/>
      <c r="K739" s="248">
        <f>TRUNC(TRUNC(G739,8)*I739,2)</f>
        <v>191.99</v>
      </c>
    </row>
    <row r="740" spans="1:11" ht="15" customHeight="1">
      <c r="A740" s="11"/>
      <c r="B740" s="11"/>
      <c r="C740" s="11"/>
      <c r="D740" s="11"/>
      <c r="E740" s="11"/>
      <c r="F740" s="11"/>
      <c r="G740" s="367" t="s">
        <v>206</v>
      </c>
      <c r="H740" s="367"/>
      <c r="I740" s="367"/>
      <c r="J740" s="367"/>
      <c r="K740" s="249">
        <f>SUM(K739:K739)</f>
        <v>191.99</v>
      </c>
    </row>
    <row r="741" spans="1:11" ht="15" customHeight="1">
      <c r="A741" s="11"/>
      <c r="B741" s="11"/>
      <c r="C741" s="11"/>
      <c r="D741" s="11"/>
      <c r="E741" s="11"/>
      <c r="F741" s="11"/>
      <c r="G741" s="368" t="s">
        <v>217</v>
      </c>
      <c r="H741" s="368"/>
      <c r="I741" s="368"/>
      <c r="J741" s="368"/>
      <c r="K741" s="250">
        <f>ROUND(SUM(K740),2)</f>
        <v>191.99</v>
      </c>
    </row>
    <row r="742" spans="1:11" ht="10.050000000000001" customHeight="1">
      <c r="A742" s="11"/>
      <c r="B742" s="11"/>
      <c r="C742" s="11"/>
      <c r="D742" s="11"/>
      <c r="E742" s="11"/>
      <c r="F742" s="11"/>
      <c r="G742" s="374"/>
      <c r="H742" s="374"/>
      <c r="I742" s="374"/>
      <c r="J742" s="374"/>
      <c r="K742" s="374"/>
    </row>
    <row r="743" spans="1:11" ht="19.95" customHeight="1">
      <c r="A743" s="375" t="s">
        <v>1062</v>
      </c>
      <c r="B743" s="375"/>
      <c r="C743" s="375"/>
      <c r="D743" s="375"/>
      <c r="E743" s="375"/>
      <c r="F743" s="375"/>
      <c r="G743" s="375"/>
      <c r="H743" s="375"/>
      <c r="I743" s="375"/>
      <c r="J743" s="375"/>
      <c r="K743" s="375"/>
    </row>
    <row r="744" spans="1:11" ht="15" customHeight="1">
      <c r="A744" s="373" t="s">
        <v>765</v>
      </c>
      <c r="B744" s="373"/>
      <c r="C744" s="373"/>
      <c r="D744" s="366" t="s">
        <v>178</v>
      </c>
      <c r="E744" s="366"/>
      <c r="F744" s="243" t="s">
        <v>194</v>
      </c>
      <c r="G744" s="366" t="s">
        <v>195</v>
      </c>
      <c r="H744" s="366"/>
      <c r="I744" s="366" t="s">
        <v>196</v>
      </c>
      <c r="J744" s="366"/>
      <c r="K744" s="243" t="s">
        <v>197</v>
      </c>
    </row>
    <row r="745" spans="1:11" ht="21" customHeight="1">
      <c r="A745" s="246" t="s">
        <v>766</v>
      </c>
      <c r="B745" s="369" t="s">
        <v>767</v>
      </c>
      <c r="C745" s="369"/>
      <c r="D745" s="370" t="s">
        <v>16</v>
      </c>
      <c r="E745" s="370"/>
      <c r="F745" s="246" t="s">
        <v>128</v>
      </c>
      <c r="G745" s="371">
        <v>1</v>
      </c>
      <c r="H745" s="371"/>
      <c r="I745" s="372">
        <v>2.79</v>
      </c>
      <c r="J745" s="372"/>
      <c r="K745" s="248">
        <f t="shared" ref="K745:K750" si="6">TRUNC(TRUNC(G745,8)*I745,2)</f>
        <v>2.79</v>
      </c>
    </row>
    <row r="746" spans="1:11" ht="21" customHeight="1">
      <c r="A746" s="246" t="s">
        <v>786</v>
      </c>
      <c r="B746" s="369" t="s">
        <v>787</v>
      </c>
      <c r="C746" s="369"/>
      <c r="D746" s="370" t="s">
        <v>16</v>
      </c>
      <c r="E746" s="370"/>
      <c r="F746" s="246" t="s">
        <v>128</v>
      </c>
      <c r="G746" s="371">
        <v>1</v>
      </c>
      <c r="H746" s="371"/>
      <c r="I746" s="372">
        <v>1.43</v>
      </c>
      <c r="J746" s="372"/>
      <c r="K746" s="248">
        <f t="shared" si="6"/>
        <v>1.43</v>
      </c>
    </row>
    <row r="747" spans="1:11" ht="21" customHeight="1">
      <c r="A747" s="246" t="s">
        <v>770</v>
      </c>
      <c r="B747" s="369" t="s">
        <v>771</v>
      </c>
      <c r="C747" s="369"/>
      <c r="D747" s="370" t="s">
        <v>16</v>
      </c>
      <c r="E747" s="370"/>
      <c r="F747" s="246" t="s">
        <v>128</v>
      </c>
      <c r="G747" s="371">
        <v>1</v>
      </c>
      <c r="H747" s="371"/>
      <c r="I747" s="372">
        <v>1.43</v>
      </c>
      <c r="J747" s="372"/>
      <c r="K747" s="248">
        <f t="shared" si="6"/>
        <v>1.43</v>
      </c>
    </row>
    <row r="748" spans="1:11" ht="28.95" customHeight="1">
      <c r="A748" s="246" t="s">
        <v>788</v>
      </c>
      <c r="B748" s="369" t="s">
        <v>789</v>
      </c>
      <c r="C748" s="369"/>
      <c r="D748" s="370" t="s">
        <v>16</v>
      </c>
      <c r="E748" s="370"/>
      <c r="F748" s="246" t="s">
        <v>128</v>
      </c>
      <c r="G748" s="371">
        <v>1</v>
      </c>
      <c r="H748" s="371"/>
      <c r="I748" s="372">
        <v>0.44</v>
      </c>
      <c r="J748" s="372"/>
      <c r="K748" s="248">
        <f t="shared" si="6"/>
        <v>0.44</v>
      </c>
    </row>
    <row r="749" spans="1:11" ht="21" customHeight="1">
      <c r="A749" s="246" t="s">
        <v>774</v>
      </c>
      <c r="B749" s="369" t="s">
        <v>775</v>
      </c>
      <c r="C749" s="369"/>
      <c r="D749" s="370" t="s">
        <v>16</v>
      </c>
      <c r="E749" s="370"/>
      <c r="F749" s="246" t="s">
        <v>128</v>
      </c>
      <c r="G749" s="371">
        <v>1</v>
      </c>
      <c r="H749" s="371"/>
      <c r="I749" s="372">
        <v>0.08</v>
      </c>
      <c r="J749" s="372"/>
      <c r="K749" s="248">
        <f t="shared" si="6"/>
        <v>0.08</v>
      </c>
    </row>
    <row r="750" spans="1:11" ht="21" customHeight="1">
      <c r="A750" s="246" t="s">
        <v>776</v>
      </c>
      <c r="B750" s="369" t="s">
        <v>777</v>
      </c>
      <c r="C750" s="369"/>
      <c r="D750" s="370" t="s">
        <v>16</v>
      </c>
      <c r="E750" s="370"/>
      <c r="F750" s="246" t="s">
        <v>128</v>
      </c>
      <c r="G750" s="371">
        <v>1</v>
      </c>
      <c r="H750" s="371"/>
      <c r="I750" s="372">
        <v>0.54</v>
      </c>
      <c r="J750" s="372"/>
      <c r="K750" s="248">
        <f t="shared" si="6"/>
        <v>0.54</v>
      </c>
    </row>
    <row r="751" spans="1:11" ht="15" customHeight="1">
      <c r="A751" s="11"/>
      <c r="B751" s="11"/>
      <c r="C751" s="11"/>
      <c r="D751" s="11"/>
      <c r="E751" s="11"/>
      <c r="F751" s="11"/>
      <c r="G751" s="367" t="s">
        <v>778</v>
      </c>
      <c r="H751" s="367"/>
      <c r="I751" s="367"/>
      <c r="J751" s="367"/>
      <c r="K751" s="249">
        <f>SUM(K745:K750)</f>
        <v>6.71</v>
      </c>
    </row>
    <row r="752" spans="1:11" ht="15" customHeight="1">
      <c r="A752" s="373" t="s">
        <v>779</v>
      </c>
      <c r="B752" s="373"/>
      <c r="C752" s="373"/>
      <c r="D752" s="366" t="s">
        <v>178</v>
      </c>
      <c r="E752" s="366"/>
      <c r="F752" s="243" t="s">
        <v>194</v>
      </c>
      <c r="G752" s="366" t="s">
        <v>195</v>
      </c>
      <c r="H752" s="366"/>
      <c r="I752" s="366" t="s">
        <v>196</v>
      </c>
      <c r="J752" s="366"/>
      <c r="K752" s="243" t="s">
        <v>197</v>
      </c>
    </row>
    <row r="753" spans="1:11" ht="15" customHeight="1">
      <c r="A753" s="246" t="s">
        <v>1063</v>
      </c>
      <c r="B753" s="369" t="s">
        <v>1064</v>
      </c>
      <c r="C753" s="369"/>
      <c r="D753" s="370" t="s">
        <v>16</v>
      </c>
      <c r="E753" s="370"/>
      <c r="F753" s="246" t="s">
        <v>128</v>
      </c>
      <c r="G753" s="371">
        <v>1</v>
      </c>
      <c r="H753" s="371"/>
      <c r="I753" s="372">
        <v>19.12</v>
      </c>
      <c r="J753" s="372"/>
      <c r="K753" s="248">
        <f>TRUNC(TRUNC(G753,8)*I753,2)</f>
        <v>19.12</v>
      </c>
    </row>
    <row r="754" spans="1:11" ht="15" customHeight="1">
      <c r="A754" s="11"/>
      <c r="B754" s="11"/>
      <c r="C754" s="11"/>
      <c r="D754" s="11"/>
      <c r="E754" s="11"/>
      <c r="F754" s="11"/>
      <c r="G754" s="367" t="s">
        <v>782</v>
      </c>
      <c r="H754" s="367"/>
      <c r="I754" s="367"/>
      <c r="J754" s="367"/>
      <c r="K754" s="249">
        <f>SUM(K753:K753)</f>
        <v>19.12</v>
      </c>
    </row>
    <row r="755" spans="1:11" ht="15" customHeight="1">
      <c r="A755" s="373" t="s">
        <v>213</v>
      </c>
      <c r="B755" s="373"/>
      <c r="C755" s="373"/>
      <c r="D755" s="366" t="s">
        <v>178</v>
      </c>
      <c r="E755" s="366"/>
      <c r="F755" s="243" t="s">
        <v>194</v>
      </c>
      <c r="G755" s="366" t="s">
        <v>195</v>
      </c>
      <c r="H755" s="366"/>
      <c r="I755" s="366" t="s">
        <v>196</v>
      </c>
      <c r="J755" s="366"/>
      <c r="K755" s="243" t="s">
        <v>197</v>
      </c>
    </row>
    <row r="756" spans="1:11" ht="21" customHeight="1">
      <c r="A756" s="246" t="s">
        <v>1065</v>
      </c>
      <c r="B756" s="369" t="s">
        <v>1066</v>
      </c>
      <c r="C756" s="369"/>
      <c r="D756" s="370" t="s">
        <v>16</v>
      </c>
      <c r="E756" s="370"/>
      <c r="F756" s="246" t="s">
        <v>128</v>
      </c>
      <c r="G756" s="371">
        <v>1</v>
      </c>
      <c r="H756" s="371"/>
      <c r="I756" s="372">
        <v>0.28000000000000003</v>
      </c>
      <c r="J756" s="372"/>
      <c r="K756" s="248">
        <f>TRUNC(TRUNC(G756,8)*I756,2)</f>
        <v>0.28000000000000003</v>
      </c>
    </row>
    <row r="757" spans="1:11" ht="15" customHeight="1">
      <c r="A757" s="11"/>
      <c r="B757" s="11"/>
      <c r="C757" s="11"/>
      <c r="D757" s="11"/>
      <c r="E757" s="11"/>
      <c r="F757" s="11"/>
      <c r="G757" s="367" t="s">
        <v>216</v>
      </c>
      <c r="H757" s="367"/>
      <c r="I757" s="367"/>
      <c r="J757" s="367"/>
      <c r="K757" s="249">
        <f>SUM(K756:K756)</f>
        <v>0.28000000000000003</v>
      </c>
    </row>
    <row r="758" spans="1:11" ht="15" customHeight="1">
      <c r="A758" s="11"/>
      <c r="B758" s="11"/>
      <c r="C758" s="11"/>
      <c r="D758" s="11"/>
      <c r="E758" s="11"/>
      <c r="F758" s="11"/>
      <c r="G758" s="368" t="s">
        <v>217</v>
      </c>
      <c r="H758" s="368"/>
      <c r="I758" s="368"/>
      <c r="J758" s="368"/>
      <c r="K758" s="250">
        <f>ROUND(SUM(K751,K754,K757),2)</f>
        <v>26.11</v>
      </c>
    </row>
    <row r="759" spans="1:11" ht="10.050000000000001" customHeight="1">
      <c r="A759" s="11"/>
      <c r="B759" s="11"/>
      <c r="C759" s="11"/>
      <c r="D759" s="11"/>
      <c r="E759" s="11"/>
      <c r="F759" s="11"/>
      <c r="G759" s="374"/>
      <c r="H759" s="374"/>
      <c r="I759" s="374"/>
      <c r="J759" s="374"/>
      <c r="K759" s="374"/>
    </row>
    <row r="760" spans="1:11" ht="19.95" customHeight="1">
      <c r="A760" s="375" t="s">
        <v>1067</v>
      </c>
      <c r="B760" s="375"/>
      <c r="C760" s="375"/>
      <c r="D760" s="375"/>
      <c r="E760" s="375"/>
      <c r="F760" s="375"/>
      <c r="G760" s="375"/>
      <c r="H760" s="375"/>
      <c r="I760" s="375"/>
      <c r="J760" s="375"/>
      <c r="K760" s="375"/>
    </row>
    <row r="761" spans="1:11" ht="15" customHeight="1">
      <c r="A761" s="373" t="s">
        <v>765</v>
      </c>
      <c r="B761" s="373"/>
      <c r="C761" s="373"/>
      <c r="D761" s="366" t="s">
        <v>178</v>
      </c>
      <c r="E761" s="366"/>
      <c r="F761" s="243" t="s">
        <v>194</v>
      </c>
      <c r="G761" s="366" t="s">
        <v>195</v>
      </c>
      <c r="H761" s="366"/>
      <c r="I761" s="366" t="s">
        <v>196</v>
      </c>
      <c r="J761" s="366"/>
      <c r="K761" s="243" t="s">
        <v>197</v>
      </c>
    </row>
    <row r="762" spans="1:11" ht="21" customHeight="1">
      <c r="A762" s="246" t="s">
        <v>766</v>
      </c>
      <c r="B762" s="369" t="s">
        <v>767</v>
      </c>
      <c r="C762" s="369"/>
      <c r="D762" s="370" t="s">
        <v>16</v>
      </c>
      <c r="E762" s="370"/>
      <c r="F762" s="246" t="s">
        <v>128</v>
      </c>
      <c r="G762" s="371">
        <v>1</v>
      </c>
      <c r="H762" s="371"/>
      <c r="I762" s="372">
        <v>2.79</v>
      </c>
      <c r="J762" s="372"/>
      <c r="K762" s="248">
        <f t="shared" ref="K762:K767" si="7">TRUNC(TRUNC(G762,8)*I762,2)</f>
        <v>2.79</v>
      </c>
    </row>
    <row r="763" spans="1:11" ht="21" customHeight="1">
      <c r="A763" s="246" t="s">
        <v>786</v>
      </c>
      <c r="B763" s="369" t="s">
        <v>787</v>
      </c>
      <c r="C763" s="369"/>
      <c r="D763" s="370" t="s">
        <v>16</v>
      </c>
      <c r="E763" s="370"/>
      <c r="F763" s="246" t="s">
        <v>128</v>
      </c>
      <c r="G763" s="371">
        <v>1</v>
      </c>
      <c r="H763" s="371"/>
      <c r="I763" s="372">
        <v>1.43</v>
      </c>
      <c r="J763" s="372"/>
      <c r="K763" s="248">
        <f t="shared" si="7"/>
        <v>1.43</v>
      </c>
    </row>
    <row r="764" spans="1:11" ht="21" customHeight="1">
      <c r="A764" s="246" t="s">
        <v>770</v>
      </c>
      <c r="B764" s="369" t="s">
        <v>771</v>
      </c>
      <c r="C764" s="369"/>
      <c r="D764" s="370" t="s">
        <v>16</v>
      </c>
      <c r="E764" s="370"/>
      <c r="F764" s="246" t="s">
        <v>128</v>
      </c>
      <c r="G764" s="371">
        <v>1</v>
      </c>
      <c r="H764" s="371"/>
      <c r="I764" s="372">
        <v>1.43</v>
      </c>
      <c r="J764" s="372"/>
      <c r="K764" s="248">
        <f t="shared" si="7"/>
        <v>1.43</v>
      </c>
    </row>
    <row r="765" spans="1:11" ht="28.95" customHeight="1">
      <c r="A765" s="246" t="s">
        <v>788</v>
      </c>
      <c r="B765" s="369" t="s">
        <v>789</v>
      </c>
      <c r="C765" s="369"/>
      <c r="D765" s="370" t="s">
        <v>16</v>
      </c>
      <c r="E765" s="370"/>
      <c r="F765" s="246" t="s">
        <v>128</v>
      </c>
      <c r="G765" s="371">
        <v>1</v>
      </c>
      <c r="H765" s="371"/>
      <c r="I765" s="372">
        <v>0.44</v>
      </c>
      <c r="J765" s="372"/>
      <c r="K765" s="248">
        <f t="shared" si="7"/>
        <v>0.44</v>
      </c>
    </row>
    <row r="766" spans="1:11" ht="21" customHeight="1">
      <c r="A766" s="246" t="s">
        <v>774</v>
      </c>
      <c r="B766" s="369" t="s">
        <v>775</v>
      </c>
      <c r="C766" s="369"/>
      <c r="D766" s="370" t="s">
        <v>16</v>
      </c>
      <c r="E766" s="370"/>
      <c r="F766" s="246" t="s">
        <v>128</v>
      </c>
      <c r="G766" s="371">
        <v>1</v>
      </c>
      <c r="H766" s="371"/>
      <c r="I766" s="372">
        <v>0.08</v>
      </c>
      <c r="J766" s="372"/>
      <c r="K766" s="248">
        <f t="shared" si="7"/>
        <v>0.08</v>
      </c>
    </row>
    <row r="767" spans="1:11" ht="21" customHeight="1">
      <c r="A767" s="246" t="s">
        <v>776</v>
      </c>
      <c r="B767" s="369" t="s">
        <v>777</v>
      </c>
      <c r="C767" s="369"/>
      <c r="D767" s="370" t="s">
        <v>16</v>
      </c>
      <c r="E767" s="370"/>
      <c r="F767" s="246" t="s">
        <v>128</v>
      </c>
      <c r="G767" s="371">
        <v>1</v>
      </c>
      <c r="H767" s="371"/>
      <c r="I767" s="372">
        <v>0.54</v>
      </c>
      <c r="J767" s="372"/>
      <c r="K767" s="248">
        <f t="shared" si="7"/>
        <v>0.54</v>
      </c>
    </row>
    <row r="768" spans="1:11" ht="15" customHeight="1">
      <c r="A768" s="11"/>
      <c r="B768" s="11"/>
      <c r="C768" s="11"/>
      <c r="D768" s="11"/>
      <c r="E768" s="11"/>
      <c r="F768" s="11"/>
      <c r="G768" s="367" t="s">
        <v>778</v>
      </c>
      <c r="H768" s="367"/>
      <c r="I768" s="367"/>
      <c r="J768" s="367"/>
      <c r="K768" s="249">
        <f>SUM(K762:K767)</f>
        <v>6.71</v>
      </c>
    </row>
    <row r="769" spans="1:11" ht="15" customHeight="1">
      <c r="A769" s="373" t="s">
        <v>779</v>
      </c>
      <c r="B769" s="373"/>
      <c r="C769" s="373"/>
      <c r="D769" s="366" t="s">
        <v>178</v>
      </c>
      <c r="E769" s="366"/>
      <c r="F769" s="243" t="s">
        <v>194</v>
      </c>
      <c r="G769" s="366" t="s">
        <v>195</v>
      </c>
      <c r="H769" s="366"/>
      <c r="I769" s="366" t="s">
        <v>196</v>
      </c>
      <c r="J769" s="366"/>
      <c r="K769" s="243" t="s">
        <v>197</v>
      </c>
    </row>
    <row r="770" spans="1:11" ht="15" customHeight="1">
      <c r="A770" s="246" t="s">
        <v>1068</v>
      </c>
      <c r="B770" s="369" t="s">
        <v>1069</v>
      </c>
      <c r="C770" s="369"/>
      <c r="D770" s="370" t="s">
        <v>16</v>
      </c>
      <c r="E770" s="370"/>
      <c r="F770" s="246" t="s">
        <v>128</v>
      </c>
      <c r="G770" s="371">
        <v>1</v>
      </c>
      <c r="H770" s="371"/>
      <c r="I770" s="372">
        <v>20.07</v>
      </c>
      <c r="J770" s="372"/>
      <c r="K770" s="248">
        <f>TRUNC(TRUNC(G770,8)*I770,2)</f>
        <v>20.07</v>
      </c>
    </row>
    <row r="771" spans="1:11" ht="15" customHeight="1">
      <c r="A771" s="11"/>
      <c r="B771" s="11"/>
      <c r="C771" s="11"/>
      <c r="D771" s="11"/>
      <c r="E771" s="11"/>
      <c r="F771" s="11"/>
      <c r="G771" s="367" t="s">
        <v>782</v>
      </c>
      <c r="H771" s="367"/>
      <c r="I771" s="367"/>
      <c r="J771" s="367"/>
      <c r="K771" s="249">
        <f>SUM(K770:K770)</f>
        <v>20.07</v>
      </c>
    </row>
    <row r="772" spans="1:11" ht="15" customHeight="1">
      <c r="A772" s="373" t="s">
        <v>213</v>
      </c>
      <c r="B772" s="373"/>
      <c r="C772" s="373"/>
      <c r="D772" s="366" t="s">
        <v>178</v>
      </c>
      <c r="E772" s="366"/>
      <c r="F772" s="243" t="s">
        <v>194</v>
      </c>
      <c r="G772" s="366" t="s">
        <v>195</v>
      </c>
      <c r="H772" s="366"/>
      <c r="I772" s="366" t="s">
        <v>196</v>
      </c>
      <c r="J772" s="366"/>
      <c r="K772" s="243" t="s">
        <v>197</v>
      </c>
    </row>
    <row r="773" spans="1:11" ht="21" customHeight="1">
      <c r="A773" s="246" t="s">
        <v>1070</v>
      </c>
      <c r="B773" s="369" t="s">
        <v>1071</v>
      </c>
      <c r="C773" s="369"/>
      <c r="D773" s="370" t="s">
        <v>16</v>
      </c>
      <c r="E773" s="370"/>
      <c r="F773" s="246" t="s">
        <v>128</v>
      </c>
      <c r="G773" s="371">
        <v>1</v>
      </c>
      <c r="H773" s="371"/>
      <c r="I773" s="372">
        <v>0.23</v>
      </c>
      <c r="J773" s="372"/>
      <c r="K773" s="248">
        <f>TRUNC(TRUNC(G773,8)*I773,2)</f>
        <v>0.23</v>
      </c>
    </row>
    <row r="774" spans="1:11" ht="15" customHeight="1">
      <c r="A774" s="11"/>
      <c r="B774" s="11"/>
      <c r="C774" s="11"/>
      <c r="D774" s="11"/>
      <c r="E774" s="11"/>
      <c r="F774" s="11"/>
      <c r="G774" s="367" t="s">
        <v>216</v>
      </c>
      <c r="H774" s="367"/>
      <c r="I774" s="367"/>
      <c r="J774" s="367"/>
      <c r="K774" s="249">
        <f>SUM(K773:K773)</f>
        <v>0.23</v>
      </c>
    </row>
    <row r="775" spans="1:11" ht="15" customHeight="1">
      <c r="A775" s="11"/>
      <c r="B775" s="11"/>
      <c r="C775" s="11"/>
      <c r="D775" s="11"/>
      <c r="E775" s="11"/>
      <c r="F775" s="11"/>
      <c r="G775" s="368" t="s">
        <v>217</v>
      </c>
      <c r="H775" s="368"/>
      <c r="I775" s="368"/>
      <c r="J775" s="368"/>
      <c r="K775" s="250">
        <f>ROUND(SUM(K768,K771,K774),2)</f>
        <v>27.01</v>
      </c>
    </row>
    <row r="776" spans="1:11" ht="10.050000000000001" customHeight="1">
      <c r="A776" s="11"/>
      <c r="B776" s="11"/>
      <c r="C776" s="11"/>
      <c r="D776" s="11"/>
      <c r="E776" s="11"/>
      <c r="F776" s="11"/>
      <c r="G776" s="374"/>
      <c r="H776" s="374"/>
      <c r="I776" s="374"/>
      <c r="J776" s="374"/>
      <c r="K776" s="374"/>
    </row>
    <row r="777" spans="1:11" ht="19.95" customHeight="1">
      <c r="A777" s="375" t="s">
        <v>1072</v>
      </c>
      <c r="B777" s="375"/>
      <c r="C777" s="375"/>
      <c r="D777" s="375"/>
      <c r="E777" s="375"/>
      <c r="F777" s="375"/>
      <c r="G777" s="375"/>
      <c r="H777" s="375"/>
      <c r="I777" s="375"/>
      <c r="J777" s="375"/>
      <c r="K777" s="375"/>
    </row>
    <row r="778" spans="1:11" ht="15" customHeight="1">
      <c r="A778" s="373" t="s">
        <v>207</v>
      </c>
      <c r="B778" s="373"/>
      <c r="C778" s="373"/>
      <c r="D778" s="366" t="s">
        <v>178</v>
      </c>
      <c r="E778" s="366"/>
      <c r="F778" s="243" t="s">
        <v>194</v>
      </c>
      <c r="G778" s="366" t="s">
        <v>195</v>
      </c>
      <c r="H778" s="366"/>
      <c r="I778" s="366" t="s">
        <v>196</v>
      </c>
      <c r="J778" s="366"/>
      <c r="K778" s="243" t="s">
        <v>197</v>
      </c>
    </row>
    <row r="779" spans="1:11" ht="15" customHeight="1">
      <c r="A779" s="246" t="s">
        <v>291</v>
      </c>
      <c r="B779" s="369" t="s">
        <v>292</v>
      </c>
      <c r="C779" s="369"/>
      <c r="D779" s="370" t="s">
        <v>16</v>
      </c>
      <c r="E779" s="370"/>
      <c r="F779" s="246" t="s">
        <v>128</v>
      </c>
      <c r="G779" s="371">
        <v>0.1074</v>
      </c>
      <c r="H779" s="371"/>
      <c r="I779" s="372">
        <v>27.42</v>
      </c>
      <c r="J779" s="372"/>
      <c r="K779" s="248">
        <f>TRUNC(TRUNC(G779,8)*I779,2)</f>
        <v>2.94</v>
      </c>
    </row>
    <row r="780" spans="1:11" ht="15" customHeight="1">
      <c r="A780" s="246" t="s">
        <v>210</v>
      </c>
      <c r="B780" s="369" t="s">
        <v>211</v>
      </c>
      <c r="C780" s="369"/>
      <c r="D780" s="370" t="s">
        <v>16</v>
      </c>
      <c r="E780" s="370"/>
      <c r="F780" s="246" t="s">
        <v>128</v>
      </c>
      <c r="G780" s="371">
        <v>3.5799999999999998E-2</v>
      </c>
      <c r="H780" s="371"/>
      <c r="I780" s="372">
        <v>22.26</v>
      </c>
      <c r="J780" s="372"/>
      <c r="K780" s="248">
        <f>TRUNC(TRUNC(G780,8)*I780,2)</f>
        <v>0.79</v>
      </c>
    </row>
    <row r="781" spans="1:11" ht="18" customHeight="1">
      <c r="A781" s="11"/>
      <c r="B781" s="11"/>
      <c r="C781" s="11"/>
      <c r="D781" s="11"/>
      <c r="E781" s="11"/>
      <c r="F781" s="11"/>
      <c r="G781" s="367" t="s">
        <v>212</v>
      </c>
      <c r="H781" s="367"/>
      <c r="I781" s="367"/>
      <c r="J781" s="367"/>
      <c r="K781" s="249">
        <f>SUM(K779:K780)</f>
        <v>3.73</v>
      </c>
    </row>
    <row r="782" spans="1:11" ht="15" customHeight="1">
      <c r="A782" s="373" t="s">
        <v>213</v>
      </c>
      <c r="B782" s="373"/>
      <c r="C782" s="373"/>
      <c r="D782" s="366" t="s">
        <v>178</v>
      </c>
      <c r="E782" s="366"/>
      <c r="F782" s="243" t="s">
        <v>194</v>
      </c>
      <c r="G782" s="366" t="s">
        <v>195</v>
      </c>
      <c r="H782" s="366"/>
      <c r="I782" s="366" t="s">
        <v>196</v>
      </c>
      <c r="J782" s="366"/>
      <c r="K782" s="243" t="s">
        <v>197</v>
      </c>
    </row>
    <row r="783" spans="1:11" ht="28.95" customHeight="1">
      <c r="A783" s="246" t="s">
        <v>1073</v>
      </c>
      <c r="B783" s="369" t="s">
        <v>1074</v>
      </c>
      <c r="C783" s="369"/>
      <c r="D783" s="370" t="s">
        <v>16</v>
      </c>
      <c r="E783" s="370"/>
      <c r="F783" s="246" t="s">
        <v>73</v>
      </c>
      <c r="G783" s="371">
        <v>1.5E-3</v>
      </c>
      <c r="H783" s="371"/>
      <c r="I783" s="372">
        <v>7259.93</v>
      </c>
      <c r="J783" s="372"/>
      <c r="K783" s="248">
        <f>TRUNC(TRUNC(G783,8)*I783,2)</f>
        <v>10.88</v>
      </c>
    </row>
    <row r="784" spans="1:11" ht="15" customHeight="1">
      <c r="A784" s="11"/>
      <c r="B784" s="11"/>
      <c r="C784" s="11"/>
      <c r="D784" s="11"/>
      <c r="E784" s="11"/>
      <c r="F784" s="11"/>
      <c r="G784" s="367" t="s">
        <v>216</v>
      </c>
      <c r="H784" s="367"/>
      <c r="I784" s="367"/>
      <c r="J784" s="367"/>
      <c r="K784" s="249">
        <f>SUM(K783:K783)</f>
        <v>10.88</v>
      </c>
    </row>
    <row r="785" spans="1:11" ht="15" customHeight="1">
      <c r="A785" s="11"/>
      <c r="B785" s="11"/>
      <c r="C785" s="11"/>
      <c r="D785" s="11"/>
      <c r="E785" s="11"/>
      <c r="F785" s="11"/>
      <c r="G785" s="368" t="s">
        <v>217</v>
      </c>
      <c r="H785" s="368"/>
      <c r="I785" s="368"/>
      <c r="J785" s="368"/>
      <c r="K785" s="250">
        <f>ROUND(SUM(K781,K784),2)</f>
        <v>14.61</v>
      </c>
    </row>
    <row r="786" spans="1:11" ht="10.050000000000001" customHeight="1">
      <c r="A786" s="11"/>
      <c r="B786" s="11"/>
      <c r="C786" s="11"/>
      <c r="D786" s="11"/>
      <c r="E786" s="11"/>
      <c r="F786" s="11"/>
      <c r="G786" s="374"/>
      <c r="H786" s="374"/>
      <c r="I786" s="374"/>
      <c r="J786" s="374"/>
      <c r="K786" s="374"/>
    </row>
    <row r="787" spans="1:11" ht="19.95" customHeight="1">
      <c r="A787" s="375" t="s">
        <v>1075</v>
      </c>
      <c r="B787" s="375"/>
      <c r="C787" s="375"/>
      <c r="D787" s="375"/>
      <c r="E787" s="375"/>
      <c r="F787" s="375"/>
      <c r="G787" s="375"/>
      <c r="H787" s="375"/>
      <c r="I787" s="375"/>
      <c r="J787" s="375"/>
      <c r="K787" s="375"/>
    </row>
    <row r="788" spans="1:11" ht="15" customHeight="1">
      <c r="A788" s="373" t="s">
        <v>207</v>
      </c>
      <c r="B788" s="373"/>
      <c r="C788" s="373"/>
      <c r="D788" s="366" t="s">
        <v>178</v>
      </c>
      <c r="E788" s="366"/>
      <c r="F788" s="243" t="s">
        <v>194</v>
      </c>
      <c r="G788" s="366" t="s">
        <v>195</v>
      </c>
      <c r="H788" s="366"/>
      <c r="I788" s="366" t="s">
        <v>196</v>
      </c>
      <c r="J788" s="366"/>
      <c r="K788" s="243" t="s">
        <v>197</v>
      </c>
    </row>
    <row r="789" spans="1:11" ht="15" customHeight="1">
      <c r="A789" s="246" t="s">
        <v>291</v>
      </c>
      <c r="B789" s="369" t="s">
        <v>292</v>
      </c>
      <c r="C789" s="369"/>
      <c r="D789" s="370" t="s">
        <v>16</v>
      </c>
      <c r="E789" s="370"/>
      <c r="F789" s="246" t="s">
        <v>128</v>
      </c>
      <c r="G789" s="371">
        <v>8.6800000000000002E-2</v>
      </c>
      <c r="H789" s="371"/>
      <c r="I789" s="372">
        <v>27.42</v>
      </c>
      <c r="J789" s="372"/>
      <c r="K789" s="248">
        <f>TRUNC(TRUNC(G789,8)*I789,2)</f>
        <v>2.38</v>
      </c>
    </row>
    <row r="790" spans="1:11" ht="15" customHeight="1">
      <c r="A790" s="246" t="s">
        <v>210</v>
      </c>
      <c r="B790" s="369" t="s">
        <v>211</v>
      </c>
      <c r="C790" s="369"/>
      <c r="D790" s="370" t="s">
        <v>16</v>
      </c>
      <c r="E790" s="370"/>
      <c r="F790" s="246" t="s">
        <v>128</v>
      </c>
      <c r="G790" s="371">
        <v>2.8899999999999999E-2</v>
      </c>
      <c r="H790" s="371"/>
      <c r="I790" s="372">
        <v>22.26</v>
      </c>
      <c r="J790" s="372"/>
      <c r="K790" s="248">
        <f>TRUNC(TRUNC(G790,8)*I790,2)</f>
        <v>0.64</v>
      </c>
    </row>
    <row r="791" spans="1:11" ht="18" customHeight="1">
      <c r="A791" s="11"/>
      <c r="B791" s="11"/>
      <c r="C791" s="11"/>
      <c r="D791" s="11"/>
      <c r="E791" s="11"/>
      <c r="F791" s="11"/>
      <c r="G791" s="367" t="s">
        <v>212</v>
      </c>
      <c r="H791" s="367"/>
      <c r="I791" s="367"/>
      <c r="J791" s="367"/>
      <c r="K791" s="249">
        <f>SUM(K789:K790)</f>
        <v>3.02</v>
      </c>
    </row>
    <row r="792" spans="1:11" ht="15" customHeight="1">
      <c r="A792" s="373" t="s">
        <v>213</v>
      </c>
      <c r="B792" s="373"/>
      <c r="C792" s="373"/>
      <c r="D792" s="366" t="s">
        <v>178</v>
      </c>
      <c r="E792" s="366"/>
      <c r="F792" s="243" t="s">
        <v>194</v>
      </c>
      <c r="G792" s="366" t="s">
        <v>195</v>
      </c>
      <c r="H792" s="366"/>
      <c r="I792" s="366" t="s">
        <v>196</v>
      </c>
      <c r="J792" s="366"/>
      <c r="K792" s="243" t="s">
        <v>197</v>
      </c>
    </row>
    <row r="793" spans="1:11" ht="28.95" customHeight="1">
      <c r="A793" s="246" t="s">
        <v>1073</v>
      </c>
      <c r="B793" s="369" t="s">
        <v>1074</v>
      </c>
      <c r="C793" s="369"/>
      <c r="D793" s="370" t="s">
        <v>16</v>
      </c>
      <c r="E793" s="370"/>
      <c r="F793" s="246" t="s">
        <v>73</v>
      </c>
      <c r="G793" s="371">
        <v>1.5E-3</v>
      </c>
      <c r="H793" s="371"/>
      <c r="I793" s="372">
        <v>7259.93</v>
      </c>
      <c r="J793" s="372"/>
      <c r="K793" s="248">
        <f>TRUNC(TRUNC(G793,8)*I793,2)</f>
        <v>10.88</v>
      </c>
    </row>
    <row r="794" spans="1:11" ht="15" customHeight="1">
      <c r="A794" s="11"/>
      <c r="B794" s="11"/>
      <c r="C794" s="11"/>
      <c r="D794" s="11"/>
      <c r="E794" s="11"/>
      <c r="F794" s="11"/>
      <c r="G794" s="367" t="s">
        <v>216</v>
      </c>
      <c r="H794" s="367"/>
      <c r="I794" s="367"/>
      <c r="J794" s="367"/>
      <c r="K794" s="249">
        <f>SUM(K793:K793)</f>
        <v>10.88</v>
      </c>
    </row>
    <row r="795" spans="1:11" ht="15" customHeight="1">
      <c r="A795" s="11"/>
      <c r="B795" s="11"/>
      <c r="C795" s="11"/>
      <c r="D795" s="11"/>
      <c r="E795" s="11"/>
      <c r="F795" s="11"/>
      <c r="G795" s="368" t="s">
        <v>217</v>
      </c>
      <c r="H795" s="368"/>
      <c r="I795" s="368"/>
      <c r="J795" s="368"/>
      <c r="K795" s="250">
        <f>ROUND(SUM(K791,K794),2)</f>
        <v>13.9</v>
      </c>
    </row>
    <row r="796" spans="1:11" ht="10.050000000000001" customHeight="1">
      <c r="A796" s="11"/>
      <c r="B796" s="11"/>
      <c r="C796" s="11"/>
      <c r="D796" s="11"/>
      <c r="E796" s="11"/>
      <c r="F796" s="11"/>
      <c r="G796" s="374"/>
      <c r="H796" s="374"/>
      <c r="I796" s="374"/>
      <c r="J796" s="374"/>
      <c r="K796" s="374"/>
    </row>
    <row r="797" spans="1:11" ht="19.95" customHeight="1">
      <c r="A797" s="375" t="s">
        <v>1076</v>
      </c>
      <c r="B797" s="375"/>
      <c r="C797" s="375"/>
      <c r="D797" s="375"/>
      <c r="E797" s="375"/>
      <c r="F797" s="375"/>
      <c r="G797" s="375"/>
      <c r="H797" s="375"/>
      <c r="I797" s="375"/>
      <c r="J797" s="375"/>
      <c r="K797" s="375"/>
    </row>
    <row r="798" spans="1:11" ht="15" customHeight="1">
      <c r="A798" s="373" t="s">
        <v>207</v>
      </c>
      <c r="B798" s="373"/>
      <c r="C798" s="373"/>
      <c r="D798" s="366" t="s">
        <v>178</v>
      </c>
      <c r="E798" s="366"/>
      <c r="F798" s="243" t="s">
        <v>194</v>
      </c>
      <c r="G798" s="366" t="s">
        <v>195</v>
      </c>
      <c r="H798" s="366"/>
      <c r="I798" s="366" t="s">
        <v>196</v>
      </c>
      <c r="J798" s="366"/>
      <c r="K798" s="243" t="s">
        <v>197</v>
      </c>
    </row>
    <row r="799" spans="1:11" ht="15" customHeight="1">
      <c r="A799" s="246" t="s">
        <v>291</v>
      </c>
      <c r="B799" s="369" t="s">
        <v>292</v>
      </c>
      <c r="C799" s="369"/>
      <c r="D799" s="370" t="s">
        <v>16</v>
      </c>
      <c r="E799" s="370"/>
      <c r="F799" s="246" t="s">
        <v>128</v>
      </c>
      <c r="G799" s="371">
        <v>3.8899999999999997E-2</v>
      </c>
      <c r="H799" s="371"/>
      <c r="I799" s="372">
        <v>27.42</v>
      </c>
      <c r="J799" s="372"/>
      <c r="K799" s="248">
        <f>TRUNC(TRUNC(G799,8)*I799,2)</f>
        <v>1.06</v>
      </c>
    </row>
    <row r="800" spans="1:11" ht="15" customHeight="1">
      <c r="A800" s="246" t="s">
        <v>210</v>
      </c>
      <c r="B800" s="369" t="s">
        <v>211</v>
      </c>
      <c r="C800" s="369"/>
      <c r="D800" s="370" t="s">
        <v>16</v>
      </c>
      <c r="E800" s="370"/>
      <c r="F800" s="246" t="s">
        <v>128</v>
      </c>
      <c r="G800" s="371">
        <v>1.46E-2</v>
      </c>
      <c r="H800" s="371"/>
      <c r="I800" s="372">
        <v>22.26</v>
      </c>
      <c r="J800" s="372"/>
      <c r="K800" s="248">
        <f>TRUNC(TRUNC(G800,8)*I800,2)</f>
        <v>0.32</v>
      </c>
    </row>
    <row r="801" spans="1:11" ht="18" customHeight="1">
      <c r="A801" s="11"/>
      <c r="B801" s="11"/>
      <c r="C801" s="11"/>
      <c r="D801" s="11"/>
      <c r="E801" s="11"/>
      <c r="F801" s="11"/>
      <c r="G801" s="367" t="s">
        <v>212</v>
      </c>
      <c r="H801" s="367"/>
      <c r="I801" s="367"/>
      <c r="J801" s="367"/>
      <c r="K801" s="249">
        <f>SUM(K799:K800)</f>
        <v>1.3800000000000001</v>
      </c>
    </row>
    <row r="802" spans="1:11" ht="15" customHeight="1">
      <c r="A802" s="373" t="s">
        <v>213</v>
      </c>
      <c r="B802" s="373"/>
      <c r="C802" s="373"/>
      <c r="D802" s="366" t="s">
        <v>178</v>
      </c>
      <c r="E802" s="366"/>
      <c r="F802" s="243" t="s">
        <v>194</v>
      </c>
      <c r="G802" s="366" t="s">
        <v>195</v>
      </c>
      <c r="H802" s="366"/>
      <c r="I802" s="366" t="s">
        <v>196</v>
      </c>
      <c r="J802" s="366"/>
      <c r="K802" s="243" t="s">
        <v>197</v>
      </c>
    </row>
    <row r="803" spans="1:11" ht="28.95" customHeight="1">
      <c r="A803" s="246" t="s">
        <v>1073</v>
      </c>
      <c r="B803" s="369" t="s">
        <v>1074</v>
      </c>
      <c r="C803" s="369"/>
      <c r="D803" s="370" t="s">
        <v>16</v>
      </c>
      <c r="E803" s="370"/>
      <c r="F803" s="246" t="s">
        <v>73</v>
      </c>
      <c r="G803" s="371">
        <v>1.5E-3</v>
      </c>
      <c r="H803" s="371"/>
      <c r="I803" s="372">
        <v>7259.93</v>
      </c>
      <c r="J803" s="372"/>
      <c r="K803" s="248">
        <f>TRUNC(TRUNC(G803,8)*I803,2)</f>
        <v>10.88</v>
      </c>
    </row>
    <row r="804" spans="1:11" ht="15" customHeight="1">
      <c r="A804" s="11"/>
      <c r="B804" s="11"/>
      <c r="C804" s="11"/>
      <c r="D804" s="11"/>
      <c r="E804" s="11"/>
      <c r="F804" s="11"/>
      <c r="G804" s="367" t="s">
        <v>216</v>
      </c>
      <c r="H804" s="367"/>
      <c r="I804" s="367"/>
      <c r="J804" s="367"/>
      <c r="K804" s="249">
        <f>SUM(K803:K803)</f>
        <v>10.88</v>
      </c>
    </row>
    <row r="805" spans="1:11" ht="15" customHeight="1">
      <c r="A805" s="11"/>
      <c r="B805" s="11"/>
      <c r="C805" s="11"/>
      <c r="D805" s="11"/>
      <c r="E805" s="11"/>
      <c r="F805" s="11"/>
      <c r="G805" s="368" t="s">
        <v>217</v>
      </c>
      <c r="H805" s="368"/>
      <c r="I805" s="368"/>
      <c r="J805" s="368"/>
      <c r="K805" s="250">
        <f>ROUND(SUM(K801,K804),2)</f>
        <v>12.26</v>
      </c>
    </row>
    <row r="806" spans="1:11" ht="10.050000000000001" customHeight="1">
      <c r="A806" s="11"/>
      <c r="B806" s="11"/>
      <c r="C806" s="11"/>
      <c r="D806" s="11"/>
      <c r="E806" s="11"/>
      <c r="F806" s="11"/>
      <c r="G806" s="374"/>
      <c r="H806" s="374"/>
      <c r="I806" s="374"/>
      <c r="J806" s="374"/>
      <c r="K806" s="374"/>
    </row>
    <row r="807" spans="1:11" ht="19.95" customHeight="1">
      <c r="A807" s="375" t="s">
        <v>1077</v>
      </c>
      <c r="B807" s="375"/>
      <c r="C807" s="375"/>
      <c r="D807" s="375"/>
      <c r="E807" s="375"/>
      <c r="F807" s="375"/>
      <c r="G807" s="375"/>
      <c r="H807" s="375"/>
      <c r="I807" s="375"/>
      <c r="J807" s="375"/>
      <c r="K807" s="375"/>
    </row>
    <row r="808" spans="1:11" ht="15" customHeight="1">
      <c r="A808" s="373" t="s">
        <v>207</v>
      </c>
      <c r="B808" s="373"/>
      <c r="C808" s="373"/>
      <c r="D808" s="366" t="s">
        <v>178</v>
      </c>
      <c r="E808" s="366"/>
      <c r="F808" s="243" t="s">
        <v>194</v>
      </c>
      <c r="G808" s="366" t="s">
        <v>195</v>
      </c>
      <c r="H808" s="366"/>
      <c r="I808" s="366" t="s">
        <v>196</v>
      </c>
      <c r="J808" s="366"/>
      <c r="K808" s="243" t="s">
        <v>197</v>
      </c>
    </row>
    <row r="809" spans="1:11" ht="21" customHeight="1">
      <c r="A809" s="246" t="s">
        <v>276</v>
      </c>
      <c r="B809" s="369" t="s">
        <v>277</v>
      </c>
      <c r="C809" s="369"/>
      <c r="D809" s="370" t="s">
        <v>16</v>
      </c>
      <c r="E809" s="370"/>
      <c r="F809" s="246" t="s">
        <v>128</v>
      </c>
      <c r="G809" s="371">
        <v>8.3000000000000004E-2</v>
      </c>
      <c r="H809" s="371"/>
      <c r="I809" s="372">
        <v>22.58</v>
      </c>
      <c r="J809" s="372"/>
      <c r="K809" s="248">
        <f>TRUNC(TRUNC(G809,8)*I809,2)</f>
        <v>1.87</v>
      </c>
    </row>
    <row r="810" spans="1:11" ht="21" customHeight="1">
      <c r="A810" s="246" t="s">
        <v>278</v>
      </c>
      <c r="B810" s="369" t="s">
        <v>279</v>
      </c>
      <c r="C810" s="369"/>
      <c r="D810" s="370" t="s">
        <v>16</v>
      </c>
      <c r="E810" s="370"/>
      <c r="F810" s="246" t="s">
        <v>128</v>
      </c>
      <c r="G810" s="371">
        <v>0.36499999999999999</v>
      </c>
      <c r="H810" s="371"/>
      <c r="I810" s="372">
        <v>26.71</v>
      </c>
      <c r="J810" s="372"/>
      <c r="K810" s="248">
        <f>TRUNC(TRUNC(G810,8)*I810,2)</f>
        <v>9.74</v>
      </c>
    </row>
    <row r="811" spans="1:11" ht="18" customHeight="1">
      <c r="A811" s="11"/>
      <c r="B811" s="11"/>
      <c r="C811" s="11"/>
      <c r="D811" s="11"/>
      <c r="E811" s="11"/>
      <c r="F811" s="11"/>
      <c r="G811" s="367" t="s">
        <v>212</v>
      </c>
      <c r="H811" s="367"/>
      <c r="I811" s="367"/>
      <c r="J811" s="367"/>
      <c r="K811" s="249">
        <f>SUM(K809:K810)</f>
        <v>11.61</v>
      </c>
    </row>
    <row r="812" spans="1:11" ht="15" customHeight="1">
      <c r="A812" s="373" t="s">
        <v>213</v>
      </c>
      <c r="B812" s="373"/>
      <c r="C812" s="373"/>
      <c r="D812" s="366" t="s">
        <v>178</v>
      </c>
      <c r="E812" s="366"/>
      <c r="F812" s="243" t="s">
        <v>194</v>
      </c>
      <c r="G812" s="366" t="s">
        <v>195</v>
      </c>
      <c r="H812" s="366"/>
      <c r="I812" s="366" t="s">
        <v>196</v>
      </c>
      <c r="J812" s="366"/>
      <c r="K812" s="243" t="s">
        <v>197</v>
      </c>
    </row>
    <row r="813" spans="1:11" ht="21" customHeight="1">
      <c r="A813" s="246" t="s">
        <v>1005</v>
      </c>
      <c r="B813" s="369" t="s">
        <v>1006</v>
      </c>
      <c r="C813" s="369"/>
      <c r="D813" s="370" t="s">
        <v>16</v>
      </c>
      <c r="E813" s="370"/>
      <c r="F813" s="246" t="s">
        <v>73</v>
      </c>
      <c r="G813" s="371">
        <v>5.1000000000000004E-3</v>
      </c>
      <c r="H813" s="371"/>
      <c r="I813" s="372">
        <v>688.29</v>
      </c>
      <c r="J813" s="372"/>
      <c r="K813" s="248">
        <f>TRUNC(TRUNC(G813,8)*I813,2)</f>
        <v>3.51</v>
      </c>
    </row>
    <row r="814" spans="1:11" ht="15" customHeight="1">
      <c r="A814" s="11"/>
      <c r="B814" s="11"/>
      <c r="C814" s="11"/>
      <c r="D814" s="11"/>
      <c r="E814" s="11"/>
      <c r="F814" s="11"/>
      <c r="G814" s="367" t="s">
        <v>216</v>
      </c>
      <c r="H814" s="367"/>
      <c r="I814" s="367"/>
      <c r="J814" s="367"/>
      <c r="K814" s="249">
        <f>SUM(K813:K813)</f>
        <v>3.51</v>
      </c>
    </row>
    <row r="815" spans="1:11" ht="15" customHeight="1">
      <c r="A815" s="11"/>
      <c r="B815" s="11"/>
      <c r="C815" s="11"/>
      <c r="D815" s="11"/>
      <c r="E815" s="11"/>
      <c r="F815" s="11"/>
      <c r="G815" s="368" t="s">
        <v>217</v>
      </c>
      <c r="H815" s="368"/>
      <c r="I815" s="368"/>
      <c r="J815" s="368"/>
      <c r="K815" s="250">
        <f>ROUND(SUM(K811,K814),2)</f>
        <v>15.12</v>
      </c>
    </row>
    <row r="816" spans="1:11" ht="10.050000000000001" customHeight="1">
      <c r="A816" s="11"/>
      <c r="B816" s="11"/>
      <c r="C816" s="11"/>
      <c r="D816" s="11"/>
      <c r="E816" s="11"/>
      <c r="F816" s="11"/>
      <c r="G816" s="374"/>
      <c r="H816" s="374"/>
      <c r="I816" s="374"/>
      <c r="J816" s="374"/>
      <c r="K816" s="374"/>
    </row>
    <row r="817" spans="1:11" ht="19.95" customHeight="1">
      <c r="A817" s="375" t="s">
        <v>1078</v>
      </c>
      <c r="B817" s="375"/>
      <c r="C817" s="375"/>
      <c r="D817" s="375"/>
      <c r="E817" s="375"/>
      <c r="F817" s="375"/>
      <c r="G817" s="375"/>
      <c r="H817" s="375"/>
      <c r="I817" s="375"/>
      <c r="J817" s="375"/>
      <c r="K817" s="375"/>
    </row>
    <row r="818" spans="1:11" ht="15" customHeight="1">
      <c r="A818" s="373" t="s">
        <v>193</v>
      </c>
      <c r="B818" s="373"/>
      <c r="C818" s="373"/>
      <c r="D818" s="366" t="s">
        <v>178</v>
      </c>
      <c r="E818" s="366"/>
      <c r="F818" s="243" t="s">
        <v>194</v>
      </c>
      <c r="G818" s="366" t="s">
        <v>195</v>
      </c>
      <c r="H818" s="366"/>
      <c r="I818" s="366" t="s">
        <v>196</v>
      </c>
      <c r="J818" s="366"/>
      <c r="K818" s="243" t="s">
        <v>197</v>
      </c>
    </row>
    <row r="819" spans="1:11" ht="21" customHeight="1">
      <c r="A819" s="246" t="s">
        <v>1079</v>
      </c>
      <c r="B819" s="369" t="s">
        <v>1080</v>
      </c>
      <c r="C819" s="369"/>
      <c r="D819" s="370" t="s">
        <v>16</v>
      </c>
      <c r="E819" s="370"/>
      <c r="F819" s="246" t="s">
        <v>23</v>
      </c>
      <c r="G819" s="371">
        <v>1</v>
      </c>
      <c r="H819" s="371"/>
      <c r="I819" s="372">
        <v>116.2</v>
      </c>
      <c r="J819" s="372"/>
      <c r="K819" s="248">
        <f>TRUNC(TRUNC(G819,8)*I819,2)</f>
        <v>116.2</v>
      </c>
    </row>
    <row r="820" spans="1:11" ht="21" customHeight="1">
      <c r="A820" s="246" t="s">
        <v>1081</v>
      </c>
      <c r="B820" s="369" t="s">
        <v>1082</v>
      </c>
      <c r="C820" s="369"/>
      <c r="D820" s="370" t="s">
        <v>16</v>
      </c>
      <c r="E820" s="370"/>
      <c r="F820" s="246" t="s">
        <v>23</v>
      </c>
      <c r="G820" s="371">
        <v>2.1000000000000001E-2</v>
      </c>
      <c r="H820" s="371"/>
      <c r="I820" s="372">
        <v>3.75</v>
      </c>
      <c r="J820" s="372"/>
      <c r="K820" s="248">
        <f>TRUNC(TRUNC(G820,8)*I820,2)</f>
        <v>7.0000000000000007E-2</v>
      </c>
    </row>
    <row r="821" spans="1:11" ht="15" customHeight="1">
      <c r="A821" s="11"/>
      <c r="B821" s="11"/>
      <c r="C821" s="11"/>
      <c r="D821" s="11"/>
      <c r="E821" s="11"/>
      <c r="F821" s="11"/>
      <c r="G821" s="367" t="s">
        <v>206</v>
      </c>
      <c r="H821" s="367"/>
      <c r="I821" s="367"/>
      <c r="J821" s="367"/>
      <c r="K821" s="249">
        <f>SUM(K819:K820)</f>
        <v>116.27</v>
      </c>
    </row>
    <row r="822" spans="1:11" ht="15" customHeight="1">
      <c r="A822" s="373" t="s">
        <v>207</v>
      </c>
      <c r="B822" s="373"/>
      <c r="C822" s="373"/>
      <c r="D822" s="366" t="s">
        <v>178</v>
      </c>
      <c r="E822" s="366"/>
      <c r="F822" s="243" t="s">
        <v>194</v>
      </c>
      <c r="G822" s="366" t="s">
        <v>195</v>
      </c>
      <c r="H822" s="366"/>
      <c r="I822" s="366" t="s">
        <v>196</v>
      </c>
      <c r="J822" s="366"/>
      <c r="K822" s="243" t="s">
        <v>197</v>
      </c>
    </row>
    <row r="823" spans="1:11" ht="21" customHeight="1">
      <c r="A823" s="246" t="s">
        <v>278</v>
      </c>
      <c r="B823" s="369" t="s">
        <v>279</v>
      </c>
      <c r="C823" s="369"/>
      <c r="D823" s="370" t="s">
        <v>16</v>
      </c>
      <c r="E823" s="370"/>
      <c r="F823" s="246" t="s">
        <v>128</v>
      </c>
      <c r="G823" s="371">
        <v>0.44669999999999999</v>
      </c>
      <c r="H823" s="371"/>
      <c r="I823" s="372">
        <v>26.71</v>
      </c>
      <c r="J823" s="372"/>
      <c r="K823" s="248">
        <f>TRUNC(TRUNC(G823,8)*I823,2)</f>
        <v>11.93</v>
      </c>
    </row>
    <row r="824" spans="1:11" ht="15" customHeight="1">
      <c r="A824" s="246" t="s">
        <v>210</v>
      </c>
      <c r="B824" s="369" t="s">
        <v>211</v>
      </c>
      <c r="C824" s="369"/>
      <c r="D824" s="370" t="s">
        <v>16</v>
      </c>
      <c r="E824" s="370"/>
      <c r="F824" s="246" t="s">
        <v>128</v>
      </c>
      <c r="G824" s="371">
        <v>0.14069999999999999</v>
      </c>
      <c r="H824" s="371"/>
      <c r="I824" s="372">
        <v>22.26</v>
      </c>
      <c r="J824" s="372"/>
      <c r="K824" s="248">
        <f>TRUNC(TRUNC(G824,8)*I824,2)</f>
        <v>3.13</v>
      </c>
    </row>
    <row r="825" spans="1:11" ht="18" customHeight="1">
      <c r="A825" s="11"/>
      <c r="B825" s="11"/>
      <c r="C825" s="11"/>
      <c r="D825" s="11"/>
      <c r="E825" s="11"/>
      <c r="F825" s="11"/>
      <c r="G825" s="367" t="s">
        <v>212</v>
      </c>
      <c r="H825" s="367"/>
      <c r="I825" s="367"/>
      <c r="J825" s="367"/>
      <c r="K825" s="249">
        <f>SUM(K823:K824)</f>
        <v>15.059999999999999</v>
      </c>
    </row>
    <row r="826" spans="1:11" ht="15" customHeight="1">
      <c r="A826" s="11"/>
      <c r="B826" s="11"/>
      <c r="C826" s="11"/>
      <c r="D826" s="11"/>
      <c r="E826" s="11"/>
      <c r="F826" s="11"/>
      <c r="G826" s="368" t="s">
        <v>217</v>
      </c>
      <c r="H826" s="368"/>
      <c r="I826" s="368"/>
      <c r="J826" s="368"/>
      <c r="K826" s="250">
        <f>ROUND(SUM(K821,K825),2)</f>
        <v>131.33000000000001</v>
      </c>
    </row>
    <row r="827" spans="1:11" ht="10.050000000000001" customHeight="1">
      <c r="A827" s="11"/>
      <c r="B827" s="11"/>
      <c r="C827" s="11"/>
      <c r="D827" s="11"/>
      <c r="E827" s="11"/>
      <c r="F827" s="11"/>
      <c r="G827" s="374"/>
      <c r="H827" s="374"/>
      <c r="I827" s="374"/>
      <c r="J827" s="374"/>
      <c r="K827" s="374"/>
    </row>
    <row r="828" spans="1:11" ht="19.95" customHeight="1">
      <c r="A828" s="375" t="s">
        <v>1083</v>
      </c>
      <c r="B828" s="375"/>
      <c r="C828" s="375"/>
      <c r="D828" s="375"/>
      <c r="E828" s="375"/>
      <c r="F828" s="375"/>
      <c r="G828" s="375"/>
      <c r="H828" s="375"/>
      <c r="I828" s="375"/>
      <c r="J828" s="375"/>
      <c r="K828" s="375"/>
    </row>
    <row r="829" spans="1:11" ht="15" customHeight="1">
      <c r="A829" s="373" t="s">
        <v>193</v>
      </c>
      <c r="B829" s="373"/>
      <c r="C829" s="373"/>
      <c r="D829" s="366" t="s">
        <v>178</v>
      </c>
      <c r="E829" s="366"/>
      <c r="F829" s="243" t="s">
        <v>194</v>
      </c>
      <c r="G829" s="366" t="s">
        <v>195</v>
      </c>
      <c r="H829" s="366"/>
      <c r="I829" s="366" t="s">
        <v>196</v>
      </c>
      <c r="J829" s="366"/>
      <c r="K829" s="243" t="s">
        <v>197</v>
      </c>
    </row>
    <row r="830" spans="1:11" ht="21" customHeight="1">
      <c r="A830" s="246" t="s">
        <v>304</v>
      </c>
      <c r="B830" s="369" t="s">
        <v>305</v>
      </c>
      <c r="C830" s="369"/>
      <c r="D830" s="370" t="s">
        <v>16</v>
      </c>
      <c r="E830" s="370"/>
      <c r="F830" s="246" t="s">
        <v>23</v>
      </c>
      <c r="G830" s="371">
        <v>5.34</v>
      </c>
      <c r="H830" s="371"/>
      <c r="I830" s="372">
        <v>3.38</v>
      </c>
      <c r="J830" s="372"/>
      <c r="K830" s="248">
        <f>TRUNC(TRUNC(G830,8)*I830,2)</f>
        <v>18.04</v>
      </c>
    </row>
    <row r="831" spans="1:11" ht="15" customHeight="1">
      <c r="A831" s="11"/>
      <c r="B831" s="11"/>
      <c r="C831" s="11"/>
      <c r="D831" s="11"/>
      <c r="E831" s="11"/>
      <c r="F831" s="11"/>
      <c r="G831" s="367" t="s">
        <v>206</v>
      </c>
      <c r="H831" s="367"/>
      <c r="I831" s="367"/>
      <c r="J831" s="367"/>
      <c r="K831" s="249">
        <f>SUM(K830:K830)</f>
        <v>18.04</v>
      </c>
    </row>
    <row r="832" spans="1:11" ht="15" customHeight="1">
      <c r="A832" s="373" t="s">
        <v>207</v>
      </c>
      <c r="B832" s="373"/>
      <c r="C832" s="373"/>
      <c r="D832" s="366" t="s">
        <v>178</v>
      </c>
      <c r="E832" s="366"/>
      <c r="F832" s="243" t="s">
        <v>194</v>
      </c>
      <c r="G832" s="366" t="s">
        <v>195</v>
      </c>
      <c r="H832" s="366"/>
      <c r="I832" s="366" t="s">
        <v>196</v>
      </c>
      <c r="J832" s="366"/>
      <c r="K832" s="243" t="s">
        <v>197</v>
      </c>
    </row>
    <row r="833" spans="1:11" ht="15" customHeight="1">
      <c r="A833" s="246" t="s">
        <v>291</v>
      </c>
      <c r="B833" s="369" t="s">
        <v>292</v>
      </c>
      <c r="C833" s="369"/>
      <c r="D833" s="370" t="s">
        <v>16</v>
      </c>
      <c r="E833" s="370"/>
      <c r="F833" s="246" t="s">
        <v>128</v>
      </c>
      <c r="G833" s="371">
        <v>0.29499999999999998</v>
      </c>
      <c r="H833" s="371"/>
      <c r="I833" s="372">
        <v>27.42</v>
      </c>
      <c r="J833" s="372"/>
      <c r="K833" s="248">
        <f>TRUNC(TRUNC(G833,8)*I833,2)</f>
        <v>8.08</v>
      </c>
    </row>
    <row r="834" spans="1:11" ht="15" customHeight="1">
      <c r="A834" s="246" t="s">
        <v>210</v>
      </c>
      <c r="B834" s="369" t="s">
        <v>211</v>
      </c>
      <c r="C834" s="369"/>
      <c r="D834" s="370" t="s">
        <v>16</v>
      </c>
      <c r="E834" s="370"/>
      <c r="F834" s="246" t="s">
        <v>128</v>
      </c>
      <c r="G834" s="371">
        <v>0.14799999999999999</v>
      </c>
      <c r="H834" s="371"/>
      <c r="I834" s="372">
        <v>22.26</v>
      </c>
      <c r="J834" s="372"/>
      <c r="K834" s="248">
        <f>TRUNC(TRUNC(G834,8)*I834,2)</f>
        <v>3.29</v>
      </c>
    </row>
    <row r="835" spans="1:11" ht="18" customHeight="1">
      <c r="A835" s="11"/>
      <c r="B835" s="11"/>
      <c r="C835" s="11"/>
      <c r="D835" s="11"/>
      <c r="E835" s="11"/>
      <c r="F835" s="11"/>
      <c r="G835" s="367" t="s">
        <v>212</v>
      </c>
      <c r="H835" s="367"/>
      <c r="I835" s="367"/>
      <c r="J835" s="367"/>
      <c r="K835" s="249">
        <f>SUM(K833:K834)</f>
        <v>11.370000000000001</v>
      </c>
    </row>
    <row r="836" spans="1:11" ht="15" customHeight="1">
      <c r="A836" s="373" t="s">
        <v>213</v>
      </c>
      <c r="B836" s="373"/>
      <c r="C836" s="373"/>
      <c r="D836" s="366" t="s">
        <v>178</v>
      </c>
      <c r="E836" s="366"/>
      <c r="F836" s="243" t="s">
        <v>194</v>
      </c>
      <c r="G836" s="366" t="s">
        <v>195</v>
      </c>
      <c r="H836" s="366"/>
      <c r="I836" s="366" t="s">
        <v>196</v>
      </c>
      <c r="J836" s="366"/>
      <c r="K836" s="243" t="s">
        <v>197</v>
      </c>
    </row>
    <row r="837" spans="1:11" ht="37.950000000000003" customHeight="1">
      <c r="A837" s="246" t="s">
        <v>1084</v>
      </c>
      <c r="B837" s="369" t="s">
        <v>1085</v>
      </c>
      <c r="C837" s="369"/>
      <c r="D837" s="370" t="s">
        <v>16</v>
      </c>
      <c r="E837" s="370"/>
      <c r="F837" s="246" t="s">
        <v>73</v>
      </c>
      <c r="G837" s="371">
        <v>1.9E-3</v>
      </c>
      <c r="H837" s="371"/>
      <c r="I837" s="372">
        <v>671.03</v>
      </c>
      <c r="J837" s="372"/>
      <c r="K837" s="248">
        <f>TRUNC(TRUNC(G837,8)*I837,2)</f>
        <v>1.27</v>
      </c>
    </row>
    <row r="838" spans="1:11" ht="21" customHeight="1">
      <c r="A838" s="246" t="s">
        <v>310</v>
      </c>
      <c r="B838" s="369" t="s">
        <v>311</v>
      </c>
      <c r="C838" s="369"/>
      <c r="D838" s="370" t="s">
        <v>16</v>
      </c>
      <c r="E838" s="370"/>
      <c r="F838" s="246" t="s">
        <v>144</v>
      </c>
      <c r="G838" s="371">
        <v>1.234</v>
      </c>
      <c r="H838" s="371"/>
      <c r="I838" s="372">
        <v>9.64</v>
      </c>
      <c r="J838" s="372"/>
      <c r="K838" s="248">
        <f>TRUNC(TRUNC(G838,8)*I838,2)</f>
        <v>11.89</v>
      </c>
    </row>
    <row r="839" spans="1:11" ht="21" customHeight="1">
      <c r="A839" s="246" t="s">
        <v>1086</v>
      </c>
      <c r="B839" s="369" t="s">
        <v>1087</v>
      </c>
      <c r="C839" s="369"/>
      <c r="D839" s="370" t="s">
        <v>16</v>
      </c>
      <c r="E839" s="370"/>
      <c r="F839" s="246" t="s">
        <v>73</v>
      </c>
      <c r="G839" s="371">
        <v>2.8000000000000001E-2</v>
      </c>
      <c r="H839" s="371"/>
      <c r="I839" s="372">
        <v>901.62</v>
      </c>
      <c r="J839" s="372"/>
      <c r="K839" s="248">
        <f>TRUNC(TRUNC(G839,8)*I839,2)</f>
        <v>25.24</v>
      </c>
    </row>
    <row r="840" spans="1:11" ht="15" customHeight="1">
      <c r="A840" s="11"/>
      <c r="B840" s="11"/>
      <c r="C840" s="11"/>
      <c r="D840" s="11"/>
      <c r="E840" s="11"/>
      <c r="F840" s="11"/>
      <c r="G840" s="367" t="s">
        <v>216</v>
      </c>
      <c r="H840" s="367"/>
      <c r="I840" s="367"/>
      <c r="J840" s="367"/>
      <c r="K840" s="249">
        <f>SUM(K837:K839)</f>
        <v>38.4</v>
      </c>
    </row>
    <row r="841" spans="1:11" ht="15" customHeight="1">
      <c r="A841" s="11"/>
      <c r="B841" s="11"/>
      <c r="C841" s="11"/>
      <c r="D841" s="11"/>
      <c r="E841" s="11"/>
      <c r="F841" s="11"/>
      <c r="G841" s="368" t="s">
        <v>217</v>
      </c>
      <c r="H841" s="368"/>
      <c r="I841" s="368"/>
      <c r="J841" s="368"/>
      <c r="K841" s="250">
        <f>ROUND(SUM(K831,K835,K840),2)</f>
        <v>67.81</v>
      </c>
    </row>
    <row r="842" spans="1:11" ht="10.050000000000001" customHeight="1">
      <c r="A842" s="11"/>
      <c r="B842" s="11"/>
      <c r="C842" s="11"/>
      <c r="D842" s="11"/>
      <c r="E842" s="11"/>
      <c r="F842" s="11"/>
      <c r="G842" s="374"/>
      <c r="H842" s="374"/>
      <c r="I842" s="374"/>
      <c r="J842" s="374"/>
      <c r="K842" s="374"/>
    </row>
    <row r="843" spans="1:11" ht="19.95" customHeight="1">
      <c r="A843" s="375" t="s">
        <v>1088</v>
      </c>
      <c r="B843" s="375"/>
      <c r="C843" s="375"/>
      <c r="D843" s="375"/>
      <c r="E843" s="375"/>
      <c r="F843" s="375"/>
      <c r="G843" s="375"/>
      <c r="H843" s="375"/>
      <c r="I843" s="375"/>
      <c r="J843" s="375"/>
      <c r="K843" s="375"/>
    </row>
    <row r="844" spans="1:11" ht="15" customHeight="1">
      <c r="A844" s="373" t="s">
        <v>207</v>
      </c>
      <c r="B844" s="373"/>
      <c r="C844" s="373"/>
      <c r="D844" s="366" t="s">
        <v>178</v>
      </c>
      <c r="E844" s="366"/>
      <c r="F844" s="243" t="s">
        <v>194</v>
      </c>
      <c r="G844" s="366" t="s">
        <v>195</v>
      </c>
      <c r="H844" s="366"/>
      <c r="I844" s="366" t="s">
        <v>196</v>
      </c>
      <c r="J844" s="366"/>
      <c r="K844" s="243" t="s">
        <v>197</v>
      </c>
    </row>
    <row r="845" spans="1:11" ht="21" customHeight="1">
      <c r="A845" s="246" t="s">
        <v>1089</v>
      </c>
      <c r="B845" s="369" t="s">
        <v>1090</v>
      </c>
      <c r="C845" s="369"/>
      <c r="D845" s="370" t="s">
        <v>16</v>
      </c>
      <c r="E845" s="370"/>
      <c r="F845" s="246" t="s">
        <v>128</v>
      </c>
      <c r="G845" s="371">
        <v>1</v>
      </c>
      <c r="H845" s="371"/>
      <c r="I845" s="372">
        <v>23.55</v>
      </c>
      <c r="J845" s="372"/>
      <c r="K845" s="248">
        <f>TRUNC(TRUNC(G845,8)*I845,2)</f>
        <v>23.55</v>
      </c>
    </row>
    <row r="846" spans="1:11" ht="18" customHeight="1">
      <c r="A846" s="11"/>
      <c r="B846" s="11"/>
      <c r="C846" s="11"/>
      <c r="D846" s="11"/>
      <c r="E846" s="11"/>
      <c r="F846" s="11"/>
      <c r="G846" s="367" t="s">
        <v>212</v>
      </c>
      <c r="H846" s="367"/>
      <c r="I846" s="367"/>
      <c r="J846" s="367"/>
      <c r="K846" s="249">
        <f>SUM(K845:K845)</f>
        <v>23.55</v>
      </c>
    </row>
    <row r="847" spans="1:11" ht="15" customHeight="1">
      <c r="A847" s="373" t="s">
        <v>213</v>
      </c>
      <c r="B847" s="373"/>
      <c r="C847" s="373"/>
      <c r="D847" s="366" t="s">
        <v>178</v>
      </c>
      <c r="E847" s="366"/>
      <c r="F847" s="243" t="s">
        <v>194</v>
      </c>
      <c r="G847" s="366" t="s">
        <v>195</v>
      </c>
      <c r="H847" s="366"/>
      <c r="I847" s="366" t="s">
        <v>196</v>
      </c>
      <c r="J847" s="366"/>
      <c r="K847" s="243" t="s">
        <v>197</v>
      </c>
    </row>
    <row r="848" spans="1:11" ht="28.95" customHeight="1">
      <c r="A848" s="246" t="s">
        <v>1091</v>
      </c>
      <c r="B848" s="369" t="s">
        <v>1092</v>
      </c>
      <c r="C848" s="369"/>
      <c r="D848" s="370" t="s">
        <v>16</v>
      </c>
      <c r="E848" s="370"/>
      <c r="F848" s="246" t="s">
        <v>128</v>
      </c>
      <c r="G848" s="371">
        <v>1</v>
      </c>
      <c r="H848" s="371"/>
      <c r="I848" s="372">
        <v>0.92</v>
      </c>
      <c r="J848" s="372"/>
      <c r="K848" s="248">
        <f>TRUNC(TRUNC(G848,8)*I848,2)</f>
        <v>0.92</v>
      </c>
    </row>
    <row r="849" spans="1:11" ht="28.95" customHeight="1">
      <c r="A849" s="246" t="s">
        <v>1093</v>
      </c>
      <c r="B849" s="369" t="s">
        <v>1094</v>
      </c>
      <c r="C849" s="369"/>
      <c r="D849" s="370" t="s">
        <v>16</v>
      </c>
      <c r="E849" s="370"/>
      <c r="F849" s="246" t="s">
        <v>128</v>
      </c>
      <c r="G849" s="371">
        <v>1</v>
      </c>
      <c r="H849" s="371"/>
      <c r="I849" s="372">
        <v>0.24</v>
      </c>
      <c r="J849" s="372"/>
      <c r="K849" s="248">
        <f>TRUNC(TRUNC(G849,8)*I849,2)</f>
        <v>0.24</v>
      </c>
    </row>
    <row r="850" spans="1:11" ht="15" customHeight="1">
      <c r="A850" s="11"/>
      <c r="B850" s="11"/>
      <c r="C850" s="11"/>
      <c r="D850" s="11"/>
      <c r="E850" s="11"/>
      <c r="F850" s="11"/>
      <c r="G850" s="367" t="s">
        <v>216</v>
      </c>
      <c r="H850" s="367"/>
      <c r="I850" s="367"/>
      <c r="J850" s="367"/>
      <c r="K850" s="249">
        <f>SUM(K848:K849)</f>
        <v>1.1600000000000001</v>
      </c>
    </row>
    <row r="851" spans="1:11" ht="15" customHeight="1">
      <c r="A851" s="11"/>
      <c r="B851" s="11"/>
      <c r="C851" s="11"/>
      <c r="D851" s="11"/>
      <c r="E851" s="11"/>
      <c r="F851" s="11"/>
      <c r="G851" s="368" t="s">
        <v>217</v>
      </c>
      <c r="H851" s="368"/>
      <c r="I851" s="368"/>
      <c r="J851" s="368"/>
      <c r="K851" s="250">
        <f>ROUND(SUM(K846,K850),2)</f>
        <v>24.71</v>
      </c>
    </row>
    <row r="852" spans="1:11" ht="10.050000000000001" customHeight="1">
      <c r="A852" s="11"/>
      <c r="B852" s="11"/>
      <c r="C852" s="11"/>
      <c r="D852" s="11"/>
      <c r="E852" s="11"/>
      <c r="F852" s="11"/>
      <c r="G852" s="374"/>
      <c r="H852" s="374"/>
      <c r="I852" s="374"/>
      <c r="J852" s="374"/>
      <c r="K852" s="374"/>
    </row>
    <row r="853" spans="1:11" ht="19.95" customHeight="1">
      <c r="A853" s="375" t="s">
        <v>1095</v>
      </c>
      <c r="B853" s="375"/>
      <c r="C853" s="375"/>
      <c r="D853" s="375"/>
      <c r="E853" s="375"/>
      <c r="F853" s="375"/>
      <c r="G853" s="375"/>
      <c r="H853" s="375"/>
      <c r="I853" s="375"/>
      <c r="J853" s="375"/>
      <c r="K853" s="375"/>
    </row>
    <row r="854" spans="1:11" ht="15" customHeight="1">
      <c r="A854" s="373" t="s">
        <v>207</v>
      </c>
      <c r="B854" s="373"/>
      <c r="C854" s="373"/>
      <c r="D854" s="366" t="s">
        <v>178</v>
      </c>
      <c r="E854" s="366"/>
      <c r="F854" s="243" t="s">
        <v>194</v>
      </c>
      <c r="G854" s="366" t="s">
        <v>195</v>
      </c>
      <c r="H854" s="366"/>
      <c r="I854" s="366" t="s">
        <v>196</v>
      </c>
      <c r="J854" s="366"/>
      <c r="K854" s="243" t="s">
        <v>197</v>
      </c>
    </row>
    <row r="855" spans="1:11" ht="21" customHeight="1">
      <c r="A855" s="246" t="s">
        <v>1089</v>
      </c>
      <c r="B855" s="369" t="s">
        <v>1090</v>
      </c>
      <c r="C855" s="369"/>
      <c r="D855" s="370" t="s">
        <v>16</v>
      </c>
      <c r="E855" s="370"/>
      <c r="F855" s="246" t="s">
        <v>128</v>
      </c>
      <c r="G855" s="371">
        <v>1</v>
      </c>
      <c r="H855" s="371"/>
      <c r="I855" s="372">
        <v>23.55</v>
      </c>
      <c r="J855" s="372"/>
      <c r="K855" s="248">
        <f>TRUNC(TRUNC(G855,8)*I855,2)</f>
        <v>23.55</v>
      </c>
    </row>
    <row r="856" spans="1:11" ht="18" customHeight="1">
      <c r="A856" s="11"/>
      <c r="B856" s="11"/>
      <c r="C856" s="11"/>
      <c r="D856" s="11"/>
      <c r="E856" s="11"/>
      <c r="F856" s="11"/>
      <c r="G856" s="367" t="s">
        <v>212</v>
      </c>
      <c r="H856" s="367"/>
      <c r="I856" s="367"/>
      <c r="J856" s="367"/>
      <c r="K856" s="249">
        <f>SUM(K855:K855)</f>
        <v>23.55</v>
      </c>
    </row>
    <row r="857" spans="1:11" ht="15" customHeight="1">
      <c r="A857" s="373" t="s">
        <v>213</v>
      </c>
      <c r="B857" s="373"/>
      <c r="C857" s="373"/>
      <c r="D857" s="366" t="s">
        <v>178</v>
      </c>
      <c r="E857" s="366"/>
      <c r="F857" s="243" t="s">
        <v>194</v>
      </c>
      <c r="G857" s="366" t="s">
        <v>195</v>
      </c>
      <c r="H857" s="366"/>
      <c r="I857" s="366" t="s">
        <v>196</v>
      </c>
      <c r="J857" s="366"/>
      <c r="K857" s="243" t="s">
        <v>197</v>
      </c>
    </row>
    <row r="858" spans="1:11" ht="28.95" customHeight="1">
      <c r="A858" s="246" t="s">
        <v>1091</v>
      </c>
      <c r="B858" s="369" t="s">
        <v>1092</v>
      </c>
      <c r="C858" s="369"/>
      <c r="D858" s="370" t="s">
        <v>16</v>
      </c>
      <c r="E858" s="370"/>
      <c r="F858" s="246" t="s">
        <v>128</v>
      </c>
      <c r="G858" s="371">
        <v>1</v>
      </c>
      <c r="H858" s="371"/>
      <c r="I858" s="372">
        <v>0.92</v>
      </c>
      <c r="J858" s="372"/>
      <c r="K858" s="248">
        <f>TRUNC(TRUNC(G858,8)*I858,2)</f>
        <v>0.92</v>
      </c>
    </row>
    <row r="859" spans="1:11" ht="28.95" customHeight="1">
      <c r="A859" s="246" t="s">
        <v>1093</v>
      </c>
      <c r="B859" s="369" t="s">
        <v>1094</v>
      </c>
      <c r="C859" s="369"/>
      <c r="D859" s="370" t="s">
        <v>16</v>
      </c>
      <c r="E859" s="370"/>
      <c r="F859" s="246" t="s">
        <v>128</v>
      </c>
      <c r="G859" s="371">
        <v>1</v>
      </c>
      <c r="H859" s="371"/>
      <c r="I859" s="372">
        <v>0.24</v>
      </c>
      <c r="J859" s="372"/>
      <c r="K859" s="248">
        <f>TRUNC(TRUNC(G859,8)*I859,2)</f>
        <v>0.24</v>
      </c>
    </row>
    <row r="860" spans="1:11" ht="28.95" customHeight="1">
      <c r="A860" s="246" t="s">
        <v>1096</v>
      </c>
      <c r="B860" s="369" t="s">
        <v>1097</v>
      </c>
      <c r="C860" s="369"/>
      <c r="D860" s="370" t="s">
        <v>16</v>
      </c>
      <c r="E860" s="370"/>
      <c r="F860" s="246" t="s">
        <v>128</v>
      </c>
      <c r="G860" s="371">
        <v>1</v>
      </c>
      <c r="H860" s="371"/>
      <c r="I860" s="372">
        <v>1.1499999999999999</v>
      </c>
      <c r="J860" s="372"/>
      <c r="K860" s="248">
        <f>TRUNC(TRUNC(G860,8)*I860,2)</f>
        <v>1.1499999999999999</v>
      </c>
    </row>
    <row r="861" spans="1:11" ht="28.95" customHeight="1">
      <c r="A861" s="246" t="s">
        <v>1098</v>
      </c>
      <c r="B861" s="369" t="s">
        <v>1099</v>
      </c>
      <c r="C861" s="369"/>
      <c r="D861" s="370" t="s">
        <v>16</v>
      </c>
      <c r="E861" s="370"/>
      <c r="F861" s="246" t="s">
        <v>128</v>
      </c>
      <c r="G861" s="371">
        <v>1</v>
      </c>
      <c r="H861" s="371"/>
      <c r="I861" s="372">
        <v>6.35</v>
      </c>
      <c r="J861" s="372"/>
      <c r="K861" s="248">
        <f>TRUNC(TRUNC(G861,8)*I861,2)</f>
        <v>6.35</v>
      </c>
    </row>
    <row r="862" spans="1:11" ht="15" customHeight="1">
      <c r="A862" s="11"/>
      <c r="B862" s="11"/>
      <c r="C862" s="11"/>
      <c r="D862" s="11"/>
      <c r="E862" s="11"/>
      <c r="F862" s="11"/>
      <c r="G862" s="367" t="s">
        <v>216</v>
      </c>
      <c r="H862" s="367"/>
      <c r="I862" s="367"/>
      <c r="J862" s="367"/>
      <c r="K862" s="249">
        <f>SUM(K858:K861)</f>
        <v>8.66</v>
      </c>
    </row>
    <row r="863" spans="1:11" ht="15" customHeight="1">
      <c r="A863" s="11"/>
      <c r="B863" s="11"/>
      <c r="C863" s="11"/>
      <c r="D863" s="11"/>
      <c r="E863" s="11"/>
      <c r="F863" s="11"/>
      <c r="G863" s="368" t="s">
        <v>217</v>
      </c>
      <c r="H863" s="368"/>
      <c r="I863" s="368"/>
      <c r="J863" s="368"/>
      <c r="K863" s="250">
        <f>ROUND(SUM(K856,K862),2)</f>
        <v>32.21</v>
      </c>
    </row>
    <row r="864" spans="1:11" ht="10.050000000000001" customHeight="1">
      <c r="A864" s="11"/>
      <c r="B864" s="11"/>
      <c r="C864" s="11"/>
      <c r="D864" s="11"/>
      <c r="E864" s="11"/>
      <c r="F864" s="11"/>
      <c r="G864" s="374"/>
      <c r="H864" s="374"/>
      <c r="I864" s="374"/>
      <c r="J864" s="374"/>
      <c r="K864" s="374"/>
    </row>
    <row r="865" spans="1:11" ht="19.95" customHeight="1">
      <c r="A865" s="375" t="s">
        <v>1100</v>
      </c>
      <c r="B865" s="375"/>
      <c r="C865" s="375"/>
      <c r="D865" s="375"/>
      <c r="E865" s="375"/>
      <c r="F865" s="375"/>
      <c r="G865" s="375"/>
      <c r="H865" s="375"/>
      <c r="I865" s="375"/>
      <c r="J865" s="375"/>
      <c r="K865" s="375"/>
    </row>
    <row r="866" spans="1:11" ht="15" customHeight="1">
      <c r="A866" s="373" t="s">
        <v>911</v>
      </c>
      <c r="B866" s="373"/>
      <c r="C866" s="373"/>
      <c r="D866" s="366" t="s">
        <v>178</v>
      </c>
      <c r="E866" s="366"/>
      <c r="F866" s="243" t="s">
        <v>194</v>
      </c>
      <c r="G866" s="366" t="s">
        <v>195</v>
      </c>
      <c r="H866" s="366"/>
      <c r="I866" s="366" t="s">
        <v>196</v>
      </c>
      <c r="J866" s="366"/>
      <c r="K866" s="243" t="s">
        <v>197</v>
      </c>
    </row>
    <row r="867" spans="1:11" ht="21" customHeight="1">
      <c r="A867" s="246" t="s">
        <v>1101</v>
      </c>
      <c r="B867" s="369" t="s">
        <v>1102</v>
      </c>
      <c r="C867" s="369"/>
      <c r="D867" s="370" t="s">
        <v>16</v>
      </c>
      <c r="E867" s="370"/>
      <c r="F867" s="246" t="s">
        <v>23</v>
      </c>
      <c r="G867" s="371">
        <v>5.3300000000000001E-5</v>
      </c>
      <c r="H867" s="371"/>
      <c r="I867" s="372">
        <v>17335.43</v>
      </c>
      <c r="J867" s="372"/>
      <c r="K867" s="248">
        <f>TRUNC(TRUNC(G867,8)*I867,2)</f>
        <v>0.92</v>
      </c>
    </row>
    <row r="868" spans="1:11" ht="15" customHeight="1">
      <c r="A868" s="11"/>
      <c r="B868" s="11"/>
      <c r="C868" s="11"/>
      <c r="D868" s="11"/>
      <c r="E868" s="11"/>
      <c r="F868" s="11"/>
      <c r="G868" s="367" t="s">
        <v>914</v>
      </c>
      <c r="H868" s="367"/>
      <c r="I868" s="367"/>
      <c r="J868" s="367"/>
      <c r="K868" s="249">
        <f>SUM(K867:K867)</f>
        <v>0.92</v>
      </c>
    </row>
    <row r="869" spans="1:11" ht="15" customHeight="1">
      <c r="A869" s="11"/>
      <c r="B869" s="11"/>
      <c r="C869" s="11"/>
      <c r="D869" s="11"/>
      <c r="E869" s="11"/>
      <c r="F869" s="11"/>
      <c r="G869" s="368" t="s">
        <v>217</v>
      </c>
      <c r="H869" s="368"/>
      <c r="I869" s="368"/>
      <c r="J869" s="368"/>
      <c r="K869" s="250">
        <f>ROUND(SUM(K868),2)</f>
        <v>0.92</v>
      </c>
    </row>
    <row r="870" spans="1:11" ht="10.050000000000001" customHeight="1">
      <c r="A870" s="11"/>
      <c r="B870" s="11"/>
      <c r="C870" s="11"/>
      <c r="D870" s="11"/>
      <c r="E870" s="11"/>
      <c r="F870" s="11"/>
      <c r="G870" s="374"/>
      <c r="H870" s="374"/>
      <c r="I870" s="374"/>
      <c r="J870" s="374"/>
      <c r="K870" s="374"/>
    </row>
    <row r="871" spans="1:11" ht="19.95" customHeight="1">
      <c r="A871" s="375" t="s">
        <v>1103</v>
      </c>
      <c r="B871" s="375"/>
      <c r="C871" s="375"/>
      <c r="D871" s="375"/>
      <c r="E871" s="375"/>
      <c r="F871" s="375"/>
      <c r="G871" s="375"/>
      <c r="H871" s="375"/>
      <c r="I871" s="375"/>
      <c r="J871" s="375"/>
      <c r="K871" s="375"/>
    </row>
    <row r="872" spans="1:11" ht="15" customHeight="1">
      <c r="A872" s="373" t="s">
        <v>911</v>
      </c>
      <c r="B872" s="373"/>
      <c r="C872" s="373"/>
      <c r="D872" s="366" t="s">
        <v>178</v>
      </c>
      <c r="E872" s="366"/>
      <c r="F872" s="243" t="s">
        <v>194</v>
      </c>
      <c r="G872" s="366" t="s">
        <v>195</v>
      </c>
      <c r="H872" s="366"/>
      <c r="I872" s="366" t="s">
        <v>196</v>
      </c>
      <c r="J872" s="366"/>
      <c r="K872" s="243" t="s">
        <v>197</v>
      </c>
    </row>
    <row r="873" spans="1:11" ht="21" customHeight="1">
      <c r="A873" s="246" t="s">
        <v>1101</v>
      </c>
      <c r="B873" s="369" t="s">
        <v>1102</v>
      </c>
      <c r="C873" s="369"/>
      <c r="D873" s="370" t="s">
        <v>16</v>
      </c>
      <c r="E873" s="370"/>
      <c r="F873" s="246" t="s">
        <v>23</v>
      </c>
      <c r="G873" s="371">
        <v>1.43E-5</v>
      </c>
      <c r="H873" s="371"/>
      <c r="I873" s="372">
        <v>17335.43</v>
      </c>
      <c r="J873" s="372"/>
      <c r="K873" s="248">
        <f>TRUNC(TRUNC(G873,8)*I873,2)</f>
        <v>0.24</v>
      </c>
    </row>
    <row r="874" spans="1:11" ht="15" customHeight="1">
      <c r="A874" s="11"/>
      <c r="B874" s="11"/>
      <c r="C874" s="11"/>
      <c r="D874" s="11"/>
      <c r="E874" s="11"/>
      <c r="F874" s="11"/>
      <c r="G874" s="367" t="s">
        <v>914</v>
      </c>
      <c r="H874" s="367"/>
      <c r="I874" s="367"/>
      <c r="J874" s="367"/>
      <c r="K874" s="249">
        <f>SUM(K873:K873)</f>
        <v>0.24</v>
      </c>
    </row>
    <row r="875" spans="1:11" ht="15" customHeight="1">
      <c r="A875" s="11"/>
      <c r="B875" s="11"/>
      <c r="C875" s="11"/>
      <c r="D875" s="11"/>
      <c r="E875" s="11"/>
      <c r="F875" s="11"/>
      <c r="G875" s="368" t="s">
        <v>217</v>
      </c>
      <c r="H875" s="368"/>
      <c r="I875" s="368"/>
      <c r="J875" s="368"/>
      <c r="K875" s="250">
        <f>ROUND(SUM(K874),2)</f>
        <v>0.24</v>
      </c>
    </row>
    <row r="876" spans="1:11" ht="10.050000000000001" customHeight="1">
      <c r="A876" s="11"/>
      <c r="B876" s="11"/>
      <c r="C876" s="11"/>
      <c r="D876" s="11"/>
      <c r="E876" s="11"/>
      <c r="F876" s="11"/>
      <c r="G876" s="374"/>
      <c r="H876" s="374"/>
      <c r="I876" s="374"/>
      <c r="J876" s="374"/>
      <c r="K876" s="374"/>
    </row>
    <row r="877" spans="1:11" ht="19.95" customHeight="1">
      <c r="A877" s="375" t="s">
        <v>1104</v>
      </c>
      <c r="B877" s="375"/>
      <c r="C877" s="375"/>
      <c r="D877" s="375"/>
      <c r="E877" s="375"/>
      <c r="F877" s="375"/>
      <c r="G877" s="375"/>
      <c r="H877" s="375"/>
      <c r="I877" s="375"/>
      <c r="J877" s="375"/>
      <c r="K877" s="375"/>
    </row>
    <row r="878" spans="1:11" ht="15" customHeight="1">
      <c r="A878" s="373" t="s">
        <v>911</v>
      </c>
      <c r="B878" s="373"/>
      <c r="C878" s="373"/>
      <c r="D878" s="366" t="s">
        <v>178</v>
      </c>
      <c r="E878" s="366"/>
      <c r="F878" s="243" t="s">
        <v>194</v>
      </c>
      <c r="G878" s="366" t="s">
        <v>195</v>
      </c>
      <c r="H878" s="366"/>
      <c r="I878" s="366" t="s">
        <v>196</v>
      </c>
      <c r="J878" s="366"/>
      <c r="K878" s="243" t="s">
        <v>197</v>
      </c>
    </row>
    <row r="879" spans="1:11" ht="21" customHeight="1">
      <c r="A879" s="246" t="s">
        <v>1101</v>
      </c>
      <c r="B879" s="369" t="s">
        <v>1102</v>
      </c>
      <c r="C879" s="369"/>
      <c r="D879" s="370" t="s">
        <v>16</v>
      </c>
      <c r="E879" s="370"/>
      <c r="F879" s="246" t="s">
        <v>23</v>
      </c>
      <c r="G879" s="371">
        <v>6.6699999999999995E-5</v>
      </c>
      <c r="H879" s="371"/>
      <c r="I879" s="372">
        <v>17335.43</v>
      </c>
      <c r="J879" s="372"/>
      <c r="K879" s="248">
        <f>TRUNC(TRUNC(G879,8)*I879,2)</f>
        <v>1.1499999999999999</v>
      </c>
    </row>
    <row r="880" spans="1:11" ht="15" customHeight="1">
      <c r="A880" s="11"/>
      <c r="B880" s="11"/>
      <c r="C880" s="11"/>
      <c r="D880" s="11"/>
      <c r="E880" s="11"/>
      <c r="F880" s="11"/>
      <c r="G880" s="367" t="s">
        <v>914</v>
      </c>
      <c r="H880" s="367"/>
      <c r="I880" s="367"/>
      <c r="J880" s="367"/>
      <c r="K880" s="249">
        <f>SUM(K879:K879)</f>
        <v>1.1499999999999999</v>
      </c>
    </row>
    <row r="881" spans="1:11" ht="15" customHeight="1">
      <c r="A881" s="11"/>
      <c r="B881" s="11"/>
      <c r="C881" s="11"/>
      <c r="D881" s="11"/>
      <c r="E881" s="11"/>
      <c r="F881" s="11"/>
      <c r="G881" s="368" t="s">
        <v>217</v>
      </c>
      <c r="H881" s="368"/>
      <c r="I881" s="368"/>
      <c r="J881" s="368"/>
      <c r="K881" s="250">
        <f>ROUND(SUM(K880),2)</f>
        <v>1.1499999999999999</v>
      </c>
    </row>
    <row r="882" spans="1:11" ht="10.050000000000001" customHeight="1">
      <c r="A882" s="11"/>
      <c r="B882" s="11"/>
      <c r="C882" s="11"/>
      <c r="D882" s="11"/>
      <c r="E882" s="11"/>
      <c r="F882" s="11"/>
      <c r="G882" s="374"/>
      <c r="H882" s="374"/>
      <c r="I882" s="374"/>
      <c r="J882" s="374"/>
      <c r="K882" s="374"/>
    </row>
    <row r="883" spans="1:11" ht="19.95" customHeight="1">
      <c r="A883" s="375" t="s">
        <v>1105</v>
      </c>
      <c r="B883" s="375"/>
      <c r="C883" s="375"/>
      <c r="D883" s="375"/>
      <c r="E883" s="375"/>
      <c r="F883" s="375"/>
      <c r="G883" s="375"/>
      <c r="H883" s="375"/>
      <c r="I883" s="375"/>
      <c r="J883" s="375"/>
      <c r="K883" s="375"/>
    </row>
    <row r="884" spans="1:11" ht="15" customHeight="1">
      <c r="A884" s="373" t="s">
        <v>193</v>
      </c>
      <c r="B884" s="373"/>
      <c r="C884" s="373"/>
      <c r="D884" s="366" t="s">
        <v>178</v>
      </c>
      <c r="E884" s="366"/>
      <c r="F884" s="243" t="s">
        <v>194</v>
      </c>
      <c r="G884" s="366" t="s">
        <v>195</v>
      </c>
      <c r="H884" s="366"/>
      <c r="I884" s="366" t="s">
        <v>196</v>
      </c>
      <c r="J884" s="366"/>
      <c r="K884" s="243" t="s">
        <v>197</v>
      </c>
    </row>
    <row r="885" spans="1:11" ht="15" customHeight="1">
      <c r="A885" s="246" t="s">
        <v>1106</v>
      </c>
      <c r="B885" s="369" t="s">
        <v>1107</v>
      </c>
      <c r="C885" s="369"/>
      <c r="D885" s="370" t="s">
        <v>16</v>
      </c>
      <c r="E885" s="370"/>
      <c r="F885" s="246" t="s">
        <v>265</v>
      </c>
      <c r="G885" s="371">
        <v>1.03</v>
      </c>
      <c r="H885" s="371"/>
      <c r="I885" s="372">
        <v>6.17</v>
      </c>
      <c r="J885" s="372"/>
      <c r="K885" s="248">
        <f>TRUNC(TRUNC(G885,8)*I885,2)</f>
        <v>6.35</v>
      </c>
    </row>
    <row r="886" spans="1:11" ht="15" customHeight="1">
      <c r="A886" s="11"/>
      <c r="B886" s="11"/>
      <c r="C886" s="11"/>
      <c r="D886" s="11"/>
      <c r="E886" s="11"/>
      <c r="F886" s="11"/>
      <c r="G886" s="367" t="s">
        <v>206</v>
      </c>
      <c r="H886" s="367"/>
      <c r="I886" s="367"/>
      <c r="J886" s="367"/>
      <c r="K886" s="249">
        <f>SUM(K885:K885)</f>
        <v>6.35</v>
      </c>
    </row>
    <row r="887" spans="1:11" ht="15" customHeight="1">
      <c r="A887" s="11"/>
      <c r="B887" s="11"/>
      <c r="C887" s="11"/>
      <c r="D887" s="11"/>
      <c r="E887" s="11"/>
      <c r="F887" s="11"/>
      <c r="G887" s="368" t="s">
        <v>217</v>
      </c>
      <c r="H887" s="368"/>
      <c r="I887" s="368"/>
      <c r="J887" s="368"/>
      <c r="K887" s="250">
        <f>ROUND(SUM(K886),2)</f>
        <v>6.35</v>
      </c>
    </row>
    <row r="888" spans="1:11" ht="10.050000000000001" customHeight="1">
      <c r="A888" s="11"/>
      <c r="B888" s="11"/>
      <c r="C888" s="11"/>
      <c r="D888" s="11"/>
      <c r="E888" s="11"/>
      <c r="F888" s="11"/>
      <c r="G888" s="374"/>
      <c r="H888" s="374"/>
      <c r="I888" s="374"/>
      <c r="J888" s="374"/>
      <c r="K888" s="374"/>
    </row>
    <row r="889" spans="1:11" ht="19.95" customHeight="1">
      <c r="A889" s="375" t="s">
        <v>1108</v>
      </c>
      <c r="B889" s="375"/>
      <c r="C889" s="375"/>
      <c r="D889" s="375"/>
      <c r="E889" s="375"/>
      <c r="F889" s="375"/>
      <c r="G889" s="375"/>
      <c r="H889" s="375"/>
      <c r="I889" s="375"/>
      <c r="J889" s="375"/>
      <c r="K889" s="375"/>
    </row>
    <row r="890" spans="1:11" ht="15" customHeight="1">
      <c r="A890" s="373" t="s">
        <v>213</v>
      </c>
      <c r="B890" s="373"/>
      <c r="C890" s="373"/>
      <c r="D890" s="366" t="s">
        <v>178</v>
      </c>
      <c r="E890" s="366"/>
      <c r="F890" s="243" t="s">
        <v>194</v>
      </c>
      <c r="G890" s="366" t="s">
        <v>195</v>
      </c>
      <c r="H890" s="366"/>
      <c r="I890" s="366" t="s">
        <v>196</v>
      </c>
      <c r="J890" s="366"/>
      <c r="K890" s="243" t="s">
        <v>197</v>
      </c>
    </row>
    <row r="891" spans="1:11" ht="28.95" customHeight="1">
      <c r="A891" s="246" t="s">
        <v>1109</v>
      </c>
      <c r="B891" s="369" t="s">
        <v>1110</v>
      </c>
      <c r="C891" s="369"/>
      <c r="D891" s="370" t="s">
        <v>16</v>
      </c>
      <c r="E891" s="370"/>
      <c r="F891" s="246" t="s">
        <v>128</v>
      </c>
      <c r="G891" s="371">
        <v>1</v>
      </c>
      <c r="H891" s="371"/>
      <c r="I891" s="372">
        <v>5.26</v>
      </c>
      <c r="J891" s="372"/>
      <c r="K891" s="248">
        <f>TRUNC(TRUNC(G891,8)*I891,2)</f>
        <v>5.26</v>
      </c>
    </row>
    <row r="892" spans="1:11" ht="28.95" customHeight="1">
      <c r="A892" s="246" t="s">
        <v>1111</v>
      </c>
      <c r="B892" s="369" t="s">
        <v>1112</v>
      </c>
      <c r="C892" s="369"/>
      <c r="D892" s="370" t="s">
        <v>16</v>
      </c>
      <c r="E892" s="370"/>
      <c r="F892" s="246" t="s">
        <v>128</v>
      </c>
      <c r="G892" s="371">
        <v>1</v>
      </c>
      <c r="H892" s="371"/>
      <c r="I892" s="372">
        <v>1.41</v>
      </c>
      <c r="J892" s="372"/>
      <c r="K892" s="248">
        <f>TRUNC(TRUNC(G892,8)*I892,2)</f>
        <v>1.41</v>
      </c>
    </row>
    <row r="893" spans="1:11" ht="28.95" customHeight="1">
      <c r="A893" s="246" t="s">
        <v>1113</v>
      </c>
      <c r="B893" s="369" t="s">
        <v>1114</v>
      </c>
      <c r="C893" s="369"/>
      <c r="D893" s="370" t="s">
        <v>16</v>
      </c>
      <c r="E893" s="370"/>
      <c r="F893" s="246" t="s">
        <v>128</v>
      </c>
      <c r="G893" s="371">
        <v>1</v>
      </c>
      <c r="H893" s="371"/>
      <c r="I893" s="372">
        <v>6.58</v>
      </c>
      <c r="J893" s="372"/>
      <c r="K893" s="248">
        <f>TRUNC(TRUNC(G893,8)*I893,2)</f>
        <v>6.58</v>
      </c>
    </row>
    <row r="894" spans="1:11" ht="28.95" customHeight="1">
      <c r="A894" s="246" t="s">
        <v>1115</v>
      </c>
      <c r="B894" s="369" t="s">
        <v>1116</v>
      </c>
      <c r="C894" s="369"/>
      <c r="D894" s="370" t="s">
        <v>16</v>
      </c>
      <c r="E894" s="370"/>
      <c r="F894" s="246" t="s">
        <v>128</v>
      </c>
      <c r="G894" s="371">
        <v>1</v>
      </c>
      <c r="H894" s="371"/>
      <c r="I894" s="372">
        <v>47.04</v>
      </c>
      <c r="J894" s="372"/>
      <c r="K894" s="248">
        <f>TRUNC(TRUNC(G894,8)*I894,2)</f>
        <v>47.04</v>
      </c>
    </row>
    <row r="895" spans="1:11" ht="15" customHeight="1">
      <c r="A895" s="11"/>
      <c r="B895" s="11"/>
      <c r="C895" s="11"/>
      <c r="D895" s="11"/>
      <c r="E895" s="11"/>
      <c r="F895" s="11"/>
      <c r="G895" s="367" t="s">
        <v>216</v>
      </c>
      <c r="H895" s="367"/>
      <c r="I895" s="367"/>
      <c r="J895" s="367"/>
      <c r="K895" s="249">
        <f>SUM(K891:K894)</f>
        <v>60.29</v>
      </c>
    </row>
    <row r="896" spans="1:11" ht="15" customHeight="1">
      <c r="A896" s="11"/>
      <c r="B896" s="11"/>
      <c r="C896" s="11"/>
      <c r="D896" s="11"/>
      <c r="E896" s="11"/>
      <c r="F896" s="11"/>
      <c r="G896" s="368" t="s">
        <v>217</v>
      </c>
      <c r="H896" s="368"/>
      <c r="I896" s="368"/>
      <c r="J896" s="368"/>
      <c r="K896" s="250">
        <f>ROUND(SUM(K895),2)</f>
        <v>60.29</v>
      </c>
    </row>
    <row r="897" spans="1:11" ht="10.050000000000001" customHeight="1">
      <c r="A897" s="11"/>
      <c r="B897" s="11"/>
      <c r="C897" s="11"/>
      <c r="D897" s="11"/>
      <c r="E897" s="11"/>
      <c r="F897" s="11"/>
      <c r="G897" s="374"/>
      <c r="H897" s="374"/>
      <c r="I897" s="374"/>
      <c r="J897" s="374"/>
      <c r="K897" s="374"/>
    </row>
    <row r="898" spans="1:11" ht="19.95" customHeight="1">
      <c r="A898" s="375" t="s">
        <v>1117</v>
      </c>
      <c r="B898" s="375"/>
      <c r="C898" s="375"/>
      <c r="D898" s="375"/>
      <c r="E898" s="375"/>
      <c r="F898" s="375"/>
      <c r="G898" s="375"/>
      <c r="H898" s="375"/>
      <c r="I898" s="375"/>
      <c r="J898" s="375"/>
      <c r="K898" s="375"/>
    </row>
    <row r="899" spans="1:11" ht="15" customHeight="1">
      <c r="A899" s="373" t="s">
        <v>911</v>
      </c>
      <c r="B899" s="373"/>
      <c r="C899" s="373"/>
      <c r="D899" s="366" t="s">
        <v>178</v>
      </c>
      <c r="E899" s="366"/>
      <c r="F899" s="243" t="s">
        <v>194</v>
      </c>
      <c r="G899" s="366" t="s">
        <v>195</v>
      </c>
      <c r="H899" s="366"/>
      <c r="I899" s="366" t="s">
        <v>196</v>
      </c>
      <c r="J899" s="366"/>
      <c r="K899" s="243" t="s">
        <v>197</v>
      </c>
    </row>
    <row r="900" spans="1:11" ht="28.95" customHeight="1">
      <c r="A900" s="246" t="s">
        <v>1118</v>
      </c>
      <c r="B900" s="369" t="s">
        <v>1119</v>
      </c>
      <c r="C900" s="369"/>
      <c r="D900" s="370" t="s">
        <v>16</v>
      </c>
      <c r="E900" s="370"/>
      <c r="F900" s="246" t="s">
        <v>23</v>
      </c>
      <c r="G900" s="371">
        <v>5.3300000000000001E-5</v>
      </c>
      <c r="H900" s="371"/>
      <c r="I900" s="372">
        <v>98734.35</v>
      </c>
      <c r="J900" s="372"/>
      <c r="K900" s="248">
        <f>TRUNC(TRUNC(G900,8)*I900,2)</f>
        <v>5.26</v>
      </c>
    </row>
    <row r="901" spans="1:11" ht="15" customHeight="1">
      <c r="A901" s="11"/>
      <c r="B901" s="11"/>
      <c r="C901" s="11"/>
      <c r="D901" s="11"/>
      <c r="E901" s="11"/>
      <c r="F901" s="11"/>
      <c r="G901" s="367" t="s">
        <v>914</v>
      </c>
      <c r="H901" s="367"/>
      <c r="I901" s="367"/>
      <c r="J901" s="367"/>
      <c r="K901" s="249">
        <f>SUM(K900:K900)</f>
        <v>5.26</v>
      </c>
    </row>
    <row r="902" spans="1:11" ht="15" customHeight="1">
      <c r="A902" s="11"/>
      <c r="B902" s="11"/>
      <c r="C902" s="11"/>
      <c r="D902" s="11"/>
      <c r="E902" s="11"/>
      <c r="F902" s="11"/>
      <c r="G902" s="368" t="s">
        <v>217</v>
      </c>
      <c r="H902" s="368"/>
      <c r="I902" s="368"/>
      <c r="J902" s="368"/>
      <c r="K902" s="250">
        <f>ROUND(SUM(K901),2)</f>
        <v>5.26</v>
      </c>
    </row>
    <row r="903" spans="1:11" ht="10.050000000000001" customHeight="1">
      <c r="A903" s="11"/>
      <c r="B903" s="11"/>
      <c r="C903" s="11"/>
      <c r="D903" s="11"/>
      <c r="E903" s="11"/>
      <c r="F903" s="11"/>
      <c r="G903" s="374"/>
      <c r="H903" s="374"/>
      <c r="I903" s="374"/>
      <c r="J903" s="374"/>
      <c r="K903" s="374"/>
    </row>
    <row r="904" spans="1:11" ht="19.95" customHeight="1">
      <c r="A904" s="375" t="s">
        <v>1120</v>
      </c>
      <c r="B904" s="375"/>
      <c r="C904" s="375"/>
      <c r="D904" s="375"/>
      <c r="E904" s="375"/>
      <c r="F904" s="375"/>
      <c r="G904" s="375"/>
      <c r="H904" s="375"/>
      <c r="I904" s="375"/>
      <c r="J904" s="375"/>
      <c r="K904" s="375"/>
    </row>
    <row r="905" spans="1:11" ht="15" customHeight="1">
      <c r="A905" s="373" t="s">
        <v>911</v>
      </c>
      <c r="B905" s="373"/>
      <c r="C905" s="373"/>
      <c r="D905" s="366" t="s">
        <v>178</v>
      </c>
      <c r="E905" s="366"/>
      <c r="F905" s="243" t="s">
        <v>194</v>
      </c>
      <c r="G905" s="366" t="s">
        <v>195</v>
      </c>
      <c r="H905" s="366"/>
      <c r="I905" s="366" t="s">
        <v>196</v>
      </c>
      <c r="J905" s="366"/>
      <c r="K905" s="243" t="s">
        <v>197</v>
      </c>
    </row>
    <row r="906" spans="1:11" ht="28.95" customHeight="1">
      <c r="A906" s="246" t="s">
        <v>1118</v>
      </c>
      <c r="B906" s="369" t="s">
        <v>1119</v>
      </c>
      <c r="C906" s="369"/>
      <c r="D906" s="370" t="s">
        <v>16</v>
      </c>
      <c r="E906" s="370"/>
      <c r="F906" s="246" t="s">
        <v>23</v>
      </c>
      <c r="G906" s="371">
        <v>1.43E-5</v>
      </c>
      <c r="H906" s="371"/>
      <c r="I906" s="372">
        <v>98734.35</v>
      </c>
      <c r="J906" s="372"/>
      <c r="K906" s="248">
        <f>TRUNC(TRUNC(G906,8)*I906,2)</f>
        <v>1.41</v>
      </c>
    </row>
    <row r="907" spans="1:11" ht="15" customHeight="1">
      <c r="A907" s="11"/>
      <c r="B907" s="11"/>
      <c r="C907" s="11"/>
      <c r="D907" s="11"/>
      <c r="E907" s="11"/>
      <c r="F907" s="11"/>
      <c r="G907" s="367" t="s">
        <v>914</v>
      </c>
      <c r="H907" s="367"/>
      <c r="I907" s="367"/>
      <c r="J907" s="367"/>
      <c r="K907" s="249">
        <f>SUM(K906:K906)</f>
        <v>1.41</v>
      </c>
    </row>
    <row r="908" spans="1:11" ht="15" customHeight="1">
      <c r="A908" s="11"/>
      <c r="B908" s="11"/>
      <c r="C908" s="11"/>
      <c r="D908" s="11"/>
      <c r="E908" s="11"/>
      <c r="F908" s="11"/>
      <c r="G908" s="368" t="s">
        <v>217</v>
      </c>
      <c r="H908" s="368"/>
      <c r="I908" s="368"/>
      <c r="J908" s="368"/>
      <c r="K908" s="250">
        <f>ROUND(SUM(K907),2)</f>
        <v>1.41</v>
      </c>
    </row>
    <row r="909" spans="1:11" ht="10.050000000000001" customHeight="1">
      <c r="A909" s="11"/>
      <c r="B909" s="11"/>
      <c r="C909" s="11"/>
      <c r="D909" s="11"/>
      <c r="E909" s="11"/>
      <c r="F909" s="11"/>
      <c r="G909" s="374"/>
      <c r="H909" s="374"/>
      <c r="I909" s="374"/>
      <c r="J909" s="374"/>
      <c r="K909" s="374"/>
    </row>
    <row r="910" spans="1:11" ht="19.95" customHeight="1">
      <c r="A910" s="375" t="s">
        <v>1121</v>
      </c>
      <c r="B910" s="375"/>
      <c r="C910" s="375"/>
      <c r="D910" s="375"/>
      <c r="E910" s="375"/>
      <c r="F910" s="375"/>
      <c r="G910" s="375"/>
      <c r="H910" s="375"/>
      <c r="I910" s="375"/>
      <c r="J910" s="375"/>
      <c r="K910" s="375"/>
    </row>
    <row r="911" spans="1:11" ht="15" customHeight="1">
      <c r="A911" s="373" t="s">
        <v>911</v>
      </c>
      <c r="B911" s="373"/>
      <c r="C911" s="373"/>
      <c r="D911" s="366" t="s">
        <v>178</v>
      </c>
      <c r="E911" s="366"/>
      <c r="F911" s="243" t="s">
        <v>194</v>
      </c>
      <c r="G911" s="366" t="s">
        <v>195</v>
      </c>
      <c r="H911" s="366"/>
      <c r="I911" s="366" t="s">
        <v>196</v>
      </c>
      <c r="J911" s="366"/>
      <c r="K911" s="243" t="s">
        <v>197</v>
      </c>
    </row>
    <row r="912" spans="1:11" ht="28.95" customHeight="1">
      <c r="A912" s="246" t="s">
        <v>1118</v>
      </c>
      <c r="B912" s="369" t="s">
        <v>1119</v>
      </c>
      <c r="C912" s="369"/>
      <c r="D912" s="370" t="s">
        <v>16</v>
      </c>
      <c r="E912" s="370"/>
      <c r="F912" s="246" t="s">
        <v>23</v>
      </c>
      <c r="G912" s="371">
        <v>6.6699999999999995E-5</v>
      </c>
      <c r="H912" s="371"/>
      <c r="I912" s="372">
        <v>98734.35</v>
      </c>
      <c r="J912" s="372"/>
      <c r="K912" s="248">
        <f>TRUNC(TRUNC(G912,8)*I912,2)</f>
        <v>6.58</v>
      </c>
    </row>
    <row r="913" spans="1:11" ht="15" customHeight="1">
      <c r="A913" s="11"/>
      <c r="B913" s="11"/>
      <c r="C913" s="11"/>
      <c r="D913" s="11"/>
      <c r="E913" s="11"/>
      <c r="F913" s="11"/>
      <c r="G913" s="367" t="s">
        <v>914</v>
      </c>
      <c r="H913" s="367"/>
      <c r="I913" s="367"/>
      <c r="J913" s="367"/>
      <c r="K913" s="249">
        <f>SUM(K912:K912)</f>
        <v>6.58</v>
      </c>
    </row>
    <row r="914" spans="1:11" ht="15" customHeight="1">
      <c r="A914" s="11"/>
      <c r="B914" s="11"/>
      <c r="C914" s="11"/>
      <c r="D914" s="11"/>
      <c r="E914" s="11"/>
      <c r="F914" s="11"/>
      <c r="G914" s="368" t="s">
        <v>217</v>
      </c>
      <c r="H914" s="368"/>
      <c r="I914" s="368"/>
      <c r="J914" s="368"/>
      <c r="K914" s="250">
        <f>ROUND(SUM(K913),2)</f>
        <v>6.58</v>
      </c>
    </row>
    <row r="915" spans="1:11" ht="10.050000000000001" customHeight="1">
      <c r="A915" s="11"/>
      <c r="B915" s="11"/>
      <c r="C915" s="11"/>
      <c r="D915" s="11"/>
      <c r="E915" s="11"/>
      <c r="F915" s="11"/>
      <c r="G915" s="374"/>
      <c r="H915" s="374"/>
      <c r="I915" s="374"/>
      <c r="J915" s="374"/>
      <c r="K915" s="374"/>
    </row>
    <row r="916" spans="1:11" ht="19.95" customHeight="1">
      <c r="A916" s="375" t="s">
        <v>1122</v>
      </c>
      <c r="B916" s="375"/>
      <c r="C916" s="375"/>
      <c r="D916" s="375"/>
      <c r="E916" s="375"/>
      <c r="F916" s="375"/>
      <c r="G916" s="375"/>
      <c r="H916" s="375"/>
      <c r="I916" s="375"/>
      <c r="J916" s="375"/>
      <c r="K916" s="375"/>
    </row>
    <row r="917" spans="1:11" ht="15" customHeight="1">
      <c r="A917" s="373" t="s">
        <v>193</v>
      </c>
      <c r="B917" s="373"/>
      <c r="C917" s="373"/>
      <c r="D917" s="366" t="s">
        <v>178</v>
      </c>
      <c r="E917" s="366"/>
      <c r="F917" s="243" t="s">
        <v>194</v>
      </c>
      <c r="G917" s="366" t="s">
        <v>195</v>
      </c>
      <c r="H917" s="366"/>
      <c r="I917" s="366" t="s">
        <v>196</v>
      </c>
      <c r="J917" s="366"/>
      <c r="K917" s="243" t="s">
        <v>197</v>
      </c>
    </row>
    <row r="918" spans="1:11" ht="21" customHeight="1">
      <c r="A918" s="246" t="s">
        <v>1037</v>
      </c>
      <c r="B918" s="369" t="s">
        <v>1038</v>
      </c>
      <c r="C918" s="369"/>
      <c r="D918" s="370" t="s">
        <v>16</v>
      </c>
      <c r="E918" s="370"/>
      <c r="F918" s="246" t="s">
        <v>265</v>
      </c>
      <c r="G918" s="371">
        <v>7.88</v>
      </c>
      <c r="H918" s="371"/>
      <c r="I918" s="372">
        <v>5.97</v>
      </c>
      <c r="J918" s="372"/>
      <c r="K918" s="248">
        <f>TRUNC(TRUNC(G918,8)*I918,2)</f>
        <v>47.04</v>
      </c>
    </row>
    <row r="919" spans="1:11" ht="15" customHeight="1">
      <c r="A919" s="11"/>
      <c r="B919" s="11"/>
      <c r="C919" s="11"/>
      <c r="D919" s="11"/>
      <c r="E919" s="11"/>
      <c r="F919" s="11"/>
      <c r="G919" s="367" t="s">
        <v>206</v>
      </c>
      <c r="H919" s="367"/>
      <c r="I919" s="367"/>
      <c r="J919" s="367"/>
      <c r="K919" s="249">
        <f>SUM(K918:K918)</f>
        <v>47.04</v>
      </c>
    </row>
    <row r="920" spans="1:11" ht="15" customHeight="1">
      <c r="A920" s="11"/>
      <c r="B920" s="11"/>
      <c r="C920" s="11"/>
      <c r="D920" s="11"/>
      <c r="E920" s="11"/>
      <c r="F920" s="11"/>
      <c r="G920" s="368" t="s">
        <v>217</v>
      </c>
      <c r="H920" s="368"/>
      <c r="I920" s="368"/>
      <c r="J920" s="368"/>
      <c r="K920" s="250">
        <f>ROUND(SUM(K919),2)</f>
        <v>47.04</v>
      </c>
    </row>
    <row r="921" spans="1:11" ht="10.050000000000001" customHeight="1">
      <c r="A921" s="11"/>
      <c r="B921" s="11"/>
      <c r="C921" s="11"/>
      <c r="D921" s="11"/>
      <c r="E921" s="11"/>
      <c r="F921" s="11"/>
      <c r="G921" s="374"/>
      <c r="H921" s="374"/>
      <c r="I921" s="374"/>
      <c r="J921" s="374"/>
      <c r="K921" s="374"/>
    </row>
    <row r="922" spans="1:11" ht="19.95" customHeight="1">
      <c r="A922" s="375" t="s">
        <v>1123</v>
      </c>
      <c r="B922" s="375"/>
      <c r="C922" s="375"/>
      <c r="D922" s="375"/>
      <c r="E922" s="375"/>
      <c r="F922" s="375"/>
      <c r="G922" s="375"/>
      <c r="H922" s="375"/>
      <c r="I922" s="375"/>
      <c r="J922" s="375"/>
      <c r="K922" s="375"/>
    </row>
    <row r="923" spans="1:11" ht="15" customHeight="1">
      <c r="A923" s="373" t="s">
        <v>281</v>
      </c>
      <c r="B923" s="373"/>
      <c r="C923" s="373"/>
      <c r="D923" s="366" t="s">
        <v>178</v>
      </c>
      <c r="E923" s="366"/>
      <c r="F923" s="243" t="s">
        <v>194</v>
      </c>
      <c r="G923" s="366" t="s">
        <v>195</v>
      </c>
      <c r="H923" s="366"/>
      <c r="I923" s="366" t="s">
        <v>196</v>
      </c>
      <c r="J923" s="366"/>
      <c r="K923" s="243" t="s">
        <v>197</v>
      </c>
    </row>
    <row r="924" spans="1:11" ht="28.95" customHeight="1">
      <c r="A924" s="246" t="s">
        <v>688</v>
      </c>
      <c r="B924" s="369" t="s">
        <v>689</v>
      </c>
      <c r="C924" s="369"/>
      <c r="D924" s="370" t="s">
        <v>16</v>
      </c>
      <c r="E924" s="370"/>
      <c r="F924" s="246" t="s">
        <v>284</v>
      </c>
      <c r="G924" s="371">
        <v>0.17899999999999999</v>
      </c>
      <c r="H924" s="371"/>
      <c r="I924" s="372">
        <v>0.56000000000000005</v>
      </c>
      <c r="J924" s="372"/>
      <c r="K924" s="248">
        <f>TRUNC(TRUNC(G924,8)*I924,2)</f>
        <v>0.1</v>
      </c>
    </row>
    <row r="925" spans="1:11" ht="28.95" customHeight="1">
      <c r="A925" s="246" t="s">
        <v>690</v>
      </c>
      <c r="B925" s="369" t="s">
        <v>691</v>
      </c>
      <c r="C925" s="369"/>
      <c r="D925" s="370" t="s">
        <v>16</v>
      </c>
      <c r="E925" s="370"/>
      <c r="F925" s="246" t="s">
        <v>287</v>
      </c>
      <c r="G925" s="371">
        <v>0.19400000000000001</v>
      </c>
      <c r="H925" s="371"/>
      <c r="I925" s="372">
        <v>1.44</v>
      </c>
      <c r="J925" s="372"/>
      <c r="K925" s="248">
        <f>TRUNC(TRUNC(G925,8)*I925,2)</f>
        <v>0.27</v>
      </c>
    </row>
    <row r="926" spans="1:11" ht="18" customHeight="1">
      <c r="A926" s="11"/>
      <c r="B926" s="11"/>
      <c r="C926" s="11"/>
      <c r="D926" s="11"/>
      <c r="E926" s="11"/>
      <c r="F926" s="11"/>
      <c r="G926" s="367" t="s">
        <v>288</v>
      </c>
      <c r="H926" s="367"/>
      <c r="I926" s="367"/>
      <c r="J926" s="367"/>
      <c r="K926" s="249">
        <f>SUM(K924:K925)</f>
        <v>0.37</v>
      </c>
    </row>
    <row r="927" spans="1:11" ht="15" customHeight="1">
      <c r="A927" s="373" t="s">
        <v>193</v>
      </c>
      <c r="B927" s="373"/>
      <c r="C927" s="373"/>
      <c r="D927" s="366" t="s">
        <v>178</v>
      </c>
      <c r="E927" s="366"/>
      <c r="F927" s="243" t="s">
        <v>194</v>
      </c>
      <c r="G927" s="366" t="s">
        <v>195</v>
      </c>
      <c r="H927" s="366"/>
      <c r="I927" s="366" t="s">
        <v>196</v>
      </c>
      <c r="J927" s="366"/>
      <c r="K927" s="243" t="s">
        <v>197</v>
      </c>
    </row>
    <row r="928" spans="1:11" ht="37.950000000000003" customHeight="1">
      <c r="A928" s="246" t="s">
        <v>1124</v>
      </c>
      <c r="B928" s="369" t="s">
        <v>1125</v>
      </c>
      <c r="C928" s="369"/>
      <c r="D928" s="370" t="s">
        <v>16</v>
      </c>
      <c r="E928" s="370"/>
      <c r="F928" s="246" t="s">
        <v>73</v>
      </c>
      <c r="G928" s="371">
        <v>1.103</v>
      </c>
      <c r="H928" s="371"/>
      <c r="I928" s="372">
        <v>512.38</v>
      </c>
      <c r="J928" s="372"/>
      <c r="K928" s="248">
        <f>TRUNC(TRUNC(G928,8)*I928,2)</f>
        <v>565.15</v>
      </c>
    </row>
    <row r="929" spans="1:11" ht="15" customHeight="1">
      <c r="A929" s="11"/>
      <c r="B929" s="11"/>
      <c r="C929" s="11"/>
      <c r="D929" s="11"/>
      <c r="E929" s="11"/>
      <c r="F929" s="11"/>
      <c r="G929" s="367" t="s">
        <v>206</v>
      </c>
      <c r="H929" s="367"/>
      <c r="I929" s="367"/>
      <c r="J929" s="367"/>
      <c r="K929" s="249">
        <f>SUM(K928:K928)</f>
        <v>565.15</v>
      </c>
    </row>
    <row r="930" spans="1:11" ht="15" customHeight="1">
      <c r="A930" s="373" t="s">
        <v>207</v>
      </c>
      <c r="B930" s="373"/>
      <c r="C930" s="373"/>
      <c r="D930" s="366" t="s">
        <v>178</v>
      </c>
      <c r="E930" s="366"/>
      <c r="F930" s="243" t="s">
        <v>194</v>
      </c>
      <c r="G930" s="366" t="s">
        <v>195</v>
      </c>
      <c r="H930" s="366"/>
      <c r="I930" s="366" t="s">
        <v>196</v>
      </c>
      <c r="J930" s="366"/>
      <c r="K930" s="243" t="s">
        <v>197</v>
      </c>
    </row>
    <row r="931" spans="1:11" ht="21" customHeight="1">
      <c r="A931" s="246" t="s">
        <v>208</v>
      </c>
      <c r="B931" s="369" t="s">
        <v>209</v>
      </c>
      <c r="C931" s="369"/>
      <c r="D931" s="370" t="s">
        <v>16</v>
      </c>
      <c r="E931" s="370"/>
      <c r="F931" s="246" t="s">
        <v>128</v>
      </c>
      <c r="G931" s="371">
        <v>0.186</v>
      </c>
      <c r="H931" s="371"/>
      <c r="I931" s="372">
        <v>27.01</v>
      </c>
      <c r="J931" s="372"/>
      <c r="K931" s="248">
        <f>TRUNC(TRUNC(G931,8)*I931,2)</f>
        <v>5.0199999999999996</v>
      </c>
    </row>
    <row r="932" spans="1:11" ht="15" customHeight="1">
      <c r="A932" s="246" t="s">
        <v>291</v>
      </c>
      <c r="B932" s="369" t="s">
        <v>292</v>
      </c>
      <c r="C932" s="369"/>
      <c r="D932" s="370" t="s">
        <v>16</v>
      </c>
      <c r="E932" s="370"/>
      <c r="F932" s="246" t="s">
        <v>128</v>
      </c>
      <c r="G932" s="371">
        <v>1.119</v>
      </c>
      <c r="H932" s="371"/>
      <c r="I932" s="372">
        <v>27.42</v>
      </c>
      <c r="J932" s="372"/>
      <c r="K932" s="248">
        <f>TRUNC(TRUNC(G932,8)*I932,2)</f>
        <v>30.68</v>
      </c>
    </row>
    <row r="933" spans="1:11" ht="15" customHeight="1">
      <c r="A933" s="246" t="s">
        <v>210</v>
      </c>
      <c r="B933" s="369" t="s">
        <v>211</v>
      </c>
      <c r="C933" s="369"/>
      <c r="D933" s="370" t="s">
        <v>16</v>
      </c>
      <c r="E933" s="370"/>
      <c r="F933" s="246" t="s">
        <v>128</v>
      </c>
      <c r="G933" s="371">
        <v>1.1919999999999999</v>
      </c>
      <c r="H933" s="371"/>
      <c r="I933" s="372">
        <v>22.26</v>
      </c>
      <c r="J933" s="372"/>
      <c r="K933" s="248">
        <f>TRUNC(TRUNC(G933,8)*I933,2)</f>
        <v>26.53</v>
      </c>
    </row>
    <row r="934" spans="1:11" ht="18" customHeight="1">
      <c r="A934" s="11"/>
      <c r="B934" s="11"/>
      <c r="C934" s="11"/>
      <c r="D934" s="11"/>
      <c r="E934" s="11"/>
      <c r="F934" s="11"/>
      <c r="G934" s="367" t="s">
        <v>212</v>
      </c>
      <c r="H934" s="367"/>
      <c r="I934" s="367"/>
      <c r="J934" s="367"/>
      <c r="K934" s="249">
        <f>SUM(K931:K933)</f>
        <v>62.230000000000004</v>
      </c>
    </row>
    <row r="935" spans="1:11" ht="15" customHeight="1">
      <c r="A935" s="11"/>
      <c r="B935" s="11"/>
      <c r="C935" s="11"/>
      <c r="D935" s="11"/>
      <c r="E935" s="11"/>
      <c r="F935" s="11"/>
      <c r="G935" s="368" t="s">
        <v>217</v>
      </c>
      <c r="H935" s="368"/>
      <c r="I935" s="368"/>
      <c r="J935" s="368"/>
      <c r="K935" s="250">
        <f>ROUND(SUM(K926,K929,K934),2)</f>
        <v>627.75</v>
      </c>
    </row>
    <row r="936" spans="1:11" ht="10.050000000000001" customHeight="1">
      <c r="A936" s="11"/>
      <c r="B936" s="11"/>
      <c r="C936" s="11"/>
      <c r="D936" s="11"/>
      <c r="E936" s="11"/>
      <c r="F936" s="11"/>
      <c r="G936" s="374"/>
      <c r="H936" s="374"/>
      <c r="I936" s="374"/>
      <c r="J936" s="374"/>
      <c r="K936" s="374"/>
    </row>
    <row r="937" spans="1:11" ht="19.95" customHeight="1">
      <c r="A937" s="375" t="s">
        <v>1126</v>
      </c>
      <c r="B937" s="375"/>
      <c r="C937" s="375"/>
      <c r="D937" s="375"/>
      <c r="E937" s="375"/>
      <c r="F937" s="375"/>
      <c r="G937" s="375"/>
      <c r="H937" s="375"/>
      <c r="I937" s="375"/>
      <c r="J937" s="375"/>
      <c r="K937" s="375"/>
    </row>
    <row r="938" spans="1:11" ht="15" customHeight="1">
      <c r="A938" s="373" t="s">
        <v>281</v>
      </c>
      <c r="B938" s="373"/>
      <c r="C938" s="373"/>
      <c r="D938" s="366" t="s">
        <v>178</v>
      </c>
      <c r="E938" s="366"/>
      <c r="F938" s="243" t="s">
        <v>194</v>
      </c>
      <c r="G938" s="366" t="s">
        <v>195</v>
      </c>
      <c r="H938" s="366"/>
      <c r="I938" s="366" t="s">
        <v>196</v>
      </c>
      <c r="J938" s="366"/>
      <c r="K938" s="243" t="s">
        <v>197</v>
      </c>
    </row>
    <row r="939" spans="1:11" ht="37.950000000000003" customHeight="1">
      <c r="A939" s="246" t="s">
        <v>826</v>
      </c>
      <c r="B939" s="369" t="s">
        <v>827</v>
      </c>
      <c r="C939" s="369"/>
      <c r="D939" s="370" t="s">
        <v>16</v>
      </c>
      <c r="E939" s="370"/>
      <c r="F939" s="246" t="s">
        <v>284</v>
      </c>
      <c r="G939" s="371">
        <v>0.61970000000000003</v>
      </c>
      <c r="H939" s="371"/>
      <c r="I939" s="372">
        <v>1.62</v>
      </c>
      <c r="J939" s="372"/>
      <c r="K939" s="248">
        <f>TRUNC(TRUNC(G939,8)*I939,2)</f>
        <v>1</v>
      </c>
    </row>
    <row r="940" spans="1:11" ht="37.950000000000003" customHeight="1">
      <c r="A940" s="246" t="s">
        <v>828</v>
      </c>
      <c r="B940" s="369" t="s">
        <v>829</v>
      </c>
      <c r="C940" s="369"/>
      <c r="D940" s="370" t="s">
        <v>16</v>
      </c>
      <c r="E940" s="370"/>
      <c r="F940" s="246" t="s">
        <v>287</v>
      </c>
      <c r="G940" s="371">
        <v>0.65720000000000001</v>
      </c>
      <c r="H940" s="371"/>
      <c r="I940" s="372">
        <v>5.57</v>
      </c>
      <c r="J940" s="372"/>
      <c r="K940" s="248">
        <f>TRUNC(TRUNC(G940,8)*I940,2)</f>
        <v>3.66</v>
      </c>
    </row>
    <row r="941" spans="1:11" ht="18" customHeight="1">
      <c r="A941" s="11"/>
      <c r="B941" s="11"/>
      <c r="C941" s="11"/>
      <c r="D941" s="11"/>
      <c r="E941" s="11"/>
      <c r="F941" s="11"/>
      <c r="G941" s="367" t="s">
        <v>288</v>
      </c>
      <c r="H941" s="367"/>
      <c r="I941" s="367"/>
      <c r="J941" s="367"/>
      <c r="K941" s="249">
        <f>SUM(K939:K940)</f>
        <v>4.66</v>
      </c>
    </row>
    <row r="942" spans="1:11" ht="15" customHeight="1">
      <c r="A942" s="373" t="s">
        <v>193</v>
      </c>
      <c r="B942" s="373"/>
      <c r="C942" s="373"/>
      <c r="D942" s="366" t="s">
        <v>178</v>
      </c>
      <c r="E942" s="366"/>
      <c r="F942" s="243" t="s">
        <v>194</v>
      </c>
      <c r="G942" s="366" t="s">
        <v>195</v>
      </c>
      <c r="H942" s="366"/>
      <c r="I942" s="366" t="s">
        <v>196</v>
      </c>
      <c r="J942" s="366"/>
      <c r="K942" s="243" t="s">
        <v>197</v>
      </c>
    </row>
    <row r="943" spans="1:11" ht="21" customHeight="1">
      <c r="A943" s="246" t="s">
        <v>680</v>
      </c>
      <c r="B943" s="369" t="s">
        <v>681</v>
      </c>
      <c r="C943" s="369"/>
      <c r="D943" s="370" t="s">
        <v>16</v>
      </c>
      <c r="E943" s="370"/>
      <c r="F943" s="246" t="s">
        <v>73</v>
      </c>
      <c r="G943" s="371">
        <v>0.76090000000000002</v>
      </c>
      <c r="H943" s="371"/>
      <c r="I943" s="372">
        <v>140</v>
      </c>
      <c r="J943" s="372"/>
      <c r="K943" s="248">
        <f>TRUNC(TRUNC(G943,8)*I943,2)</f>
        <v>106.52</v>
      </c>
    </row>
    <row r="944" spans="1:11" ht="15" customHeight="1">
      <c r="A944" s="246" t="s">
        <v>682</v>
      </c>
      <c r="B944" s="369" t="s">
        <v>683</v>
      </c>
      <c r="C944" s="369"/>
      <c r="D944" s="370" t="s">
        <v>16</v>
      </c>
      <c r="E944" s="370"/>
      <c r="F944" s="246" t="s">
        <v>144</v>
      </c>
      <c r="G944" s="371">
        <v>325.15890000000002</v>
      </c>
      <c r="H944" s="371"/>
      <c r="I944" s="372">
        <v>0.72</v>
      </c>
      <c r="J944" s="372"/>
      <c r="K944" s="248">
        <f>TRUNC(TRUNC(G944,8)*I944,2)</f>
        <v>234.11</v>
      </c>
    </row>
    <row r="945" spans="1:11" ht="21" customHeight="1">
      <c r="A945" s="246" t="s">
        <v>684</v>
      </c>
      <c r="B945" s="369" t="s">
        <v>685</v>
      </c>
      <c r="C945" s="369"/>
      <c r="D945" s="370" t="s">
        <v>16</v>
      </c>
      <c r="E945" s="370"/>
      <c r="F945" s="246" t="s">
        <v>73</v>
      </c>
      <c r="G945" s="371">
        <v>0.59119999999999995</v>
      </c>
      <c r="H945" s="371"/>
      <c r="I945" s="372">
        <v>100.61</v>
      </c>
      <c r="J945" s="372"/>
      <c r="K945" s="248">
        <f>TRUNC(TRUNC(G945,8)*I945,2)</f>
        <v>59.48</v>
      </c>
    </row>
    <row r="946" spans="1:11" ht="15" customHeight="1">
      <c r="A946" s="11"/>
      <c r="B946" s="11"/>
      <c r="C946" s="11"/>
      <c r="D946" s="11"/>
      <c r="E946" s="11"/>
      <c r="F946" s="11"/>
      <c r="G946" s="367" t="s">
        <v>206</v>
      </c>
      <c r="H946" s="367"/>
      <c r="I946" s="367"/>
      <c r="J946" s="367"/>
      <c r="K946" s="249">
        <f>SUM(K943:K945)</f>
        <v>400.11</v>
      </c>
    </row>
    <row r="947" spans="1:11" ht="15" customHeight="1">
      <c r="A947" s="373" t="s">
        <v>207</v>
      </c>
      <c r="B947" s="373"/>
      <c r="C947" s="373"/>
      <c r="D947" s="366" t="s">
        <v>178</v>
      </c>
      <c r="E947" s="366"/>
      <c r="F947" s="243" t="s">
        <v>194</v>
      </c>
      <c r="G947" s="366" t="s">
        <v>195</v>
      </c>
      <c r="H947" s="366"/>
      <c r="I947" s="366" t="s">
        <v>196</v>
      </c>
      <c r="J947" s="366"/>
      <c r="K947" s="243" t="s">
        <v>197</v>
      </c>
    </row>
    <row r="948" spans="1:11" ht="21" customHeight="1">
      <c r="A948" s="246" t="s">
        <v>814</v>
      </c>
      <c r="B948" s="369" t="s">
        <v>815</v>
      </c>
      <c r="C948" s="369"/>
      <c r="D948" s="370" t="s">
        <v>16</v>
      </c>
      <c r="E948" s="370"/>
      <c r="F948" s="246" t="s">
        <v>128</v>
      </c>
      <c r="G948" s="371">
        <v>1.2767999999999999</v>
      </c>
      <c r="H948" s="371"/>
      <c r="I948" s="372">
        <v>20.81</v>
      </c>
      <c r="J948" s="372"/>
      <c r="K948" s="248">
        <f>TRUNC(TRUNC(G948,8)*I948,2)</f>
        <v>26.57</v>
      </c>
    </row>
    <row r="949" spans="1:11" ht="15" customHeight="1">
      <c r="A949" s="246" t="s">
        <v>210</v>
      </c>
      <c r="B949" s="369" t="s">
        <v>211</v>
      </c>
      <c r="C949" s="369"/>
      <c r="D949" s="370" t="s">
        <v>16</v>
      </c>
      <c r="E949" s="370"/>
      <c r="F949" s="246" t="s">
        <v>128</v>
      </c>
      <c r="G949" s="371">
        <v>2.0266999999999999</v>
      </c>
      <c r="H949" s="371"/>
      <c r="I949" s="372">
        <v>22.26</v>
      </c>
      <c r="J949" s="372"/>
      <c r="K949" s="248">
        <f>TRUNC(TRUNC(G949,8)*I949,2)</f>
        <v>45.11</v>
      </c>
    </row>
    <row r="950" spans="1:11" ht="18" customHeight="1">
      <c r="A950" s="11"/>
      <c r="B950" s="11"/>
      <c r="C950" s="11"/>
      <c r="D950" s="11"/>
      <c r="E950" s="11"/>
      <c r="F950" s="11"/>
      <c r="G950" s="367" t="s">
        <v>212</v>
      </c>
      <c r="H950" s="367"/>
      <c r="I950" s="367"/>
      <c r="J950" s="367"/>
      <c r="K950" s="249">
        <f>SUM(K948:K949)</f>
        <v>71.680000000000007</v>
      </c>
    </row>
    <row r="951" spans="1:11" ht="15" customHeight="1">
      <c r="A951" s="11"/>
      <c r="B951" s="11"/>
      <c r="C951" s="11"/>
      <c r="D951" s="11"/>
      <c r="E951" s="11"/>
      <c r="F951" s="11"/>
      <c r="G951" s="368" t="s">
        <v>217</v>
      </c>
      <c r="H951" s="368"/>
      <c r="I951" s="368"/>
      <c r="J951" s="368"/>
      <c r="K951" s="250">
        <f>ROUND(SUM(K941,K946,K950),2)</f>
        <v>476.45</v>
      </c>
    </row>
    <row r="952" spans="1:11" ht="10.050000000000001" customHeight="1">
      <c r="A952" s="11"/>
      <c r="B952" s="11"/>
      <c r="C952" s="11"/>
      <c r="D952" s="11"/>
      <c r="E952" s="11"/>
      <c r="F952" s="11"/>
      <c r="G952" s="374"/>
      <c r="H952" s="374"/>
      <c r="I952" s="374"/>
      <c r="J952" s="374"/>
      <c r="K952" s="374"/>
    </row>
    <row r="953" spans="1:11" ht="19.95" customHeight="1">
      <c r="A953" s="375" t="s">
        <v>1127</v>
      </c>
      <c r="B953" s="375"/>
      <c r="C953" s="375"/>
      <c r="D953" s="375"/>
      <c r="E953" s="375"/>
      <c r="F953" s="375"/>
      <c r="G953" s="375"/>
      <c r="H953" s="375"/>
      <c r="I953" s="375"/>
      <c r="J953" s="375"/>
      <c r="K953" s="375"/>
    </row>
    <row r="954" spans="1:11" ht="15" customHeight="1">
      <c r="A954" s="373" t="s">
        <v>281</v>
      </c>
      <c r="B954" s="373"/>
      <c r="C954" s="373"/>
      <c r="D954" s="366" t="s">
        <v>178</v>
      </c>
      <c r="E954" s="366"/>
      <c r="F954" s="243" t="s">
        <v>194</v>
      </c>
      <c r="G954" s="366" t="s">
        <v>195</v>
      </c>
      <c r="H954" s="366"/>
      <c r="I954" s="366" t="s">
        <v>196</v>
      </c>
      <c r="J954" s="366"/>
      <c r="K954" s="243" t="s">
        <v>197</v>
      </c>
    </row>
    <row r="955" spans="1:11" ht="37.950000000000003" customHeight="1">
      <c r="A955" s="246" t="s">
        <v>826</v>
      </c>
      <c r="B955" s="369" t="s">
        <v>827</v>
      </c>
      <c r="C955" s="369"/>
      <c r="D955" s="370" t="s">
        <v>16</v>
      </c>
      <c r="E955" s="370"/>
      <c r="F955" s="246" t="s">
        <v>284</v>
      </c>
      <c r="G955" s="371">
        <v>0.60670000000000002</v>
      </c>
      <c r="H955" s="371"/>
      <c r="I955" s="372">
        <v>1.62</v>
      </c>
      <c r="J955" s="372"/>
      <c r="K955" s="248">
        <f>TRUNC(TRUNC(G955,8)*I955,2)</f>
        <v>0.98</v>
      </c>
    </row>
    <row r="956" spans="1:11" ht="37.950000000000003" customHeight="1">
      <c r="A956" s="246" t="s">
        <v>828</v>
      </c>
      <c r="B956" s="369" t="s">
        <v>829</v>
      </c>
      <c r="C956" s="369"/>
      <c r="D956" s="370" t="s">
        <v>16</v>
      </c>
      <c r="E956" s="370"/>
      <c r="F956" s="246" t="s">
        <v>287</v>
      </c>
      <c r="G956" s="371">
        <v>0.64339999999999997</v>
      </c>
      <c r="H956" s="371"/>
      <c r="I956" s="372">
        <v>5.57</v>
      </c>
      <c r="J956" s="372"/>
      <c r="K956" s="248">
        <f>TRUNC(TRUNC(G956,8)*I956,2)</f>
        <v>3.58</v>
      </c>
    </row>
    <row r="957" spans="1:11" ht="18" customHeight="1">
      <c r="A957" s="11"/>
      <c r="B957" s="11"/>
      <c r="C957" s="11"/>
      <c r="D957" s="11"/>
      <c r="E957" s="11"/>
      <c r="F957" s="11"/>
      <c r="G957" s="367" t="s">
        <v>288</v>
      </c>
      <c r="H957" s="367"/>
      <c r="I957" s="367"/>
      <c r="J957" s="367"/>
      <c r="K957" s="249">
        <f>SUM(K955:K956)</f>
        <v>4.5600000000000005</v>
      </c>
    </row>
    <row r="958" spans="1:11" ht="15" customHeight="1">
      <c r="A958" s="373" t="s">
        <v>193</v>
      </c>
      <c r="B958" s="373"/>
      <c r="C958" s="373"/>
      <c r="D958" s="366" t="s">
        <v>178</v>
      </c>
      <c r="E958" s="366"/>
      <c r="F958" s="243" t="s">
        <v>194</v>
      </c>
      <c r="G958" s="366" t="s">
        <v>195</v>
      </c>
      <c r="H958" s="366"/>
      <c r="I958" s="366" t="s">
        <v>196</v>
      </c>
      <c r="J958" s="366"/>
      <c r="K958" s="243" t="s">
        <v>197</v>
      </c>
    </row>
    <row r="959" spans="1:11" ht="21" customHeight="1">
      <c r="A959" s="246" t="s">
        <v>680</v>
      </c>
      <c r="B959" s="369" t="s">
        <v>681</v>
      </c>
      <c r="C959" s="369"/>
      <c r="D959" s="370" t="s">
        <v>16</v>
      </c>
      <c r="E959" s="370"/>
      <c r="F959" s="246" t="s">
        <v>73</v>
      </c>
      <c r="G959" s="371">
        <v>0.72750000000000004</v>
      </c>
      <c r="H959" s="371"/>
      <c r="I959" s="372">
        <v>140</v>
      </c>
      <c r="J959" s="372"/>
      <c r="K959" s="248">
        <f>TRUNC(TRUNC(G959,8)*I959,2)</f>
        <v>101.85</v>
      </c>
    </row>
    <row r="960" spans="1:11" ht="15" customHeight="1">
      <c r="A960" s="246" t="s">
        <v>682</v>
      </c>
      <c r="B960" s="369" t="s">
        <v>683</v>
      </c>
      <c r="C960" s="369"/>
      <c r="D960" s="370" t="s">
        <v>16</v>
      </c>
      <c r="E960" s="370"/>
      <c r="F960" s="246" t="s">
        <v>144</v>
      </c>
      <c r="G960" s="371">
        <v>364.94330000000002</v>
      </c>
      <c r="H960" s="371"/>
      <c r="I960" s="372">
        <v>0.72</v>
      </c>
      <c r="J960" s="372"/>
      <c r="K960" s="248">
        <f>TRUNC(TRUNC(G960,8)*I960,2)</f>
        <v>262.75</v>
      </c>
    </row>
    <row r="961" spans="1:11" ht="21" customHeight="1">
      <c r="A961" s="246" t="s">
        <v>684</v>
      </c>
      <c r="B961" s="369" t="s">
        <v>685</v>
      </c>
      <c r="C961" s="369"/>
      <c r="D961" s="370" t="s">
        <v>16</v>
      </c>
      <c r="E961" s="370"/>
      <c r="F961" s="246" t="s">
        <v>73</v>
      </c>
      <c r="G961" s="371">
        <v>0.59719999999999995</v>
      </c>
      <c r="H961" s="371"/>
      <c r="I961" s="372">
        <v>100.61</v>
      </c>
      <c r="J961" s="372"/>
      <c r="K961" s="248">
        <f>TRUNC(TRUNC(G961,8)*I961,2)</f>
        <v>60.08</v>
      </c>
    </row>
    <row r="962" spans="1:11" ht="15" customHeight="1">
      <c r="A962" s="11"/>
      <c r="B962" s="11"/>
      <c r="C962" s="11"/>
      <c r="D962" s="11"/>
      <c r="E962" s="11"/>
      <c r="F962" s="11"/>
      <c r="G962" s="367" t="s">
        <v>206</v>
      </c>
      <c r="H962" s="367"/>
      <c r="I962" s="367"/>
      <c r="J962" s="367"/>
      <c r="K962" s="249">
        <f>SUM(K959:K961)</f>
        <v>424.68</v>
      </c>
    </row>
    <row r="963" spans="1:11" ht="15" customHeight="1">
      <c r="A963" s="373" t="s">
        <v>207</v>
      </c>
      <c r="B963" s="373"/>
      <c r="C963" s="373"/>
      <c r="D963" s="366" t="s">
        <v>178</v>
      </c>
      <c r="E963" s="366"/>
      <c r="F963" s="243" t="s">
        <v>194</v>
      </c>
      <c r="G963" s="366" t="s">
        <v>195</v>
      </c>
      <c r="H963" s="366"/>
      <c r="I963" s="366" t="s">
        <v>196</v>
      </c>
      <c r="J963" s="366"/>
      <c r="K963" s="243" t="s">
        <v>197</v>
      </c>
    </row>
    <row r="964" spans="1:11" ht="21" customHeight="1">
      <c r="A964" s="246" t="s">
        <v>814</v>
      </c>
      <c r="B964" s="369" t="s">
        <v>815</v>
      </c>
      <c r="C964" s="369"/>
      <c r="D964" s="370" t="s">
        <v>16</v>
      </c>
      <c r="E964" s="370"/>
      <c r="F964" s="246" t="s">
        <v>128</v>
      </c>
      <c r="G964" s="371">
        <v>1.2501</v>
      </c>
      <c r="H964" s="371"/>
      <c r="I964" s="372">
        <v>20.81</v>
      </c>
      <c r="J964" s="372"/>
      <c r="K964" s="248">
        <f>TRUNC(TRUNC(G964,8)*I964,2)</f>
        <v>26.01</v>
      </c>
    </row>
    <row r="965" spans="1:11" ht="15" customHeight="1">
      <c r="A965" s="246" t="s">
        <v>210</v>
      </c>
      <c r="B965" s="369" t="s">
        <v>211</v>
      </c>
      <c r="C965" s="369"/>
      <c r="D965" s="370" t="s">
        <v>16</v>
      </c>
      <c r="E965" s="370"/>
      <c r="F965" s="246" t="s">
        <v>128</v>
      </c>
      <c r="G965" s="371">
        <v>1.9792000000000001</v>
      </c>
      <c r="H965" s="371"/>
      <c r="I965" s="372">
        <v>22.26</v>
      </c>
      <c r="J965" s="372"/>
      <c r="K965" s="248">
        <f>TRUNC(TRUNC(G965,8)*I965,2)</f>
        <v>44.05</v>
      </c>
    </row>
    <row r="966" spans="1:11" ht="18" customHeight="1">
      <c r="A966" s="11"/>
      <c r="B966" s="11"/>
      <c r="C966" s="11"/>
      <c r="D966" s="11"/>
      <c r="E966" s="11"/>
      <c r="F966" s="11"/>
      <c r="G966" s="367" t="s">
        <v>212</v>
      </c>
      <c r="H966" s="367"/>
      <c r="I966" s="367"/>
      <c r="J966" s="367"/>
      <c r="K966" s="249">
        <f>SUM(K964:K965)</f>
        <v>70.06</v>
      </c>
    </row>
    <row r="967" spans="1:11" ht="15" customHeight="1">
      <c r="A967" s="11"/>
      <c r="B967" s="11"/>
      <c r="C967" s="11"/>
      <c r="D967" s="11"/>
      <c r="E967" s="11"/>
      <c r="F967" s="11"/>
      <c r="G967" s="368" t="s">
        <v>217</v>
      </c>
      <c r="H967" s="368"/>
      <c r="I967" s="368"/>
      <c r="J967" s="368"/>
      <c r="K967" s="250">
        <f>ROUND(SUM(K957,K962,K966),2)</f>
        <v>499.3</v>
      </c>
    </row>
    <row r="968" spans="1:11" ht="10.050000000000001" customHeight="1">
      <c r="A968" s="11"/>
      <c r="B968" s="11"/>
      <c r="C968" s="11"/>
      <c r="D968" s="11"/>
      <c r="E968" s="11"/>
      <c r="F968" s="11"/>
      <c r="G968" s="374"/>
      <c r="H968" s="374"/>
      <c r="I968" s="374"/>
      <c r="J968" s="374"/>
      <c r="K968" s="374"/>
    </row>
    <row r="969" spans="1:11" ht="19.95" customHeight="1">
      <c r="A969" s="375" t="s">
        <v>1128</v>
      </c>
      <c r="B969" s="375"/>
      <c r="C969" s="375"/>
      <c r="D969" s="375"/>
      <c r="E969" s="375"/>
      <c r="F969" s="375"/>
      <c r="G969" s="375"/>
      <c r="H969" s="375"/>
      <c r="I969" s="375"/>
      <c r="J969" s="375"/>
      <c r="K969" s="375"/>
    </row>
    <row r="970" spans="1:11" ht="15" customHeight="1">
      <c r="A970" s="373" t="s">
        <v>281</v>
      </c>
      <c r="B970" s="373"/>
      <c r="C970" s="373"/>
      <c r="D970" s="366" t="s">
        <v>178</v>
      </c>
      <c r="E970" s="366"/>
      <c r="F970" s="243" t="s">
        <v>194</v>
      </c>
      <c r="G970" s="366" t="s">
        <v>195</v>
      </c>
      <c r="H970" s="366"/>
      <c r="I970" s="366" t="s">
        <v>196</v>
      </c>
      <c r="J970" s="366"/>
      <c r="K970" s="243" t="s">
        <v>197</v>
      </c>
    </row>
    <row r="971" spans="1:11" ht="37.950000000000003" customHeight="1">
      <c r="A971" s="246" t="s">
        <v>826</v>
      </c>
      <c r="B971" s="369" t="s">
        <v>827</v>
      </c>
      <c r="C971" s="369"/>
      <c r="D971" s="370" t="s">
        <v>16</v>
      </c>
      <c r="E971" s="370"/>
      <c r="F971" s="246" t="s">
        <v>284</v>
      </c>
      <c r="G971" s="371">
        <v>0.6018</v>
      </c>
      <c r="H971" s="371"/>
      <c r="I971" s="372">
        <v>1.62</v>
      </c>
      <c r="J971" s="372"/>
      <c r="K971" s="248">
        <f>TRUNC(TRUNC(G971,8)*I971,2)</f>
        <v>0.97</v>
      </c>
    </row>
    <row r="972" spans="1:11" ht="37.950000000000003" customHeight="1">
      <c r="A972" s="246" t="s">
        <v>828</v>
      </c>
      <c r="B972" s="369" t="s">
        <v>829</v>
      </c>
      <c r="C972" s="369"/>
      <c r="D972" s="370" t="s">
        <v>16</v>
      </c>
      <c r="E972" s="370"/>
      <c r="F972" s="246" t="s">
        <v>287</v>
      </c>
      <c r="G972" s="371">
        <v>0.63819999999999999</v>
      </c>
      <c r="H972" s="371"/>
      <c r="I972" s="372">
        <v>5.57</v>
      </c>
      <c r="J972" s="372"/>
      <c r="K972" s="248">
        <f>TRUNC(TRUNC(G972,8)*I972,2)</f>
        <v>3.55</v>
      </c>
    </row>
    <row r="973" spans="1:11" ht="18" customHeight="1">
      <c r="A973" s="11"/>
      <c r="B973" s="11"/>
      <c r="C973" s="11"/>
      <c r="D973" s="11"/>
      <c r="E973" s="11"/>
      <c r="F973" s="11"/>
      <c r="G973" s="367" t="s">
        <v>288</v>
      </c>
      <c r="H973" s="367"/>
      <c r="I973" s="367"/>
      <c r="J973" s="367"/>
      <c r="K973" s="249">
        <f>SUM(K971:K972)</f>
        <v>4.5199999999999996</v>
      </c>
    </row>
    <row r="974" spans="1:11" ht="15" customHeight="1">
      <c r="A974" s="373" t="s">
        <v>193</v>
      </c>
      <c r="B974" s="373"/>
      <c r="C974" s="373"/>
      <c r="D974" s="366" t="s">
        <v>178</v>
      </c>
      <c r="E974" s="366"/>
      <c r="F974" s="243" t="s">
        <v>194</v>
      </c>
      <c r="G974" s="366" t="s">
        <v>195</v>
      </c>
      <c r="H974" s="366"/>
      <c r="I974" s="366" t="s">
        <v>196</v>
      </c>
      <c r="J974" s="366"/>
      <c r="K974" s="243" t="s">
        <v>197</v>
      </c>
    </row>
    <row r="975" spans="1:11" ht="21" customHeight="1">
      <c r="A975" s="246" t="s">
        <v>680</v>
      </c>
      <c r="B975" s="369" t="s">
        <v>681</v>
      </c>
      <c r="C975" s="369"/>
      <c r="D975" s="370" t="s">
        <v>16</v>
      </c>
      <c r="E975" s="370"/>
      <c r="F975" s="246" t="s">
        <v>73</v>
      </c>
      <c r="G975" s="371">
        <v>0.71189999999999998</v>
      </c>
      <c r="H975" s="371"/>
      <c r="I975" s="372">
        <v>140</v>
      </c>
      <c r="J975" s="372"/>
      <c r="K975" s="248">
        <f>TRUNC(TRUNC(G975,8)*I975,2)</f>
        <v>99.66</v>
      </c>
    </row>
    <row r="976" spans="1:11" ht="15" customHeight="1">
      <c r="A976" s="246" t="s">
        <v>682</v>
      </c>
      <c r="B976" s="369" t="s">
        <v>683</v>
      </c>
      <c r="C976" s="369"/>
      <c r="D976" s="370" t="s">
        <v>16</v>
      </c>
      <c r="E976" s="370"/>
      <c r="F976" s="246" t="s">
        <v>144</v>
      </c>
      <c r="G976" s="371">
        <v>391.16629999999998</v>
      </c>
      <c r="H976" s="371"/>
      <c r="I976" s="372">
        <v>0.72</v>
      </c>
      <c r="J976" s="372"/>
      <c r="K976" s="248">
        <f>TRUNC(TRUNC(G976,8)*I976,2)</f>
        <v>281.63</v>
      </c>
    </row>
    <row r="977" spans="1:11" ht="21" customHeight="1">
      <c r="A977" s="246" t="s">
        <v>684</v>
      </c>
      <c r="B977" s="369" t="s">
        <v>685</v>
      </c>
      <c r="C977" s="369"/>
      <c r="D977" s="370" t="s">
        <v>16</v>
      </c>
      <c r="E977" s="370"/>
      <c r="F977" s="246" t="s">
        <v>73</v>
      </c>
      <c r="G977" s="371">
        <v>0.5927</v>
      </c>
      <c r="H977" s="371"/>
      <c r="I977" s="372">
        <v>100.61</v>
      </c>
      <c r="J977" s="372"/>
      <c r="K977" s="248">
        <f>TRUNC(TRUNC(G977,8)*I977,2)</f>
        <v>59.63</v>
      </c>
    </row>
    <row r="978" spans="1:11" ht="15" customHeight="1">
      <c r="A978" s="11"/>
      <c r="B978" s="11"/>
      <c r="C978" s="11"/>
      <c r="D978" s="11"/>
      <c r="E978" s="11"/>
      <c r="F978" s="11"/>
      <c r="G978" s="367" t="s">
        <v>206</v>
      </c>
      <c r="H978" s="367"/>
      <c r="I978" s="367"/>
      <c r="J978" s="367"/>
      <c r="K978" s="249">
        <f>SUM(K975:K977)</f>
        <v>440.91999999999996</v>
      </c>
    </row>
    <row r="979" spans="1:11" ht="15" customHeight="1">
      <c r="A979" s="373" t="s">
        <v>207</v>
      </c>
      <c r="B979" s="373"/>
      <c r="C979" s="373"/>
      <c r="D979" s="366" t="s">
        <v>178</v>
      </c>
      <c r="E979" s="366"/>
      <c r="F979" s="243" t="s">
        <v>194</v>
      </c>
      <c r="G979" s="366" t="s">
        <v>195</v>
      </c>
      <c r="H979" s="366"/>
      <c r="I979" s="366" t="s">
        <v>196</v>
      </c>
      <c r="J979" s="366"/>
      <c r="K979" s="243" t="s">
        <v>197</v>
      </c>
    </row>
    <row r="980" spans="1:11" ht="21" customHeight="1">
      <c r="A980" s="246" t="s">
        <v>814</v>
      </c>
      <c r="B980" s="369" t="s">
        <v>815</v>
      </c>
      <c r="C980" s="369"/>
      <c r="D980" s="370" t="s">
        <v>16</v>
      </c>
      <c r="E980" s="370"/>
      <c r="F980" s="246" t="s">
        <v>128</v>
      </c>
      <c r="G980" s="371">
        <v>1.24</v>
      </c>
      <c r="H980" s="371"/>
      <c r="I980" s="372">
        <v>20.81</v>
      </c>
      <c r="J980" s="372"/>
      <c r="K980" s="248">
        <f>TRUNC(TRUNC(G980,8)*I980,2)</f>
        <v>25.8</v>
      </c>
    </row>
    <row r="981" spans="1:11" ht="15" customHeight="1">
      <c r="A981" s="246" t="s">
        <v>210</v>
      </c>
      <c r="B981" s="369" t="s">
        <v>211</v>
      </c>
      <c r="C981" s="369"/>
      <c r="D981" s="370" t="s">
        <v>16</v>
      </c>
      <c r="E981" s="370"/>
      <c r="F981" s="246" t="s">
        <v>128</v>
      </c>
      <c r="G981" s="371">
        <v>1.9633</v>
      </c>
      <c r="H981" s="371"/>
      <c r="I981" s="372">
        <v>22.26</v>
      </c>
      <c r="J981" s="372"/>
      <c r="K981" s="248">
        <f>TRUNC(TRUNC(G981,8)*I981,2)</f>
        <v>43.7</v>
      </c>
    </row>
    <row r="982" spans="1:11" ht="18" customHeight="1">
      <c r="A982" s="11"/>
      <c r="B982" s="11"/>
      <c r="C982" s="11"/>
      <c r="D982" s="11"/>
      <c r="E982" s="11"/>
      <c r="F982" s="11"/>
      <c r="G982" s="367" t="s">
        <v>212</v>
      </c>
      <c r="H982" s="367"/>
      <c r="I982" s="367"/>
      <c r="J982" s="367"/>
      <c r="K982" s="249">
        <f>SUM(K980:K981)</f>
        <v>69.5</v>
      </c>
    </row>
    <row r="983" spans="1:11" ht="15" customHeight="1">
      <c r="A983" s="11"/>
      <c r="B983" s="11"/>
      <c r="C983" s="11"/>
      <c r="D983" s="11"/>
      <c r="E983" s="11"/>
      <c r="F983" s="11"/>
      <c r="G983" s="368" t="s">
        <v>217</v>
      </c>
      <c r="H983" s="368"/>
      <c r="I983" s="368"/>
      <c r="J983" s="368"/>
      <c r="K983" s="250">
        <f>ROUND(SUM(K973,K978,K982),2)</f>
        <v>514.94000000000005</v>
      </c>
    </row>
    <row r="984" spans="1:11" ht="10.050000000000001" customHeight="1">
      <c r="A984" s="11"/>
      <c r="B984" s="11"/>
      <c r="C984" s="11"/>
      <c r="D984" s="11"/>
      <c r="E984" s="11"/>
      <c r="F984" s="11"/>
      <c r="G984" s="374"/>
      <c r="H984" s="374"/>
      <c r="I984" s="374"/>
      <c r="J984" s="374"/>
      <c r="K984" s="374"/>
    </row>
    <row r="985" spans="1:11" ht="19.95" customHeight="1">
      <c r="A985" s="375" t="s">
        <v>679</v>
      </c>
      <c r="B985" s="375"/>
      <c r="C985" s="375"/>
      <c r="D985" s="375"/>
      <c r="E985" s="375"/>
      <c r="F985" s="375"/>
      <c r="G985" s="375"/>
      <c r="H985" s="375"/>
      <c r="I985" s="375"/>
      <c r="J985" s="375"/>
      <c r="K985" s="375"/>
    </row>
    <row r="986" spans="1:11" ht="15" customHeight="1">
      <c r="A986" s="373" t="s">
        <v>193</v>
      </c>
      <c r="B986" s="373"/>
      <c r="C986" s="373"/>
      <c r="D986" s="366" t="s">
        <v>178</v>
      </c>
      <c r="E986" s="366"/>
      <c r="F986" s="243" t="s">
        <v>194</v>
      </c>
      <c r="G986" s="366" t="s">
        <v>195</v>
      </c>
      <c r="H986" s="366"/>
      <c r="I986" s="366" t="s">
        <v>196</v>
      </c>
      <c r="J986" s="366"/>
      <c r="K986" s="243" t="s">
        <v>197</v>
      </c>
    </row>
    <row r="987" spans="1:11" ht="21" customHeight="1">
      <c r="A987" s="246" t="s">
        <v>680</v>
      </c>
      <c r="B987" s="369" t="s">
        <v>681</v>
      </c>
      <c r="C987" s="369"/>
      <c r="D987" s="370" t="s">
        <v>16</v>
      </c>
      <c r="E987" s="370"/>
      <c r="F987" s="246" t="s">
        <v>73</v>
      </c>
      <c r="G987" s="371">
        <v>0.8538</v>
      </c>
      <c r="H987" s="371"/>
      <c r="I987" s="372">
        <v>140</v>
      </c>
      <c r="J987" s="372"/>
      <c r="K987" s="248">
        <f>TRUNC(TRUNC(G987,8)*I987,2)</f>
        <v>119.53</v>
      </c>
    </row>
    <row r="988" spans="1:11" ht="15" customHeight="1">
      <c r="A988" s="246" t="s">
        <v>682</v>
      </c>
      <c r="B988" s="369" t="s">
        <v>683</v>
      </c>
      <c r="C988" s="369"/>
      <c r="D988" s="370" t="s">
        <v>16</v>
      </c>
      <c r="E988" s="370"/>
      <c r="F988" s="246" t="s">
        <v>144</v>
      </c>
      <c r="G988" s="371">
        <v>218.93</v>
      </c>
      <c r="H988" s="371"/>
      <c r="I988" s="372">
        <v>0.72</v>
      </c>
      <c r="J988" s="372"/>
      <c r="K988" s="248">
        <f>TRUNC(TRUNC(G988,8)*I988,2)</f>
        <v>157.62</v>
      </c>
    </row>
    <row r="989" spans="1:11" ht="21" customHeight="1">
      <c r="A989" s="246" t="s">
        <v>684</v>
      </c>
      <c r="B989" s="369" t="s">
        <v>685</v>
      </c>
      <c r="C989" s="369"/>
      <c r="D989" s="370" t="s">
        <v>16</v>
      </c>
      <c r="E989" s="370"/>
      <c r="F989" s="246" t="s">
        <v>73</v>
      </c>
      <c r="G989" s="371">
        <v>0.59709999999999996</v>
      </c>
      <c r="H989" s="371"/>
      <c r="I989" s="372">
        <v>100.61</v>
      </c>
      <c r="J989" s="372"/>
      <c r="K989" s="248">
        <f>TRUNC(TRUNC(G989,8)*I989,2)</f>
        <v>60.07</v>
      </c>
    </row>
    <row r="990" spans="1:11" ht="15" customHeight="1">
      <c r="A990" s="11"/>
      <c r="B990" s="11"/>
      <c r="C990" s="11"/>
      <c r="D990" s="11"/>
      <c r="E990" s="11"/>
      <c r="F990" s="11"/>
      <c r="G990" s="367" t="s">
        <v>206</v>
      </c>
      <c r="H990" s="367"/>
      <c r="I990" s="367"/>
      <c r="J990" s="367"/>
      <c r="K990" s="249">
        <f>SUM(K987:K989)</f>
        <v>337.21999999999997</v>
      </c>
    </row>
    <row r="991" spans="1:11" ht="15" customHeight="1">
      <c r="A991" s="373" t="s">
        <v>207</v>
      </c>
      <c r="B991" s="373"/>
      <c r="C991" s="373"/>
      <c r="D991" s="366" t="s">
        <v>178</v>
      </c>
      <c r="E991" s="366"/>
      <c r="F991" s="243" t="s">
        <v>194</v>
      </c>
      <c r="G991" s="366" t="s">
        <v>195</v>
      </c>
      <c r="H991" s="366"/>
      <c r="I991" s="366" t="s">
        <v>196</v>
      </c>
      <c r="J991" s="366"/>
      <c r="K991" s="243" t="s">
        <v>197</v>
      </c>
    </row>
    <row r="992" spans="1:11" ht="15" customHeight="1">
      <c r="A992" s="246" t="s">
        <v>210</v>
      </c>
      <c r="B992" s="369" t="s">
        <v>211</v>
      </c>
      <c r="C992" s="369"/>
      <c r="D992" s="370" t="s">
        <v>16</v>
      </c>
      <c r="E992" s="370"/>
      <c r="F992" s="246" t="s">
        <v>128</v>
      </c>
      <c r="G992" s="371">
        <v>6.2858000000000001</v>
      </c>
      <c r="H992" s="371"/>
      <c r="I992" s="372">
        <v>22.26</v>
      </c>
      <c r="J992" s="372"/>
      <c r="K992" s="248">
        <f>TRUNC(TRUNC(G992,8)*I992,2)</f>
        <v>139.91999999999999</v>
      </c>
    </row>
    <row r="993" spans="1:11" ht="18" customHeight="1">
      <c r="A993" s="11"/>
      <c r="B993" s="11"/>
      <c r="C993" s="11"/>
      <c r="D993" s="11"/>
      <c r="E993" s="11"/>
      <c r="F993" s="11"/>
      <c r="G993" s="367" t="s">
        <v>212</v>
      </c>
      <c r="H993" s="367"/>
      <c r="I993" s="367"/>
      <c r="J993" s="367"/>
      <c r="K993" s="249">
        <f>SUM(K992:K992)</f>
        <v>139.91999999999999</v>
      </c>
    </row>
    <row r="994" spans="1:11" ht="15" customHeight="1">
      <c r="A994" s="11"/>
      <c r="B994" s="11"/>
      <c r="C994" s="11"/>
      <c r="D994" s="11"/>
      <c r="E994" s="11"/>
      <c r="F994" s="11"/>
      <c r="G994" s="368" t="s">
        <v>217</v>
      </c>
      <c r="H994" s="368"/>
      <c r="I994" s="368"/>
      <c r="J994" s="368"/>
      <c r="K994" s="250">
        <f>ROUND(SUM(K990,K993),2)</f>
        <v>477.14</v>
      </c>
    </row>
    <row r="995" spans="1:11" ht="10.050000000000001" customHeight="1">
      <c r="A995" s="11"/>
      <c r="B995" s="11"/>
      <c r="C995" s="11"/>
      <c r="D995" s="11"/>
      <c r="E995" s="11"/>
      <c r="F995" s="11"/>
      <c r="G995" s="374"/>
      <c r="H995" s="374"/>
      <c r="I995" s="374"/>
      <c r="J995" s="374"/>
      <c r="K995" s="374"/>
    </row>
    <row r="996" spans="1:11" ht="19.95" customHeight="1">
      <c r="A996" s="375" t="s">
        <v>1129</v>
      </c>
      <c r="B996" s="375"/>
      <c r="C996" s="375"/>
      <c r="D996" s="375"/>
      <c r="E996" s="375"/>
      <c r="F996" s="375"/>
      <c r="G996" s="375"/>
      <c r="H996" s="375"/>
      <c r="I996" s="375"/>
      <c r="J996" s="375"/>
      <c r="K996" s="375"/>
    </row>
    <row r="997" spans="1:11" ht="15" customHeight="1">
      <c r="A997" s="373" t="s">
        <v>281</v>
      </c>
      <c r="B997" s="373"/>
      <c r="C997" s="373"/>
      <c r="D997" s="366" t="s">
        <v>178</v>
      </c>
      <c r="E997" s="366"/>
      <c r="F997" s="243" t="s">
        <v>194</v>
      </c>
      <c r="G997" s="366" t="s">
        <v>195</v>
      </c>
      <c r="H997" s="366"/>
      <c r="I997" s="366" t="s">
        <v>196</v>
      </c>
      <c r="J997" s="366"/>
      <c r="K997" s="243" t="s">
        <v>197</v>
      </c>
    </row>
    <row r="998" spans="1:11" ht="37.950000000000003" customHeight="1">
      <c r="A998" s="246" t="s">
        <v>826</v>
      </c>
      <c r="B998" s="369" t="s">
        <v>827</v>
      </c>
      <c r="C998" s="369"/>
      <c r="D998" s="370" t="s">
        <v>16</v>
      </c>
      <c r="E998" s="370"/>
      <c r="F998" s="246" t="s">
        <v>284</v>
      </c>
      <c r="G998" s="371">
        <v>0.6462</v>
      </c>
      <c r="H998" s="371"/>
      <c r="I998" s="372">
        <v>1.62</v>
      </c>
      <c r="J998" s="372"/>
      <c r="K998" s="248">
        <f>TRUNC(TRUNC(G998,8)*I998,2)</f>
        <v>1.04</v>
      </c>
    </row>
    <row r="999" spans="1:11" ht="37.950000000000003" customHeight="1">
      <c r="A999" s="246" t="s">
        <v>828</v>
      </c>
      <c r="B999" s="369" t="s">
        <v>829</v>
      </c>
      <c r="C999" s="369"/>
      <c r="D999" s="370" t="s">
        <v>16</v>
      </c>
      <c r="E999" s="370"/>
      <c r="F999" s="246" t="s">
        <v>287</v>
      </c>
      <c r="G999" s="371">
        <v>0.68530000000000002</v>
      </c>
      <c r="H999" s="371"/>
      <c r="I999" s="372">
        <v>5.57</v>
      </c>
      <c r="J999" s="372"/>
      <c r="K999" s="248">
        <f>TRUNC(TRUNC(G999,8)*I999,2)</f>
        <v>3.81</v>
      </c>
    </row>
    <row r="1000" spans="1:11" ht="18" customHeight="1">
      <c r="A1000" s="11"/>
      <c r="B1000" s="11"/>
      <c r="C1000" s="11"/>
      <c r="D1000" s="11"/>
      <c r="E1000" s="11"/>
      <c r="F1000" s="11"/>
      <c r="G1000" s="367" t="s">
        <v>288</v>
      </c>
      <c r="H1000" s="367"/>
      <c r="I1000" s="367"/>
      <c r="J1000" s="367"/>
      <c r="K1000" s="249">
        <f>SUM(K998:K999)</f>
        <v>4.8499999999999996</v>
      </c>
    </row>
    <row r="1001" spans="1:11" ht="15" customHeight="1">
      <c r="A1001" s="373" t="s">
        <v>193</v>
      </c>
      <c r="B1001" s="373"/>
      <c r="C1001" s="373"/>
      <c r="D1001" s="366" t="s">
        <v>178</v>
      </c>
      <c r="E1001" s="366"/>
      <c r="F1001" s="243" t="s">
        <v>194</v>
      </c>
      <c r="G1001" s="366" t="s">
        <v>195</v>
      </c>
      <c r="H1001" s="366"/>
      <c r="I1001" s="366" t="s">
        <v>196</v>
      </c>
      <c r="J1001" s="366"/>
      <c r="K1001" s="243" t="s">
        <v>197</v>
      </c>
    </row>
    <row r="1002" spans="1:11" ht="21" customHeight="1">
      <c r="A1002" s="246" t="s">
        <v>680</v>
      </c>
      <c r="B1002" s="369" t="s">
        <v>681</v>
      </c>
      <c r="C1002" s="369"/>
      <c r="D1002" s="370" t="s">
        <v>16</v>
      </c>
      <c r="E1002" s="370"/>
      <c r="F1002" s="246" t="s">
        <v>73</v>
      </c>
      <c r="G1002" s="371">
        <v>0.83250000000000002</v>
      </c>
      <c r="H1002" s="371"/>
      <c r="I1002" s="372">
        <v>140</v>
      </c>
      <c r="J1002" s="372"/>
      <c r="K1002" s="248">
        <f>TRUNC(TRUNC(G1002,8)*I1002,2)</f>
        <v>116.55</v>
      </c>
    </row>
    <row r="1003" spans="1:11" ht="15" customHeight="1">
      <c r="A1003" s="246" t="s">
        <v>682</v>
      </c>
      <c r="B1003" s="369" t="s">
        <v>683</v>
      </c>
      <c r="C1003" s="369"/>
      <c r="D1003" s="370" t="s">
        <v>16</v>
      </c>
      <c r="E1003" s="370"/>
      <c r="F1003" s="246" t="s">
        <v>144</v>
      </c>
      <c r="G1003" s="371">
        <v>213.45310000000001</v>
      </c>
      <c r="H1003" s="371"/>
      <c r="I1003" s="372">
        <v>0.72</v>
      </c>
      <c r="J1003" s="372"/>
      <c r="K1003" s="248">
        <f>TRUNC(TRUNC(G1003,8)*I1003,2)</f>
        <v>153.68</v>
      </c>
    </row>
    <row r="1004" spans="1:11" ht="21" customHeight="1">
      <c r="A1004" s="246" t="s">
        <v>684</v>
      </c>
      <c r="B1004" s="369" t="s">
        <v>685</v>
      </c>
      <c r="C1004" s="369"/>
      <c r="D1004" s="370" t="s">
        <v>16</v>
      </c>
      <c r="E1004" s="370"/>
      <c r="F1004" s="246" t="s">
        <v>73</v>
      </c>
      <c r="G1004" s="371">
        <v>0.58209999999999995</v>
      </c>
      <c r="H1004" s="371"/>
      <c r="I1004" s="372">
        <v>100.61</v>
      </c>
      <c r="J1004" s="372"/>
      <c r="K1004" s="248">
        <f>TRUNC(TRUNC(G1004,8)*I1004,2)</f>
        <v>58.56</v>
      </c>
    </row>
    <row r="1005" spans="1:11" ht="15" customHeight="1">
      <c r="A1005" s="11"/>
      <c r="B1005" s="11"/>
      <c r="C1005" s="11"/>
      <c r="D1005" s="11"/>
      <c r="E1005" s="11"/>
      <c r="F1005" s="11"/>
      <c r="G1005" s="367" t="s">
        <v>206</v>
      </c>
      <c r="H1005" s="367"/>
      <c r="I1005" s="367"/>
      <c r="J1005" s="367"/>
      <c r="K1005" s="249">
        <f>SUM(K1002:K1004)</f>
        <v>328.79</v>
      </c>
    </row>
    <row r="1006" spans="1:11" ht="15" customHeight="1">
      <c r="A1006" s="373" t="s">
        <v>207</v>
      </c>
      <c r="B1006" s="373"/>
      <c r="C1006" s="373"/>
      <c r="D1006" s="366" t="s">
        <v>178</v>
      </c>
      <c r="E1006" s="366"/>
      <c r="F1006" s="243" t="s">
        <v>194</v>
      </c>
      <c r="G1006" s="366" t="s">
        <v>195</v>
      </c>
      <c r="H1006" s="366"/>
      <c r="I1006" s="366" t="s">
        <v>196</v>
      </c>
      <c r="J1006" s="366"/>
      <c r="K1006" s="243" t="s">
        <v>197</v>
      </c>
    </row>
    <row r="1007" spans="1:11" ht="21" customHeight="1">
      <c r="A1007" s="246" t="s">
        <v>814</v>
      </c>
      <c r="B1007" s="369" t="s">
        <v>815</v>
      </c>
      <c r="C1007" s="369"/>
      <c r="D1007" s="370" t="s">
        <v>16</v>
      </c>
      <c r="E1007" s="370"/>
      <c r="F1007" s="246" t="s">
        <v>128</v>
      </c>
      <c r="G1007" s="371">
        <v>1.3314999999999999</v>
      </c>
      <c r="H1007" s="371"/>
      <c r="I1007" s="372">
        <v>20.81</v>
      </c>
      <c r="J1007" s="372"/>
      <c r="K1007" s="248">
        <f>TRUNC(TRUNC(G1007,8)*I1007,2)</f>
        <v>27.7</v>
      </c>
    </row>
    <row r="1008" spans="1:11" ht="15" customHeight="1">
      <c r="A1008" s="246" t="s">
        <v>210</v>
      </c>
      <c r="B1008" s="369" t="s">
        <v>211</v>
      </c>
      <c r="C1008" s="369"/>
      <c r="D1008" s="370" t="s">
        <v>16</v>
      </c>
      <c r="E1008" s="370"/>
      <c r="F1008" s="246" t="s">
        <v>128</v>
      </c>
      <c r="G1008" s="371">
        <v>2.1057999999999999</v>
      </c>
      <c r="H1008" s="371"/>
      <c r="I1008" s="372">
        <v>22.26</v>
      </c>
      <c r="J1008" s="372"/>
      <c r="K1008" s="248">
        <f>TRUNC(TRUNC(G1008,8)*I1008,2)</f>
        <v>46.87</v>
      </c>
    </row>
    <row r="1009" spans="1:11" ht="18" customHeight="1">
      <c r="A1009" s="11"/>
      <c r="B1009" s="11"/>
      <c r="C1009" s="11"/>
      <c r="D1009" s="11"/>
      <c r="E1009" s="11"/>
      <c r="F1009" s="11"/>
      <c r="G1009" s="367" t="s">
        <v>212</v>
      </c>
      <c r="H1009" s="367"/>
      <c r="I1009" s="367"/>
      <c r="J1009" s="367"/>
      <c r="K1009" s="249">
        <f>SUM(K1007:K1008)</f>
        <v>74.569999999999993</v>
      </c>
    </row>
    <row r="1010" spans="1:11" ht="15" customHeight="1">
      <c r="A1010" s="11"/>
      <c r="B1010" s="11"/>
      <c r="C1010" s="11"/>
      <c r="D1010" s="11"/>
      <c r="E1010" s="11"/>
      <c r="F1010" s="11"/>
      <c r="G1010" s="368" t="s">
        <v>217</v>
      </c>
      <c r="H1010" s="368"/>
      <c r="I1010" s="368"/>
      <c r="J1010" s="368"/>
      <c r="K1010" s="250">
        <f>ROUND(SUM(K1000,K1005,K1009),2)</f>
        <v>408.21</v>
      </c>
    </row>
    <row r="1011" spans="1:11" ht="10.050000000000001" customHeight="1">
      <c r="A1011" s="11"/>
      <c r="B1011" s="11"/>
      <c r="C1011" s="11"/>
      <c r="D1011" s="11"/>
      <c r="E1011" s="11"/>
      <c r="F1011" s="11"/>
      <c r="G1011" s="374"/>
      <c r="H1011" s="374"/>
      <c r="I1011" s="374"/>
      <c r="J1011" s="374"/>
      <c r="K1011" s="374"/>
    </row>
    <row r="1012" spans="1:11" ht="19.95" customHeight="1">
      <c r="A1012" s="375" t="s">
        <v>1130</v>
      </c>
      <c r="B1012" s="375"/>
      <c r="C1012" s="375"/>
      <c r="D1012" s="375"/>
      <c r="E1012" s="375"/>
      <c r="F1012" s="375"/>
      <c r="G1012" s="375"/>
      <c r="H1012" s="375"/>
      <c r="I1012" s="375"/>
      <c r="J1012" s="375"/>
      <c r="K1012" s="375"/>
    </row>
    <row r="1013" spans="1:11" ht="15" customHeight="1">
      <c r="A1013" s="373" t="s">
        <v>193</v>
      </c>
      <c r="B1013" s="373"/>
      <c r="C1013" s="373"/>
      <c r="D1013" s="366" t="s">
        <v>178</v>
      </c>
      <c r="E1013" s="366"/>
      <c r="F1013" s="243" t="s">
        <v>194</v>
      </c>
      <c r="G1013" s="366" t="s">
        <v>195</v>
      </c>
      <c r="H1013" s="366"/>
      <c r="I1013" s="366" t="s">
        <v>196</v>
      </c>
      <c r="J1013" s="366"/>
      <c r="K1013" s="243" t="s">
        <v>197</v>
      </c>
    </row>
    <row r="1014" spans="1:11" ht="28.95" customHeight="1">
      <c r="A1014" s="246" t="s">
        <v>1131</v>
      </c>
      <c r="B1014" s="369" t="s">
        <v>1132</v>
      </c>
      <c r="C1014" s="369"/>
      <c r="D1014" s="370" t="s">
        <v>16</v>
      </c>
      <c r="E1014" s="370"/>
      <c r="F1014" s="246" t="s">
        <v>23</v>
      </c>
      <c r="G1014" s="371">
        <v>2</v>
      </c>
      <c r="H1014" s="371"/>
      <c r="I1014" s="372">
        <v>0.33</v>
      </c>
      <c r="J1014" s="372"/>
      <c r="K1014" s="248">
        <f>TRUNC(TRUNC(G1014,8)*I1014,2)</f>
        <v>0.66</v>
      </c>
    </row>
    <row r="1015" spans="1:11" ht="21" customHeight="1">
      <c r="A1015" s="246" t="s">
        <v>1133</v>
      </c>
      <c r="B1015" s="369" t="s">
        <v>1134</v>
      </c>
      <c r="C1015" s="369"/>
      <c r="D1015" s="370" t="s">
        <v>16</v>
      </c>
      <c r="E1015" s="370"/>
      <c r="F1015" s="246" t="s">
        <v>23</v>
      </c>
      <c r="G1015" s="371">
        <v>1</v>
      </c>
      <c r="H1015" s="371"/>
      <c r="I1015" s="372">
        <v>13.78</v>
      </c>
      <c r="J1015" s="372"/>
      <c r="K1015" s="248">
        <f>TRUNC(TRUNC(G1015,8)*I1015,2)</f>
        <v>13.78</v>
      </c>
    </row>
    <row r="1016" spans="1:11" ht="15" customHeight="1">
      <c r="A1016" s="11"/>
      <c r="B1016" s="11"/>
      <c r="C1016" s="11"/>
      <c r="D1016" s="11"/>
      <c r="E1016" s="11"/>
      <c r="F1016" s="11"/>
      <c r="G1016" s="367" t="s">
        <v>206</v>
      </c>
      <c r="H1016" s="367"/>
      <c r="I1016" s="367"/>
      <c r="J1016" s="367"/>
      <c r="K1016" s="249">
        <f>SUM(K1014:K1015)</f>
        <v>14.44</v>
      </c>
    </row>
    <row r="1017" spans="1:11" ht="15" customHeight="1">
      <c r="A1017" s="373" t="s">
        <v>207</v>
      </c>
      <c r="B1017" s="373"/>
      <c r="C1017" s="373"/>
      <c r="D1017" s="366" t="s">
        <v>178</v>
      </c>
      <c r="E1017" s="366"/>
      <c r="F1017" s="243" t="s">
        <v>194</v>
      </c>
      <c r="G1017" s="366" t="s">
        <v>195</v>
      </c>
      <c r="H1017" s="366"/>
      <c r="I1017" s="366" t="s">
        <v>196</v>
      </c>
      <c r="J1017" s="366"/>
      <c r="K1017" s="243" t="s">
        <v>197</v>
      </c>
    </row>
    <row r="1018" spans="1:11" ht="21" customHeight="1">
      <c r="A1018" s="246" t="s">
        <v>962</v>
      </c>
      <c r="B1018" s="369" t="s">
        <v>963</v>
      </c>
      <c r="C1018" s="369"/>
      <c r="D1018" s="370" t="s">
        <v>16</v>
      </c>
      <c r="E1018" s="370"/>
      <c r="F1018" s="246" t="s">
        <v>128</v>
      </c>
      <c r="G1018" s="371">
        <v>0.2397</v>
      </c>
      <c r="H1018" s="371"/>
      <c r="I1018" s="372">
        <v>23.57</v>
      </c>
      <c r="J1018" s="372"/>
      <c r="K1018" s="248">
        <f>TRUNC(TRUNC(G1018,8)*I1018,2)</f>
        <v>5.64</v>
      </c>
    </row>
    <row r="1019" spans="1:11" ht="15" customHeight="1">
      <c r="A1019" s="246" t="s">
        <v>253</v>
      </c>
      <c r="B1019" s="369" t="s">
        <v>254</v>
      </c>
      <c r="C1019" s="369"/>
      <c r="D1019" s="370" t="s">
        <v>16</v>
      </c>
      <c r="E1019" s="370"/>
      <c r="F1019" s="246" t="s">
        <v>128</v>
      </c>
      <c r="G1019" s="371">
        <v>0.2397</v>
      </c>
      <c r="H1019" s="371"/>
      <c r="I1019" s="372">
        <v>27.77</v>
      </c>
      <c r="J1019" s="372"/>
      <c r="K1019" s="248">
        <f>TRUNC(TRUNC(G1019,8)*I1019,2)</f>
        <v>6.65</v>
      </c>
    </row>
    <row r="1020" spans="1:11" ht="18" customHeight="1">
      <c r="A1020" s="11"/>
      <c r="B1020" s="11"/>
      <c r="C1020" s="11"/>
      <c r="D1020" s="11"/>
      <c r="E1020" s="11"/>
      <c r="F1020" s="11"/>
      <c r="G1020" s="367" t="s">
        <v>212</v>
      </c>
      <c r="H1020" s="367"/>
      <c r="I1020" s="367"/>
      <c r="J1020" s="367"/>
      <c r="K1020" s="249">
        <f>SUM(K1018:K1019)</f>
        <v>12.29</v>
      </c>
    </row>
    <row r="1021" spans="1:11" ht="15" customHeight="1">
      <c r="A1021" s="11"/>
      <c r="B1021" s="11"/>
      <c r="C1021" s="11"/>
      <c r="D1021" s="11"/>
      <c r="E1021" s="11"/>
      <c r="F1021" s="11"/>
      <c r="G1021" s="368" t="s">
        <v>217</v>
      </c>
      <c r="H1021" s="368"/>
      <c r="I1021" s="368"/>
      <c r="J1021" s="368"/>
      <c r="K1021" s="250">
        <f>ROUND(SUM(K1016,K1020),2)</f>
        <v>26.73</v>
      </c>
    </row>
    <row r="1022" spans="1:11" ht="10.050000000000001" customHeight="1">
      <c r="A1022" s="11"/>
      <c r="B1022" s="11"/>
      <c r="C1022" s="11"/>
      <c r="D1022" s="11"/>
      <c r="E1022" s="11"/>
      <c r="F1022" s="11"/>
      <c r="G1022" s="374"/>
      <c r="H1022" s="374"/>
      <c r="I1022" s="374"/>
      <c r="J1022" s="374"/>
      <c r="K1022" s="374"/>
    </row>
    <row r="1023" spans="1:11" ht="19.95" customHeight="1">
      <c r="A1023" s="375" t="s">
        <v>1135</v>
      </c>
      <c r="B1023" s="375"/>
      <c r="C1023" s="375"/>
      <c r="D1023" s="375"/>
      <c r="E1023" s="375"/>
      <c r="F1023" s="375"/>
      <c r="G1023" s="375"/>
      <c r="H1023" s="375"/>
      <c r="I1023" s="375"/>
      <c r="J1023" s="375"/>
      <c r="K1023" s="375"/>
    </row>
    <row r="1024" spans="1:11" ht="15" customHeight="1">
      <c r="A1024" s="373" t="s">
        <v>207</v>
      </c>
      <c r="B1024" s="373"/>
      <c r="C1024" s="373"/>
      <c r="D1024" s="366" t="s">
        <v>178</v>
      </c>
      <c r="E1024" s="366"/>
      <c r="F1024" s="243" t="s">
        <v>194</v>
      </c>
      <c r="G1024" s="366" t="s">
        <v>195</v>
      </c>
      <c r="H1024" s="366"/>
      <c r="I1024" s="366" t="s">
        <v>196</v>
      </c>
      <c r="J1024" s="366"/>
      <c r="K1024" s="243" t="s">
        <v>197</v>
      </c>
    </row>
    <row r="1025" spans="1:11" ht="21" customHeight="1">
      <c r="A1025" s="246" t="s">
        <v>709</v>
      </c>
      <c r="B1025" s="369" t="s">
        <v>710</v>
      </c>
      <c r="C1025" s="369"/>
      <c r="D1025" s="370" t="s">
        <v>16</v>
      </c>
      <c r="E1025" s="370"/>
      <c r="F1025" s="246" t="s">
        <v>128</v>
      </c>
      <c r="G1025" s="376">
        <v>1.4E-3</v>
      </c>
      <c r="H1025" s="376"/>
      <c r="I1025" s="372">
        <v>23.13</v>
      </c>
      <c r="J1025" s="372"/>
      <c r="K1025" s="248">
        <f>ROUND(ROUND(G1025,4)*I1025,2)</f>
        <v>0.03</v>
      </c>
    </row>
    <row r="1026" spans="1:11" ht="15" customHeight="1">
      <c r="A1026" s="246" t="s">
        <v>711</v>
      </c>
      <c r="B1026" s="369" t="s">
        <v>712</v>
      </c>
      <c r="C1026" s="369"/>
      <c r="D1026" s="370" t="s">
        <v>16</v>
      </c>
      <c r="E1026" s="370"/>
      <c r="F1026" s="246" t="s">
        <v>128</v>
      </c>
      <c r="G1026" s="376">
        <v>8.8000000000000005E-3</v>
      </c>
      <c r="H1026" s="376"/>
      <c r="I1026" s="372">
        <v>27.23</v>
      </c>
      <c r="J1026" s="372"/>
      <c r="K1026" s="248">
        <f>ROUND(ROUND(G1026,4)*I1026,2)</f>
        <v>0.24</v>
      </c>
    </row>
    <row r="1027" spans="1:11" ht="18" customHeight="1">
      <c r="A1027" s="11"/>
      <c r="B1027" s="11"/>
      <c r="C1027" s="11"/>
      <c r="D1027" s="11"/>
      <c r="E1027" s="11"/>
      <c r="F1027" s="11"/>
      <c r="G1027" s="367" t="s">
        <v>212</v>
      </c>
      <c r="H1027" s="367"/>
      <c r="I1027" s="367"/>
      <c r="J1027" s="367"/>
      <c r="K1027" s="249">
        <f>SUM(K1025:K1026)</f>
        <v>0.27</v>
      </c>
    </row>
    <row r="1028" spans="1:11" ht="15" customHeight="1">
      <c r="A1028" s="11"/>
      <c r="B1028" s="11"/>
      <c r="C1028" s="11"/>
      <c r="D1028" s="11"/>
      <c r="E1028" s="11"/>
      <c r="F1028" s="11"/>
      <c r="G1028" s="368" t="s">
        <v>217</v>
      </c>
      <c r="H1028" s="368"/>
      <c r="I1028" s="368"/>
      <c r="J1028" s="368"/>
      <c r="K1028" s="250">
        <f>ROUND(SUM(K1027),2)</f>
        <v>0.27</v>
      </c>
    </row>
    <row r="1029" spans="1:11" ht="10.050000000000001" customHeight="1">
      <c r="A1029" s="11"/>
      <c r="B1029" s="11"/>
      <c r="C1029" s="11"/>
      <c r="D1029" s="11"/>
      <c r="E1029" s="11"/>
      <c r="F1029" s="11"/>
      <c r="G1029" s="374"/>
      <c r="H1029" s="374"/>
      <c r="I1029" s="374"/>
      <c r="J1029" s="374"/>
      <c r="K1029" s="374"/>
    </row>
    <row r="1030" spans="1:11" ht="19.95" customHeight="1">
      <c r="A1030" s="375" t="s">
        <v>1136</v>
      </c>
      <c r="B1030" s="375"/>
      <c r="C1030" s="375"/>
      <c r="D1030" s="375"/>
      <c r="E1030" s="375"/>
      <c r="F1030" s="375"/>
      <c r="G1030" s="375"/>
      <c r="H1030" s="375"/>
      <c r="I1030" s="375"/>
      <c r="J1030" s="375"/>
      <c r="K1030" s="375"/>
    </row>
    <row r="1031" spans="1:11" ht="15" customHeight="1">
      <c r="A1031" s="373" t="s">
        <v>207</v>
      </c>
      <c r="B1031" s="373"/>
      <c r="C1031" s="373"/>
      <c r="D1031" s="366" t="s">
        <v>178</v>
      </c>
      <c r="E1031" s="366"/>
      <c r="F1031" s="243" t="s">
        <v>194</v>
      </c>
      <c r="G1031" s="366" t="s">
        <v>195</v>
      </c>
      <c r="H1031" s="366"/>
      <c r="I1031" s="366" t="s">
        <v>196</v>
      </c>
      <c r="J1031" s="366"/>
      <c r="K1031" s="243" t="s">
        <v>197</v>
      </c>
    </row>
    <row r="1032" spans="1:11" ht="21" customHeight="1">
      <c r="A1032" s="246" t="s">
        <v>709</v>
      </c>
      <c r="B1032" s="369" t="s">
        <v>710</v>
      </c>
      <c r="C1032" s="369"/>
      <c r="D1032" s="370" t="s">
        <v>16</v>
      </c>
      <c r="E1032" s="370"/>
      <c r="F1032" s="246" t="s">
        <v>128</v>
      </c>
      <c r="G1032" s="376">
        <v>5.1000000000000004E-3</v>
      </c>
      <c r="H1032" s="376"/>
      <c r="I1032" s="372">
        <v>23.13</v>
      </c>
      <c r="J1032" s="372"/>
      <c r="K1032" s="248">
        <f>ROUND(ROUND(G1032,4)*I1032,2)</f>
        <v>0.12</v>
      </c>
    </row>
    <row r="1033" spans="1:11" ht="15" customHeight="1">
      <c r="A1033" s="246" t="s">
        <v>711</v>
      </c>
      <c r="B1033" s="369" t="s">
        <v>712</v>
      </c>
      <c r="C1033" s="369"/>
      <c r="D1033" s="370" t="s">
        <v>16</v>
      </c>
      <c r="E1033" s="370"/>
      <c r="F1033" s="246" t="s">
        <v>128</v>
      </c>
      <c r="G1033" s="376">
        <v>3.1E-2</v>
      </c>
      <c r="H1033" s="376"/>
      <c r="I1033" s="372">
        <v>27.23</v>
      </c>
      <c r="J1033" s="372"/>
      <c r="K1033" s="248">
        <f>ROUND(ROUND(G1033,4)*I1033,2)</f>
        <v>0.84</v>
      </c>
    </row>
    <row r="1034" spans="1:11" ht="18" customHeight="1">
      <c r="A1034" s="11"/>
      <c r="B1034" s="11"/>
      <c r="C1034" s="11"/>
      <c r="D1034" s="11"/>
      <c r="E1034" s="11"/>
      <c r="F1034" s="11"/>
      <c r="G1034" s="367" t="s">
        <v>212</v>
      </c>
      <c r="H1034" s="367"/>
      <c r="I1034" s="367"/>
      <c r="J1034" s="367"/>
      <c r="K1034" s="249">
        <f>SUM(K1032:K1033)</f>
        <v>0.96</v>
      </c>
    </row>
    <row r="1035" spans="1:11" ht="15" customHeight="1">
      <c r="A1035" s="11"/>
      <c r="B1035" s="11"/>
      <c r="C1035" s="11"/>
      <c r="D1035" s="11"/>
      <c r="E1035" s="11"/>
      <c r="F1035" s="11"/>
      <c r="G1035" s="368" t="s">
        <v>217</v>
      </c>
      <c r="H1035" s="368"/>
      <c r="I1035" s="368"/>
      <c r="J1035" s="368"/>
      <c r="K1035" s="250">
        <f>ROUND(SUM(K1034),2)</f>
        <v>0.96</v>
      </c>
    </row>
    <row r="1036" spans="1:11" ht="10.050000000000001" customHeight="1">
      <c r="A1036" s="11"/>
      <c r="B1036" s="11"/>
      <c r="C1036" s="11"/>
      <c r="D1036" s="11"/>
      <c r="E1036" s="11"/>
      <c r="F1036" s="11"/>
      <c r="G1036" s="374"/>
      <c r="H1036" s="374"/>
      <c r="I1036" s="374"/>
      <c r="J1036" s="374"/>
      <c r="K1036" s="374"/>
    </row>
    <row r="1037" spans="1:11" ht="19.95" customHeight="1">
      <c r="A1037" s="375" t="s">
        <v>1137</v>
      </c>
      <c r="B1037" s="375"/>
      <c r="C1037" s="375"/>
      <c r="D1037" s="375"/>
      <c r="E1037" s="375"/>
      <c r="F1037" s="375"/>
      <c r="G1037" s="375"/>
      <c r="H1037" s="375"/>
      <c r="I1037" s="375"/>
      <c r="J1037" s="375"/>
      <c r="K1037" s="375"/>
    </row>
    <row r="1038" spans="1:11" ht="15" customHeight="1">
      <c r="A1038" s="373" t="s">
        <v>207</v>
      </c>
      <c r="B1038" s="373"/>
      <c r="C1038" s="373"/>
      <c r="D1038" s="366" t="s">
        <v>178</v>
      </c>
      <c r="E1038" s="366"/>
      <c r="F1038" s="243" t="s">
        <v>194</v>
      </c>
      <c r="G1038" s="366" t="s">
        <v>195</v>
      </c>
      <c r="H1038" s="366"/>
      <c r="I1038" s="366" t="s">
        <v>196</v>
      </c>
      <c r="J1038" s="366"/>
      <c r="K1038" s="243" t="s">
        <v>197</v>
      </c>
    </row>
    <row r="1039" spans="1:11" ht="15" customHeight="1">
      <c r="A1039" s="246" t="s">
        <v>291</v>
      </c>
      <c r="B1039" s="369" t="s">
        <v>292</v>
      </c>
      <c r="C1039" s="369"/>
      <c r="D1039" s="370" t="s">
        <v>16</v>
      </c>
      <c r="E1039" s="370"/>
      <c r="F1039" s="246" t="s">
        <v>128</v>
      </c>
      <c r="G1039" s="376">
        <v>1.6199999999999999E-2</v>
      </c>
      <c r="H1039" s="376"/>
      <c r="I1039" s="372">
        <v>27.42</v>
      </c>
      <c r="J1039" s="372"/>
      <c r="K1039" s="248">
        <f>ROUND(ROUND(G1039,4)*I1039,2)</f>
        <v>0.44</v>
      </c>
    </row>
    <row r="1040" spans="1:11" ht="15" customHeight="1">
      <c r="A1040" s="246" t="s">
        <v>210</v>
      </c>
      <c r="B1040" s="369" t="s">
        <v>211</v>
      </c>
      <c r="C1040" s="369"/>
      <c r="D1040" s="370" t="s">
        <v>16</v>
      </c>
      <c r="E1040" s="370"/>
      <c r="F1040" s="246" t="s">
        <v>128</v>
      </c>
      <c r="G1040" s="376">
        <v>2.5999999999999999E-3</v>
      </c>
      <c r="H1040" s="376"/>
      <c r="I1040" s="372">
        <v>22.26</v>
      </c>
      <c r="J1040" s="372"/>
      <c r="K1040" s="248">
        <f>ROUND(ROUND(G1040,4)*I1040,2)</f>
        <v>0.06</v>
      </c>
    </row>
    <row r="1041" spans="1:11" ht="18" customHeight="1">
      <c r="A1041" s="11"/>
      <c r="B1041" s="11"/>
      <c r="C1041" s="11"/>
      <c r="D1041" s="11"/>
      <c r="E1041" s="11"/>
      <c r="F1041" s="11"/>
      <c r="G1041" s="367" t="s">
        <v>212</v>
      </c>
      <c r="H1041" s="367"/>
      <c r="I1041" s="367"/>
      <c r="J1041" s="367"/>
      <c r="K1041" s="249">
        <f>SUM(K1039:K1040)</f>
        <v>0.5</v>
      </c>
    </row>
    <row r="1042" spans="1:11" ht="15" customHeight="1">
      <c r="A1042" s="11"/>
      <c r="B1042" s="11"/>
      <c r="C1042" s="11"/>
      <c r="D1042" s="11"/>
      <c r="E1042" s="11"/>
      <c r="F1042" s="11"/>
      <c r="G1042" s="368" t="s">
        <v>217</v>
      </c>
      <c r="H1042" s="368"/>
      <c r="I1042" s="368"/>
      <c r="J1042" s="368"/>
      <c r="K1042" s="250">
        <f>ROUND(SUM(K1041),2)</f>
        <v>0.5</v>
      </c>
    </row>
    <row r="1043" spans="1:11" ht="10.050000000000001" customHeight="1">
      <c r="A1043" s="11"/>
      <c r="B1043" s="11"/>
      <c r="C1043" s="11"/>
      <c r="D1043" s="11"/>
      <c r="E1043" s="11"/>
      <c r="F1043" s="11"/>
      <c r="G1043" s="374"/>
      <c r="H1043" s="374"/>
      <c r="I1043" s="374"/>
      <c r="J1043" s="374"/>
      <c r="K1043" s="374"/>
    </row>
    <row r="1044" spans="1:11" ht="19.95" customHeight="1">
      <c r="A1044" s="375" t="s">
        <v>1138</v>
      </c>
      <c r="B1044" s="375"/>
      <c r="C1044" s="375"/>
      <c r="D1044" s="375"/>
      <c r="E1044" s="375"/>
      <c r="F1044" s="375"/>
      <c r="G1044" s="375"/>
      <c r="H1044" s="375"/>
      <c r="I1044" s="375"/>
      <c r="J1044" s="375"/>
      <c r="K1044" s="375"/>
    </row>
    <row r="1045" spans="1:11" ht="15" customHeight="1">
      <c r="A1045" s="373" t="s">
        <v>193</v>
      </c>
      <c r="B1045" s="373"/>
      <c r="C1045" s="373"/>
      <c r="D1045" s="366" t="s">
        <v>178</v>
      </c>
      <c r="E1045" s="366"/>
      <c r="F1045" s="243" t="s">
        <v>194</v>
      </c>
      <c r="G1045" s="366" t="s">
        <v>195</v>
      </c>
      <c r="H1045" s="366"/>
      <c r="I1045" s="366" t="s">
        <v>196</v>
      </c>
      <c r="J1045" s="366"/>
      <c r="K1045" s="243" t="s">
        <v>197</v>
      </c>
    </row>
    <row r="1046" spans="1:11" ht="21" customHeight="1">
      <c r="A1046" s="246" t="s">
        <v>1139</v>
      </c>
      <c r="B1046" s="369" t="s">
        <v>1140</v>
      </c>
      <c r="C1046" s="369"/>
      <c r="D1046" s="370" t="s">
        <v>16</v>
      </c>
      <c r="E1046" s="370"/>
      <c r="F1046" s="246" t="s">
        <v>144</v>
      </c>
      <c r="G1046" s="371">
        <v>1.07</v>
      </c>
      <c r="H1046" s="371"/>
      <c r="I1046" s="372">
        <v>7.16</v>
      </c>
      <c r="J1046" s="372"/>
      <c r="K1046" s="248">
        <f>TRUNC(TRUNC(G1046,8)*I1046,2)</f>
        <v>7.66</v>
      </c>
    </row>
    <row r="1047" spans="1:11" ht="15" customHeight="1">
      <c r="A1047" s="11"/>
      <c r="B1047" s="11"/>
      <c r="C1047" s="11"/>
      <c r="D1047" s="11"/>
      <c r="E1047" s="11"/>
      <c r="F1047" s="11"/>
      <c r="G1047" s="367" t="s">
        <v>206</v>
      </c>
      <c r="H1047" s="367"/>
      <c r="I1047" s="367"/>
      <c r="J1047" s="367"/>
      <c r="K1047" s="249">
        <f>SUM(K1046:K1046)</f>
        <v>7.66</v>
      </c>
    </row>
    <row r="1048" spans="1:11" ht="15" customHeight="1">
      <c r="A1048" s="373" t="s">
        <v>207</v>
      </c>
      <c r="B1048" s="373"/>
      <c r="C1048" s="373"/>
      <c r="D1048" s="366" t="s">
        <v>178</v>
      </c>
      <c r="E1048" s="366"/>
      <c r="F1048" s="243" t="s">
        <v>194</v>
      </c>
      <c r="G1048" s="366" t="s">
        <v>195</v>
      </c>
      <c r="H1048" s="366"/>
      <c r="I1048" s="366" t="s">
        <v>196</v>
      </c>
      <c r="J1048" s="366"/>
      <c r="K1048" s="243" t="s">
        <v>197</v>
      </c>
    </row>
    <row r="1049" spans="1:11" ht="21" customHeight="1">
      <c r="A1049" s="246" t="s">
        <v>709</v>
      </c>
      <c r="B1049" s="369" t="s">
        <v>710</v>
      </c>
      <c r="C1049" s="369"/>
      <c r="D1049" s="370" t="s">
        <v>16</v>
      </c>
      <c r="E1049" s="370"/>
      <c r="F1049" s="246" t="s">
        <v>128</v>
      </c>
      <c r="G1049" s="371">
        <v>1.52E-2</v>
      </c>
      <c r="H1049" s="371"/>
      <c r="I1049" s="372">
        <v>23.13</v>
      </c>
      <c r="J1049" s="372"/>
      <c r="K1049" s="248">
        <f>TRUNC(TRUNC(G1049,8)*I1049,2)</f>
        <v>0.35</v>
      </c>
    </row>
    <row r="1050" spans="1:11" ht="15" customHeight="1">
      <c r="A1050" s="246" t="s">
        <v>711</v>
      </c>
      <c r="B1050" s="369" t="s">
        <v>712</v>
      </c>
      <c r="C1050" s="369"/>
      <c r="D1050" s="370" t="s">
        <v>16</v>
      </c>
      <c r="E1050" s="370"/>
      <c r="F1050" s="246" t="s">
        <v>128</v>
      </c>
      <c r="G1050" s="371">
        <v>9.3299999999999994E-2</v>
      </c>
      <c r="H1050" s="371"/>
      <c r="I1050" s="372">
        <v>27.23</v>
      </c>
      <c r="J1050" s="372"/>
      <c r="K1050" s="248">
        <f>TRUNC(TRUNC(G1050,8)*I1050,2)</f>
        <v>2.54</v>
      </c>
    </row>
    <row r="1051" spans="1:11" ht="18" customHeight="1">
      <c r="A1051" s="11"/>
      <c r="B1051" s="11"/>
      <c r="C1051" s="11"/>
      <c r="D1051" s="11"/>
      <c r="E1051" s="11"/>
      <c r="F1051" s="11"/>
      <c r="G1051" s="367" t="s">
        <v>212</v>
      </c>
      <c r="H1051" s="367"/>
      <c r="I1051" s="367"/>
      <c r="J1051" s="367"/>
      <c r="K1051" s="249">
        <f>SUM(K1049:K1050)</f>
        <v>2.89</v>
      </c>
    </row>
    <row r="1052" spans="1:11" ht="15" customHeight="1">
      <c r="A1052" s="11"/>
      <c r="B1052" s="11"/>
      <c r="C1052" s="11"/>
      <c r="D1052" s="11"/>
      <c r="E1052" s="11"/>
      <c r="F1052" s="11"/>
      <c r="G1052" s="368" t="s">
        <v>217</v>
      </c>
      <c r="H1052" s="368"/>
      <c r="I1052" s="368"/>
      <c r="J1052" s="368"/>
      <c r="K1052" s="250">
        <f>ROUND(SUM(K1047,K1051),2)</f>
        <v>10.55</v>
      </c>
    </row>
    <row r="1053" spans="1:11" ht="10.050000000000001" customHeight="1">
      <c r="A1053" s="11"/>
      <c r="B1053" s="11"/>
      <c r="C1053" s="11"/>
      <c r="D1053" s="11"/>
      <c r="E1053" s="11"/>
      <c r="F1053" s="11"/>
      <c r="G1053" s="374"/>
      <c r="H1053" s="374"/>
      <c r="I1053" s="374"/>
      <c r="J1053" s="374"/>
      <c r="K1053" s="374"/>
    </row>
    <row r="1054" spans="1:11" ht="19.95" customHeight="1">
      <c r="A1054" s="375" t="s">
        <v>1141</v>
      </c>
      <c r="B1054" s="375"/>
      <c r="C1054" s="375"/>
      <c r="D1054" s="375"/>
      <c r="E1054" s="375"/>
      <c r="F1054" s="375"/>
      <c r="G1054" s="375"/>
      <c r="H1054" s="375"/>
      <c r="I1054" s="375"/>
      <c r="J1054" s="375"/>
      <c r="K1054" s="375"/>
    </row>
    <row r="1055" spans="1:11" ht="15" customHeight="1">
      <c r="A1055" s="373" t="s">
        <v>779</v>
      </c>
      <c r="B1055" s="373"/>
      <c r="C1055" s="373"/>
      <c r="D1055" s="366" t="s">
        <v>178</v>
      </c>
      <c r="E1055" s="366"/>
      <c r="F1055" s="243" t="s">
        <v>194</v>
      </c>
      <c r="G1055" s="366" t="s">
        <v>195</v>
      </c>
      <c r="H1055" s="366"/>
      <c r="I1055" s="366" t="s">
        <v>196</v>
      </c>
      <c r="J1055" s="366"/>
      <c r="K1055" s="243" t="s">
        <v>197</v>
      </c>
    </row>
    <row r="1056" spans="1:11" ht="15" customHeight="1">
      <c r="A1056" s="246" t="s">
        <v>780</v>
      </c>
      <c r="B1056" s="369" t="s">
        <v>781</v>
      </c>
      <c r="C1056" s="369"/>
      <c r="D1056" s="370" t="s">
        <v>16</v>
      </c>
      <c r="E1056" s="370"/>
      <c r="F1056" s="246" t="s">
        <v>128</v>
      </c>
      <c r="G1056" s="371">
        <v>1.154E-2</v>
      </c>
      <c r="H1056" s="371"/>
      <c r="I1056" s="372">
        <v>16.02</v>
      </c>
      <c r="J1056" s="372"/>
      <c r="K1056" s="248">
        <f>TRUNC(TRUNC(G1056,8)*I1056,2)</f>
        <v>0.18</v>
      </c>
    </row>
    <row r="1057" spans="1:11" ht="15" customHeight="1">
      <c r="A1057" s="11"/>
      <c r="B1057" s="11"/>
      <c r="C1057" s="11"/>
      <c r="D1057" s="11"/>
      <c r="E1057" s="11"/>
      <c r="F1057" s="11"/>
      <c r="G1057" s="367" t="s">
        <v>782</v>
      </c>
      <c r="H1057" s="367"/>
      <c r="I1057" s="367"/>
      <c r="J1057" s="367"/>
      <c r="K1057" s="249">
        <f>SUM(K1056:K1056)</f>
        <v>0.18</v>
      </c>
    </row>
    <row r="1058" spans="1:11" ht="15" customHeight="1">
      <c r="A1058" s="11"/>
      <c r="B1058" s="11"/>
      <c r="C1058" s="11"/>
      <c r="D1058" s="11"/>
      <c r="E1058" s="11"/>
      <c r="F1058" s="11"/>
      <c r="G1058" s="368" t="s">
        <v>217</v>
      </c>
      <c r="H1058" s="368"/>
      <c r="I1058" s="368"/>
      <c r="J1058" s="368"/>
      <c r="K1058" s="250">
        <f>ROUND(SUM(K1057),2)</f>
        <v>0.18</v>
      </c>
    </row>
    <row r="1059" spans="1:11" ht="10.050000000000001" customHeight="1">
      <c r="A1059" s="11"/>
      <c r="B1059" s="11"/>
      <c r="C1059" s="11"/>
      <c r="D1059" s="11"/>
      <c r="E1059" s="11"/>
      <c r="F1059" s="11"/>
      <c r="G1059" s="374"/>
      <c r="H1059" s="374"/>
      <c r="I1059" s="374"/>
      <c r="J1059" s="374"/>
      <c r="K1059" s="374"/>
    </row>
    <row r="1060" spans="1:11" ht="19.95" customHeight="1">
      <c r="A1060" s="375" t="s">
        <v>1142</v>
      </c>
      <c r="B1060" s="375"/>
      <c r="C1060" s="375"/>
      <c r="D1060" s="375"/>
      <c r="E1060" s="375"/>
      <c r="F1060" s="375"/>
      <c r="G1060" s="375"/>
      <c r="H1060" s="375"/>
      <c r="I1060" s="375"/>
      <c r="J1060" s="375"/>
      <c r="K1060" s="375"/>
    </row>
    <row r="1061" spans="1:11" ht="15" customHeight="1">
      <c r="A1061" s="373" t="s">
        <v>779</v>
      </c>
      <c r="B1061" s="373"/>
      <c r="C1061" s="373"/>
      <c r="D1061" s="366" t="s">
        <v>178</v>
      </c>
      <c r="E1061" s="366"/>
      <c r="F1061" s="243" t="s">
        <v>194</v>
      </c>
      <c r="G1061" s="366" t="s">
        <v>195</v>
      </c>
      <c r="H1061" s="366"/>
      <c r="I1061" s="366" t="s">
        <v>196</v>
      </c>
      <c r="J1061" s="366"/>
      <c r="K1061" s="243" t="s">
        <v>197</v>
      </c>
    </row>
    <row r="1062" spans="1:11" ht="15" customHeight="1">
      <c r="A1062" s="246" t="s">
        <v>790</v>
      </c>
      <c r="B1062" s="369" t="s">
        <v>791</v>
      </c>
      <c r="C1062" s="369"/>
      <c r="D1062" s="370" t="s">
        <v>16</v>
      </c>
      <c r="E1062" s="370"/>
      <c r="F1062" s="246" t="s">
        <v>128</v>
      </c>
      <c r="G1062" s="371">
        <v>1.4760000000000001E-2</v>
      </c>
      <c r="H1062" s="371"/>
      <c r="I1062" s="372">
        <v>16.02</v>
      </c>
      <c r="J1062" s="372"/>
      <c r="K1062" s="248">
        <f>TRUNC(TRUNC(G1062,8)*I1062,2)</f>
        <v>0.23</v>
      </c>
    </row>
    <row r="1063" spans="1:11" ht="15" customHeight="1">
      <c r="A1063" s="11"/>
      <c r="B1063" s="11"/>
      <c r="C1063" s="11"/>
      <c r="D1063" s="11"/>
      <c r="E1063" s="11"/>
      <c r="F1063" s="11"/>
      <c r="G1063" s="367" t="s">
        <v>782</v>
      </c>
      <c r="H1063" s="367"/>
      <c r="I1063" s="367"/>
      <c r="J1063" s="367"/>
      <c r="K1063" s="249">
        <f>SUM(K1062:K1062)</f>
        <v>0.23</v>
      </c>
    </row>
    <row r="1064" spans="1:11" ht="15" customHeight="1">
      <c r="A1064" s="11"/>
      <c r="B1064" s="11"/>
      <c r="C1064" s="11"/>
      <c r="D1064" s="11"/>
      <c r="E1064" s="11"/>
      <c r="F1064" s="11"/>
      <c r="G1064" s="368" t="s">
        <v>217</v>
      </c>
      <c r="H1064" s="368"/>
      <c r="I1064" s="368"/>
      <c r="J1064" s="368"/>
      <c r="K1064" s="250">
        <f>ROUND(SUM(K1063),2)</f>
        <v>0.23</v>
      </c>
    </row>
    <row r="1065" spans="1:11" ht="10.050000000000001" customHeight="1">
      <c r="A1065" s="11"/>
      <c r="B1065" s="11"/>
      <c r="C1065" s="11"/>
      <c r="D1065" s="11"/>
      <c r="E1065" s="11"/>
      <c r="F1065" s="11"/>
      <c r="G1065" s="374"/>
      <c r="H1065" s="374"/>
      <c r="I1065" s="374"/>
      <c r="J1065" s="374"/>
      <c r="K1065" s="374"/>
    </row>
    <row r="1066" spans="1:11" ht="19.95" customHeight="1">
      <c r="A1066" s="375" t="s">
        <v>1143</v>
      </c>
      <c r="B1066" s="375"/>
      <c r="C1066" s="375"/>
      <c r="D1066" s="375"/>
      <c r="E1066" s="375"/>
      <c r="F1066" s="375"/>
      <c r="G1066" s="375"/>
      <c r="H1066" s="375"/>
      <c r="I1066" s="375"/>
      <c r="J1066" s="375"/>
      <c r="K1066" s="375"/>
    </row>
    <row r="1067" spans="1:11" ht="15" customHeight="1">
      <c r="A1067" s="373" t="s">
        <v>779</v>
      </c>
      <c r="B1067" s="373"/>
      <c r="C1067" s="373"/>
      <c r="D1067" s="366" t="s">
        <v>178</v>
      </c>
      <c r="E1067" s="366"/>
      <c r="F1067" s="243" t="s">
        <v>194</v>
      </c>
      <c r="G1067" s="366" t="s">
        <v>195</v>
      </c>
      <c r="H1067" s="366"/>
      <c r="I1067" s="366" t="s">
        <v>196</v>
      </c>
      <c r="J1067" s="366"/>
      <c r="K1067" s="243" t="s">
        <v>197</v>
      </c>
    </row>
    <row r="1068" spans="1:11" ht="15" customHeight="1">
      <c r="A1068" s="246" t="s">
        <v>840</v>
      </c>
      <c r="B1068" s="369" t="s">
        <v>841</v>
      </c>
      <c r="C1068" s="369"/>
      <c r="D1068" s="370" t="s">
        <v>16</v>
      </c>
      <c r="E1068" s="370"/>
      <c r="F1068" s="246" t="s">
        <v>128</v>
      </c>
      <c r="G1068" s="371">
        <v>1.154E-2</v>
      </c>
      <c r="H1068" s="371"/>
      <c r="I1068" s="372">
        <v>20.07</v>
      </c>
      <c r="J1068" s="372"/>
      <c r="K1068" s="248">
        <f>TRUNC(TRUNC(G1068,8)*I1068,2)</f>
        <v>0.23</v>
      </c>
    </row>
    <row r="1069" spans="1:11" ht="15" customHeight="1">
      <c r="A1069" s="11"/>
      <c r="B1069" s="11"/>
      <c r="C1069" s="11"/>
      <c r="D1069" s="11"/>
      <c r="E1069" s="11"/>
      <c r="F1069" s="11"/>
      <c r="G1069" s="367" t="s">
        <v>782</v>
      </c>
      <c r="H1069" s="367"/>
      <c r="I1069" s="367"/>
      <c r="J1069" s="367"/>
      <c r="K1069" s="249">
        <f>SUM(K1068:K1068)</f>
        <v>0.23</v>
      </c>
    </row>
    <row r="1070" spans="1:11" ht="15" customHeight="1">
      <c r="A1070" s="11"/>
      <c r="B1070" s="11"/>
      <c r="C1070" s="11"/>
      <c r="D1070" s="11"/>
      <c r="E1070" s="11"/>
      <c r="F1070" s="11"/>
      <c r="G1070" s="368" t="s">
        <v>217</v>
      </c>
      <c r="H1070" s="368"/>
      <c r="I1070" s="368"/>
      <c r="J1070" s="368"/>
      <c r="K1070" s="250">
        <f>ROUND(SUM(K1069),2)</f>
        <v>0.23</v>
      </c>
    </row>
    <row r="1071" spans="1:11" ht="10.050000000000001" customHeight="1">
      <c r="A1071" s="11"/>
      <c r="B1071" s="11"/>
      <c r="C1071" s="11"/>
      <c r="D1071" s="11"/>
      <c r="E1071" s="11"/>
      <c r="F1071" s="11"/>
      <c r="G1071" s="374"/>
      <c r="H1071" s="374"/>
      <c r="I1071" s="374"/>
      <c r="J1071" s="374"/>
      <c r="K1071" s="374"/>
    </row>
    <row r="1072" spans="1:11" ht="19.95" customHeight="1">
      <c r="A1072" s="375" t="s">
        <v>1144</v>
      </c>
      <c r="B1072" s="375"/>
      <c r="C1072" s="375"/>
      <c r="D1072" s="375"/>
      <c r="E1072" s="375"/>
      <c r="F1072" s="375"/>
      <c r="G1072" s="375"/>
      <c r="H1072" s="375"/>
      <c r="I1072" s="375"/>
      <c r="J1072" s="375"/>
      <c r="K1072" s="375"/>
    </row>
    <row r="1073" spans="1:11" ht="15" customHeight="1">
      <c r="A1073" s="373" t="s">
        <v>779</v>
      </c>
      <c r="B1073" s="373"/>
      <c r="C1073" s="373"/>
      <c r="D1073" s="366" t="s">
        <v>178</v>
      </c>
      <c r="E1073" s="366"/>
      <c r="F1073" s="243" t="s">
        <v>194</v>
      </c>
      <c r="G1073" s="366" t="s">
        <v>195</v>
      </c>
      <c r="H1073" s="366"/>
      <c r="I1073" s="366" t="s">
        <v>196</v>
      </c>
      <c r="J1073" s="366"/>
      <c r="K1073" s="243" t="s">
        <v>197</v>
      </c>
    </row>
    <row r="1074" spans="1:11" ht="15" customHeight="1">
      <c r="A1074" s="246" t="s">
        <v>854</v>
      </c>
      <c r="B1074" s="369" t="s">
        <v>855</v>
      </c>
      <c r="C1074" s="369"/>
      <c r="D1074" s="370" t="s">
        <v>16</v>
      </c>
      <c r="E1074" s="370"/>
      <c r="F1074" s="246" t="s">
        <v>128</v>
      </c>
      <c r="G1074" s="371">
        <v>3.7319999999999999E-2</v>
      </c>
      <c r="H1074" s="371"/>
      <c r="I1074" s="372">
        <v>16.02</v>
      </c>
      <c r="J1074" s="372"/>
      <c r="K1074" s="248">
        <f>TRUNC(TRUNC(G1074,8)*I1074,2)</f>
        <v>0.59</v>
      </c>
    </row>
    <row r="1075" spans="1:11" ht="15" customHeight="1">
      <c r="A1075" s="11"/>
      <c r="B1075" s="11"/>
      <c r="C1075" s="11"/>
      <c r="D1075" s="11"/>
      <c r="E1075" s="11"/>
      <c r="F1075" s="11"/>
      <c r="G1075" s="367" t="s">
        <v>782</v>
      </c>
      <c r="H1075" s="367"/>
      <c r="I1075" s="367"/>
      <c r="J1075" s="367"/>
      <c r="K1075" s="249">
        <f>SUM(K1074:K1074)</f>
        <v>0.59</v>
      </c>
    </row>
    <row r="1076" spans="1:11" ht="15" customHeight="1">
      <c r="A1076" s="11"/>
      <c r="B1076" s="11"/>
      <c r="C1076" s="11"/>
      <c r="D1076" s="11"/>
      <c r="E1076" s="11"/>
      <c r="F1076" s="11"/>
      <c r="G1076" s="368" t="s">
        <v>217</v>
      </c>
      <c r="H1076" s="368"/>
      <c r="I1076" s="368"/>
      <c r="J1076" s="368"/>
      <c r="K1076" s="250">
        <f>ROUND(SUM(K1075),2)</f>
        <v>0.59</v>
      </c>
    </row>
    <row r="1077" spans="1:11" ht="10.050000000000001" customHeight="1">
      <c r="A1077" s="11"/>
      <c r="B1077" s="11"/>
      <c r="C1077" s="11"/>
      <c r="D1077" s="11"/>
      <c r="E1077" s="11"/>
      <c r="F1077" s="11"/>
      <c r="G1077" s="374"/>
      <c r="H1077" s="374"/>
      <c r="I1077" s="374"/>
      <c r="J1077" s="374"/>
      <c r="K1077" s="374"/>
    </row>
    <row r="1078" spans="1:11" ht="19.95" customHeight="1">
      <c r="A1078" s="375" t="s">
        <v>1145</v>
      </c>
      <c r="B1078" s="375"/>
      <c r="C1078" s="375"/>
      <c r="D1078" s="375"/>
      <c r="E1078" s="375"/>
      <c r="F1078" s="375"/>
      <c r="G1078" s="375"/>
      <c r="H1078" s="375"/>
      <c r="I1078" s="375"/>
      <c r="J1078" s="375"/>
      <c r="K1078" s="375"/>
    </row>
    <row r="1079" spans="1:11" ht="15" customHeight="1">
      <c r="A1079" s="373" t="s">
        <v>779</v>
      </c>
      <c r="B1079" s="373"/>
      <c r="C1079" s="373"/>
      <c r="D1079" s="366" t="s">
        <v>178</v>
      </c>
      <c r="E1079" s="366"/>
      <c r="F1079" s="243" t="s">
        <v>194</v>
      </c>
      <c r="G1079" s="366" t="s">
        <v>195</v>
      </c>
      <c r="H1079" s="366"/>
      <c r="I1079" s="366" t="s">
        <v>196</v>
      </c>
      <c r="J1079" s="366"/>
      <c r="K1079" s="243" t="s">
        <v>197</v>
      </c>
    </row>
    <row r="1080" spans="1:11" ht="21" customHeight="1">
      <c r="A1080" s="246" t="s">
        <v>863</v>
      </c>
      <c r="B1080" s="369" t="s">
        <v>864</v>
      </c>
      <c r="C1080" s="369"/>
      <c r="D1080" s="370" t="s">
        <v>16</v>
      </c>
      <c r="E1080" s="370"/>
      <c r="F1080" s="246" t="s">
        <v>128</v>
      </c>
      <c r="G1080" s="371">
        <v>1.7979999999999999E-2</v>
      </c>
      <c r="H1080" s="371"/>
      <c r="I1080" s="372">
        <v>16.02</v>
      </c>
      <c r="J1080" s="372"/>
      <c r="K1080" s="248">
        <f>TRUNC(TRUNC(G1080,8)*I1080,2)</f>
        <v>0.28000000000000003</v>
      </c>
    </row>
    <row r="1081" spans="1:11" ht="15" customHeight="1">
      <c r="A1081" s="11"/>
      <c r="B1081" s="11"/>
      <c r="C1081" s="11"/>
      <c r="D1081" s="11"/>
      <c r="E1081" s="11"/>
      <c r="F1081" s="11"/>
      <c r="G1081" s="367" t="s">
        <v>782</v>
      </c>
      <c r="H1081" s="367"/>
      <c r="I1081" s="367"/>
      <c r="J1081" s="367"/>
      <c r="K1081" s="249">
        <f>SUM(K1080:K1080)</f>
        <v>0.28000000000000003</v>
      </c>
    </row>
    <row r="1082" spans="1:11" ht="15" customHeight="1">
      <c r="A1082" s="11"/>
      <c r="B1082" s="11"/>
      <c r="C1082" s="11"/>
      <c r="D1082" s="11"/>
      <c r="E1082" s="11"/>
      <c r="F1082" s="11"/>
      <c r="G1082" s="368" t="s">
        <v>217</v>
      </c>
      <c r="H1082" s="368"/>
      <c r="I1082" s="368"/>
      <c r="J1082" s="368"/>
      <c r="K1082" s="250">
        <f>ROUND(SUM(K1081),2)</f>
        <v>0.28000000000000003</v>
      </c>
    </row>
    <row r="1083" spans="1:11" ht="10.050000000000001" customHeight="1">
      <c r="A1083" s="11"/>
      <c r="B1083" s="11"/>
      <c r="C1083" s="11"/>
      <c r="D1083" s="11"/>
      <c r="E1083" s="11"/>
      <c r="F1083" s="11"/>
      <c r="G1083" s="374"/>
      <c r="H1083" s="374"/>
      <c r="I1083" s="374"/>
      <c r="J1083" s="374"/>
      <c r="K1083" s="374"/>
    </row>
    <row r="1084" spans="1:11" ht="19.95" customHeight="1">
      <c r="A1084" s="375" t="s">
        <v>1146</v>
      </c>
      <c r="B1084" s="375"/>
      <c r="C1084" s="375"/>
      <c r="D1084" s="375"/>
      <c r="E1084" s="375"/>
      <c r="F1084" s="375"/>
      <c r="G1084" s="375"/>
      <c r="H1084" s="375"/>
      <c r="I1084" s="375"/>
      <c r="J1084" s="375"/>
      <c r="K1084" s="375"/>
    </row>
    <row r="1085" spans="1:11" ht="15" customHeight="1">
      <c r="A1085" s="373" t="s">
        <v>779</v>
      </c>
      <c r="B1085" s="373"/>
      <c r="C1085" s="373"/>
      <c r="D1085" s="366" t="s">
        <v>178</v>
      </c>
      <c r="E1085" s="366"/>
      <c r="F1085" s="243" t="s">
        <v>194</v>
      </c>
      <c r="G1085" s="366" t="s">
        <v>195</v>
      </c>
      <c r="H1085" s="366"/>
      <c r="I1085" s="366" t="s">
        <v>196</v>
      </c>
      <c r="J1085" s="366"/>
      <c r="K1085" s="243" t="s">
        <v>197</v>
      </c>
    </row>
    <row r="1086" spans="1:11" ht="15" customHeight="1">
      <c r="A1086" s="246" t="s">
        <v>876</v>
      </c>
      <c r="B1086" s="369" t="s">
        <v>877</v>
      </c>
      <c r="C1086" s="369"/>
      <c r="D1086" s="370" t="s">
        <v>16</v>
      </c>
      <c r="E1086" s="370"/>
      <c r="F1086" s="246" t="s">
        <v>591</v>
      </c>
      <c r="G1086" s="371">
        <v>3.8300000000000001E-3</v>
      </c>
      <c r="H1086" s="371"/>
      <c r="I1086" s="372">
        <v>2794.76</v>
      </c>
      <c r="J1086" s="372"/>
      <c r="K1086" s="248">
        <f>TRUNC(TRUNC(G1086,8)*I1086,2)</f>
        <v>10.7</v>
      </c>
    </row>
    <row r="1087" spans="1:11" ht="15" customHeight="1">
      <c r="A1087" s="11"/>
      <c r="B1087" s="11"/>
      <c r="C1087" s="11"/>
      <c r="D1087" s="11"/>
      <c r="E1087" s="11"/>
      <c r="F1087" s="11"/>
      <c r="G1087" s="367" t="s">
        <v>782</v>
      </c>
      <c r="H1087" s="367"/>
      <c r="I1087" s="367"/>
      <c r="J1087" s="367"/>
      <c r="K1087" s="249">
        <f>SUM(K1086:K1086)</f>
        <v>10.7</v>
      </c>
    </row>
    <row r="1088" spans="1:11" ht="15" customHeight="1">
      <c r="A1088" s="11"/>
      <c r="B1088" s="11"/>
      <c r="C1088" s="11"/>
      <c r="D1088" s="11"/>
      <c r="E1088" s="11"/>
      <c r="F1088" s="11"/>
      <c r="G1088" s="368" t="s">
        <v>217</v>
      </c>
      <c r="H1088" s="368"/>
      <c r="I1088" s="368"/>
      <c r="J1088" s="368"/>
      <c r="K1088" s="250">
        <f>ROUND(SUM(K1087),2)</f>
        <v>10.7</v>
      </c>
    </row>
    <row r="1089" spans="1:11" ht="10.050000000000001" customHeight="1">
      <c r="A1089" s="11"/>
      <c r="B1089" s="11"/>
      <c r="C1089" s="11"/>
      <c r="D1089" s="11"/>
      <c r="E1089" s="11"/>
      <c r="F1089" s="11"/>
      <c r="G1089" s="374"/>
      <c r="H1089" s="374"/>
      <c r="I1089" s="374"/>
      <c r="J1089" s="374"/>
      <c r="K1089" s="374"/>
    </row>
    <row r="1090" spans="1:11" ht="19.95" customHeight="1">
      <c r="A1090" s="375" t="s">
        <v>1147</v>
      </c>
      <c r="B1090" s="375"/>
      <c r="C1090" s="375"/>
      <c r="D1090" s="375"/>
      <c r="E1090" s="375"/>
      <c r="F1090" s="375"/>
      <c r="G1090" s="375"/>
      <c r="H1090" s="375"/>
      <c r="I1090" s="375"/>
      <c r="J1090" s="375"/>
      <c r="K1090" s="375"/>
    </row>
    <row r="1091" spans="1:11" ht="15" customHeight="1">
      <c r="A1091" s="373" t="s">
        <v>779</v>
      </c>
      <c r="B1091" s="373"/>
      <c r="C1091" s="373"/>
      <c r="D1091" s="366" t="s">
        <v>178</v>
      </c>
      <c r="E1091" s="366"/>
      <c r="F1091" s="243" t="s">
        <v>194</v>
      </c>
      <c r="G1091" s="366" t="s">
        <v>195</v>
      </c>
      <c r="H1091" s="366"/>
      <c r="I1091" s="366" t="s">
        <v>196</v>
      </c>
      <c r="J1091" s="366"/>
      <c r="K1091" s="243" t="s">
        <v>197</v>
      </c>
    </row>
    <row r="1092" spans="1:11" ht="15" customHeight="1">
      <c r="A1092" s="246" t="s">
        <v>1063</v>
      </c>
      <c r="B1092" s="369" t="s">
        <v>1064</v>
      </c>
      <c r="C1092" s="369"/>
      <c r="D1092" s="370" t="s">
        <v>16</v>
      </c>
      <c r="E1092" s="370"/>
      <c r="F1092" s="246" t="s">
        <v>128</v>
      </c>
      <c r="G1092" s="371">
        <v>1.4760000000000001E-2</v>
      </c>
      <c r="H1092" s="371"/>
      <c r="I1092" s="372">
        <v>19.12</v>
      </c>
      <c r="J1092" s="372"/>
      <c r="K1092" s="248">
        <f>TRUNC(TRUNC(G1092,8)*I1092,2)</f>
        <v>0.28000000000000003</v>
      </c>
    </row>
    <row r="1093" spans="1:11" ht="15" customHeight="1">
      <c r="A1093" s="11"/>
      <c r="B1093" s="11"/>
      <c r="C1093" s="11"/>
      <c r="D1093" s="11"/>
      <c r="E1093" s="11"/>
      <c r="F1093" s="11"/>
      <c r="G1093" s="367" t="s">
        <v>782</v>
      </c>
      <c r="H1093" s="367"/>
      <c r="I1093" s="367"/>
      <c r="J1093" s="367"/>
      <c r="K1093" s="249">
        <f>SUM(K1092:K1092)</f>
        <v>0.28000000000000003</v>
      </c>
    </row>
    <row r="1094" spans="1:11" ht="15" customHeight="1">
      <c r="A1094" s="11"/>
      <c r="B1094" s="11"/>
      <c r="C1094" s="11"/>
      <c r="D1094" s="11"/>
      <c r="E1094" s="11"/>
      <c r="F1094" s="11"/>
      <c r="G1094" s="368" t="s">
        <v>217</v>
      </c>
      <c r="H1094" s="368"/>
      <c r="I1094" s="368"/>
      <c r="J1094" s="368"/>
      <c r="K1094" s="250">
        <f>ROUND(SUM(K1093),2)</f>
        <v>0.28000000000000003</v>
      </c>
    </row>
    <row r="1095" spans="1:11" ht="10.050000000000001" customHeight="1">
      <c r="A1095" s="11"/>
      <c r="B1095" s="11"/>
      <c r="C1095" s="11"/>
      <c r="D1095" s="11"/>
      <c r="E1095" s="11"/>
      <c r="F1095" s="11"/>
      <c r="G1095" s="374"/>
      <c r="H1095" s="374"/>
      <c r="I1095" s="374"/>
      <c r="J1095" s="374"/>
      <c r="K1095" s="374"/>
    </row>
    <row r="1096" spans="1:11" ht="19.95" customHeight="1">
      <c r="A1096" s="375" t="s">
        <v>1148</v>
      </c>
      <c r="B1096" s="375"/>
      <c r="C1096" s="375"/>
      <c r="D1096" s="375"/>
      <c r="E1096" s="375"/>
      <c r="F1096" s="375"/>
      <c r="G1096" s="375"/>
      <c r="H1096" s="375"/>
      <c r="I1096" s="375"/>
      <c r="J1096" s="375"/>
      <c r="K1096" s="375"/>
    </row>
    <row r="1097" spans="1:11" ht="15" customHeight="1">
      <c r="A1097" s="373" t="s">
        <v>779</v>
      </c>
      <c r="B1097" s="373"/>
      <c r="C1097" s="373"/>
      <c r="D1097" s="366" t="s">
        <v>178</v>
      </c>
      <c r="E1097" s="366"/>
      <c r="F1097" s="243" t="s">
        <v>194</v>
      </c>
      <c r="G1097" s="366" t="s">
        <v>195</v>
      </c>
      <c r="H1097" s="366"/>
      <c r="I1097" s="366" t="s">
        <v>196</v>
      </c>
      <c r="J1097" s="366"/>
      <c r="K1097" s="243" t="s">
        <v>197</v>
      </c>
    </row>
    <row r="1098" spans="1:11" ht="15" customHeight="1">
      <c r="A1098" s="246" t="s">
        <v>1068</v>
      </c>
      <c r="B1098" s="369" t="s">
        <v>1069</v>
      </c>
      <c r="C1098" s="369"/>
      <c r="D1098" s="370" t="s">
        <v>16</v>
      </c>
      <c r="E1098" s="370"/>
      <c r="F1098" s="246" t="s">
        <v>128</v>
      </c>
      <c r="G1098" s="371">
        <v>1.154E-2</v>
      </c>
      <c r="H1098" s="371"/>
      <c r="I1098" s="372">
        <v>20.07</v>
      </c>
      <c r="J1098" s="372"/>
      <c r="K1098" s="248">
        <f>TRUNC(TRUNC(G1098,8)*I1098,2)</f>
        <v>0.23</v>
      </c>
    </row>
    <row r="1099" spans="1:11" ht="15" customHeight="1">
      <c r="A1099" s="11"/>
      <c r="B1099" s="11"/>
      <c r="C1099" s="11"/>
      <c r="D1099" s="11"/>
      <c r="E1099" s="11"/>
      <c r="F1099" s="11"/>
      <c r="G1099" s="367" t="s">
        <v>782</v>
      </c>
      <c r="H1099" s="367"/>
      <c r="I1099" s="367"/>
      <c r="J1099" s="367"/>
      <c r="K1099" s="249">
        <f>SUM(K1098:K1098)</f>
        <v>0.23</v>
      </c>
    </row>
    <row r="1100" spans="1:11" ht="15" customHeight="1">
      <c r="A1100" s="11"/>
      <c r="B1100" s="11"/>
      <c r="C1100" s="11"/>
      <c r="D1100" s="11"/>
      <c r="E1100" s="11"/>
      <c r="F1100" s="11"/>
      <c r="G1100" s="368" t="s">
        <v>217</v>
      </c>
      <c r="H1100" s="368"/>
      <c r="I1100" s="368"/>
      <c r="J1100" s="368"/>
      <c r="K1100" s="250">
        <f>ROUND(SUM(K1099),2)</f>
        <v>0.23</v>
      </c>
    </row>
    <row r="1101" spans="1:11" ht="10.050000000000001" customHeight="1">
      <c r="A1101" s="11"/>
      <c r="B1101" s="11"/>
      <c r="C1101" s="11"/>
      <c r="D1101" s="11"/>
      <c r="E1101" s="11"/>
      <c r="F1101" s="11"/>
      <c r="G1101" s="374"/>
      <c r="H1101" s="374"/>
      <c r="I1101" s="374"/>
      <c r="J1101" s="374"/>
      <c r="K1101" s="374"/>
    </row>
    <row r="1102" spans="1:11" ht="19.95" customHeight="1">
      <c r="A1102" s="375" t="s">
        <v>1149</v>
      </c>
      <c r="B1102" s="375"/>
      <c r="C1102" s="375"/>
      <c r="D1102" s="375"/>
      <c r="E1102" s="375"/>
      <c r="F1102" s="375"/>
      <c r="G1102" s="375"/>
      <c r="H1102" s="375"/>
      <c r="I1102" s="375"/>
      <c r="J1102" s="375"/>
      <c r="K1102" s="375"/>
    </row>
    <row r="1103" spans="1:11" ht="15" customHeight="1">
      <c r="A1103" s="373" t="s">
        <v>779</v>
      </c>
      <c r="B1103" s="373"/>
      <c r="C1103" s="373"/>
      <c r="D1103" s="366" t="s">
        <v>178</v>
      </c>
      <c r="E1103" s="366"/>
      <c r="F1103" s="243" t="s">
        <v>194</v>
      </c>
      <c r="G1103" s="366" t="s">
        <v>195</v>
      </c>
      <c r="H1103" s="366"/>
      <c r="I1103" s="366" t="s">
        <v>196</v>
      </c>
      <c r="J1103" s="366"/>
      <c r="K1103" s="243" t="s">
        <v>197</v>
      </c>
    </row>
    <row r="1104" spans="1:11" ht="15" customHeight="1">
      <c r="A1104" s="246" t="s">
        <v>1150</v>
      </c>
      <c r="B1104" s="369" t="s">
        <v>1151</v>
      </c>
      <c r="C1104" s="369"/>
      <c r="D1104" s="370" t="s">
        <v>16</v>
      </c>
      <c r="E1104" s="370"/>
      <c r="F1104" s="246" t="s">
        <v>128</v>
      </c>
      <c r="G1104" s="371">
        <v>3.7319999999999999E-2</v>
      </c>
      <c r="H1104" s="371"/>
      <c r="I1104" s="372">
        <v>20.07</v>
      </c>
      <c r="J1104" s="372"/>
      <c r="K1104" s="248">
        <f>TRUNC(TRUNC(G1104,8)*I1104,2)</f>
        <v>0.74</v>
      </c>
    </row>
    <row r="1105" spans="1:11" ht="15" customHeight="1">
      <c r="A1105" s="11"/>
      <c r="B1105" s="11"/>
      <c r="C1105" s="11"/>
      <c r="D1105" s="11"/>
      <c r="E1105" s="11"/>
      <c r="F1105" s="11"/>
      <c r="G1105" s="367" t="s">
        <v>782</v>
      </c>
      <c r="H1105" s="367"/>
      <c r="I1105" s="367"/>
      <c r="J1105" s="367"/>
      <c r="K1105" s="249">
        <f>SUM(K1104:K1104)</f>
        <v>0.74</v>
      </c>
    </row>
    <row r="1106" spans="1:11" ht="15" customHeight="1">
      <c r="A1106" s="11"/>
      <c r="B1106" s="11"/>
      <c r="C1106" s="11"/>
      <c r="D1106" s="11"/>
      <c r="E1106" s="11"/>
      <c r="F1106" s="11"/>
      <c r="G1106" s="368" t="s">
        <v>217</v>
      </c>
      <c r="H1106" s="368"/>
      <c r="I1106" s="368"/>
      <c r="J1106" s="368"/>
      <c r="K1106" s="250">
        <f>ROUND(SUM(K1105),2)</f>
        <v>0.74</v>
      </c>
    </row>
    <row r="1107" spans="1:11" ht="10.050000000000001" customHeight="1">
      <c r="A1107" s="11"/>
      <c r="B1107" s="11"/>
      <c r="C1107" s="11"/>
      <c r="D1107" s="11"/>
      <c r="E1107" s="11"/>
      <c r="F1107" s="11"/>
      <c r="G1107" s="374"/>
      <c r="H1107" s="374"/>
      <c r="I1107" s="374"/>
      <c r="J1107" s="374"/>
      <c r="K1107" s="374"/>
    </row>
    <row r="1108" spans="1:11" ht="19.95" customHeight="1">
      <c r="A1108" s="375" t="s">
        <v>1152</v>
      </c>
      <c r="B1108" s="375"/>
      <c r="C1108" s="375"/>
      <c r="D1108" s="375"/>
      <c r="E1108" s="375"/>
      <c r="F1108" s="375"/>
      <c r="G1108" s="375"/>
      <c r="H1108" s="375"/>
      <c r="I1108" s="375"/>
      <c r="J1108" s="375"/>
      <c r="K1108" s="375"/>
    </row>
    <row r="1109" spans="1:11" ht="15" customHeight="1">
      <c r="A1109" s="373" t="s">
        <v>779</v>
      </c>
      <c r="B1109" s="373"/>
      <c r="C1109" s="373"/>
      <c r="D1109" s="366" t="s">
        <v>178</v>
      </c>
      <c r="E1109" s="366"/>
      <c r="F1109" s="243" t="s">
        <v>194</v>
      </c>
      <c r="G1109" s="366" t="s">
        <v>195</v>
      </c>
      <c r="H1109" s="366"/>
      <c r="I1109" s="366" t="s">
        <v>196</v>
      </c>
      <c r="J1109" s="366"/>
      <c r="K1109" s="243" t="s">
        <v>197</v>
      </c>
    </row>
    <row r="1110" spans="1:11" ht="15" customHeight="1">
      <c r="A1110" s="246" t="s">
        <v>1153</v>
      </c>
      <c r="B1110" s="369" t="s">
        <v>1154</v>
      </c>
      <c r="C1110" s="369"/>
      <c r="D1110" s="370" t="s">
        <v>16</v>
      </c>
      <c r="E1110" s="370"/>
      <c r="F1110" s="246" t="s">
        <v>128</v>
      </c>
      <c r="G1110" s="371">
        <v>1.7979999999999999E-2</v>
      </c>
      <c r="H1110" s="371"/>
      <c r="I1110" s="372">
        <v>20.07</v>
      </c>
      <c r="J1110" s="372"/>
      <c r="K1110" s="248">
        <f>TRUNC(TRUNC(G1110,8)*I1110,2)</f>
        <v>0.36</v>
      </c>
    </row>
    <row r="1111" spans="1:11" ht="15" customHeight="1">
      <c r="A1111" s="11"/>
      <c r="B1111" s="11"/>
      <c r="C1111" s="11"/>
      <c r="D1111" s="11"/>
      <c r="E1111" s="11"/>
      <c r="F1111" s="11"/>
      <c r="G1111" s="367" t="s">
        <v>782</v>
      </c>
      <c r="H1111" s="367"/>
      <c r="I1111" s="367"/>
      <c r="J1111" s="367"/>
      <c r="K1111" s="249">
        <f>SUM(K1110:K1110)</f>
        <v>0.36</v>
      </c>
    </row>
    <row r="1112" spans="1:11" ht="15" customHeight="1">
      <c r="A1112" s="11"/>
      <c r="B1112" s="11"/>
      <c r="C1112" s="11"/>
      <c r="D1112" s="11"/>
      <c r="E1112" s="11"/>
      <c r="F1112" s="11"/>
      <c r="G1112" s="368" t="s">
        <v>217</v>
      </c>
      <c r="H1112" s="368"/>
      <c r="I1112" s="368"/>
      <c r="J1112" s="368"/>
      <c r="K1112" s="250">
        <f>ROUND(SUM(K1111),2)</f>
        <v>0.36</v>
      </c>
    </row>
    <row r="1113" spans="1:11" ht="10.050000000000001" customHeight="1">
      <c r="A1113" s="11"/>
      <c r="B1113" s="11"/>
      <c r="C1113" s="11"/>
      <c r="D1113" s="11"/>
      <c r="E1113" s="11"/>
      <c r="F1113" s="11"/>
      <c r="G1113" s="374"/>
      <c r="H1113" s="374"/>
      <c r="I1113" s="374"/>
      <c r="J1113" s="374"/>
      <c r="K1113" s="374"/>
    </row>
    <row r="1114" spans="1:11" ht="19.95" customHeight="1">
      <c r="A1114" s="375" t="s">
        <v>1155</v>
      </c>
      <c r="B1114" s="375"/>
      <c r="C1114" s="375"/>
      <c r="D1114" s="375"/>
      <c r="E1114" s="375"/>
      <c r="F1114" s="375"/>
      <c r="G1114" s="375"/>
      <c r="H1114" s="375"/>
      <c r="I1114" s="375"/>
      <c r="J1114" s="375"/>
      <c r="K1114" s="375"/>
    </row>
    <row r="1115" spans="1:11" ht="15" customHeight="1">
      <c r="A1115" s="373" t="s">
        <v>779</v>
      </c>
      <c r="B1115" s="373"/>
      <c r="C1115" s="373"/>
      <c r="D1115" s="366" t="s">
        <v>178</v>
      </c>
      <c r="E1115" s="366"/>
      <c r="F1115" s="243" t="s">
        <v>194</v>
      </c>
      <c r="G1115" s="366" t="s">
        <v>195</v>
      </c>
      <c r="H1115" s="366"/>
      <c r="I1115" s="366" t="s">
        <v>196</v>
      </c>
      <c r="J1115" s="366"/>
      <c r="K1115" s="243" t="s">
        <v>197</v>
      </c>
    </row>
    <row r="1116" spans="1:11" ht="15" customHeight="1">
      <c r="A1116" s="246" t="s">
        <v>1156</v>
      </c>
      <c r="B1116" s="369" t="s">
        <v>1157</v>
      </c>
      <c r="C1116" s="369"/>
      <c r="D1116" s="370" t="s">
        <v>16</v>
      </c>
      <c r="E1116" s="370"/>
      <c r="F1116" s="246" t="s">
        <v>591</v>
      </c>
      <c r="G1116" s="371">
        <v>1.5970000000000002E-2</v>
      </c>
      <c r="H1116" s="371"/>
      <c r="I1116" s="372">
        <v>6427.62</v>
      </c>
      <c r="J1116" s="372"/>
      <c r="K1116" s="248">
        <f>TRUNC(TRUNC(G1116,8)*I1116,2)</f>
        <v>102.64</v>
      </c>
    </row>
    <row r="1117" spans="1:11" ht="15" customHeight="1">
      <c r="A1117" s="11"/>
      <c r="B1117" s="11"/>
      <c r="C1117" s="11"/>
      <c r="D1117" s="11"/>
      <c r="E1117" s="11"/>
      <c r="F1117" s="11"/>
      <c r="G1117" s="367" t="s">
        <v>782</v>
      </c>
      <c r="H1117" s="367"/>
      <c r="I1117" s="367"/>
      <c r="J1117" s="367"/>
      <c r="K1117" s="249">
        <f>SUM(K1116:K1116)</f>
        <v>102.64</v>
      </c>
    </row>
    <row r="1118" spans="1:11" ht="15" customHeight="1">
      <c r="A1118" s="11"/>
      <c r="B1118" s="11"/>
      <c r="C1118" s="11"/>
      <c r="D1118" s="11"/>
      <c r="E1118" s="11"/>
      <c r="F1118" s="11"/>
      <c r="G1118" s="368" t="s">
        <v>217</v>
      </c>
      <c r="H1118" s="368"/>
      <c r="I1118" s="368"/>
      <c r="J1118" s="368"/>
      <c r="K1118" s="250">
        <f>ROUND(SUM(K1117),2)</f>
        <v>102.64</v>
      </c>
    </row>
    <row r="1119" spans="1:11" ht="10.050000000000001" customHeight="1">
      <c r="A1119" s="11"/>
      <c r="B1119" s="11"/>
      <c r="C1119" s="11"/>
      <c r="D1119" s="11"/>
      <c r="E1119" s="11"/>
      <c r="F1119" s="11"/>
      <c r="G1119" s="374"/>
      <c r="H1119" s="374"/>
      <c r="I1119" s="374"/>
      <c r="J1119" s="374"/>
      <c r="K1119" s="374"/>
    </row>
    <row r="1120" spans="1:11" ht="19.95" customHeight="1">
      <c r="A1120" s="375" t="s">
        <v>1158</v>
      </c>
      <c r="B1120" s="375"/>
      <c r="C1120" s="375"/>
      <c r="D1120" s="375"/>
      <c r="E1120" s="375"/>
      <c r="F1120" s="375"/>
      <c r="G1120" s="375"/>
      <c r="H1120" s="375"/>
      <c r="I1120" s="375"/>
      <c r="J1120" s="375"/>
      <c r="K1120" s="375"/>
    </row>
    <row r="1121" spans="1:11" ht="15" customHeight="1">
      <c r="A1121" s="373" t="s">
        <v>779</v>
      </c>
      <c r="B1121" s="373"/>
      <c r="C1121" s="373"/>
      <c r="D1121" s="366" t="s">
        <v>178</v>
      </c>
      <c r="E1121" s="366"/>
      <c r="F1121" s="243" t="s">
        <v>194</v>
      </c>
      <c r="G1121" s="366" t="s">
        <v>195</v>
      </c>
      <c r="H1121" s="366"/>
      <c r="I1121" s="366" t="s">
        <v>196</v>
      </c>
      <c r="J1121" s="366"/>
      <c r="K1121" s="243" t="s">
        <v>197</v>
      </c>
    </row>
    <row r="1122" spans="1:11" ht="15" customHeight="1">
      <c r="A1122" s="246" t="s">
        <v>1159</v>
      </c>
      <c r="B1122" s="369" t="s">
        <v>1160</v>
      </c>
      <c r="C1122" s="369"/>
      <c r="D1122" s="370" t="s">
        <v>16</v>
      </c>
      <c r="E1122" s="370"/>
      <c r="F1122" s="246" t="s">
        <v>591</v>
      </c>
      <c r="G1122" s="371">
        <v>1.112E-2</v>
      </c>
      <c r="H1122" s="371"/>
      <c r="I1122" s="372">
        <v>19624.169999999998</v>
      </c>
      <c r="J1122" s="372"/>
      <c r="K1122" s="248">
        <f>TRUNC(TRUNC(G1122,8)*I1122,2)</f>
        <v>218.22</v>
      </c>
    </row>
    <row r="1123" spans="1:11" ht="15" customHeight="1">
      <c r="A1123" s="11"/>
      <c r="B1123" s="11"/>
      <c r="C1123" s="11"/>
      <c r="D1123" s="11"/>
      <c r="E1123" s="11"/>
      <c r="F1123" s="11"/>
      <c r="G1123" s="367" t="s">
        <v>782</v>
      </c>
      <c r="H1123" s="367"/>
      <c r="I1123" s="367"/>
      <c r="J1123" s="367"/>
      <c r="K1123" s="249">
        <f>SUM(K1122:K1122)</f>
        <v>218.22</v>
      </c>
    </row>
    <row r="1124" spans="1:11" ht="15" customHeight="1">
      <c r="A1124" s="11"/>
      <c r="B1124" s="11"/>
      <c r="C1124" s="11"/>
      <c r="D1124" s="11"/>
      <c r="E1124" s="11"/>
      <c r="F1124" s="11"/>
      <c r="G1124" s="368" t="s">
        <v>217</v>
      </c>
      <c r="H1124" s="368"/>
      <c r="I1124" s="368"/>
      <c r="J1124" s="368"/>
      <c r="K1124" s="250">
        <f>ROUND(SUM(K1123),2)</f>
        <v>218.22</v>
      </c>
    </row>
    <row r="1125" spans="1:11" ht="10.050000000000001" customHeight="1">
      <c r="A1125" s="11"/>
      <c r="B1125" s="11"/>
      <c r="C1125" s="11"/>
      <c r="D1125" s="11"/>
      <c r="E1125" s="11"/>
      <c r="F1125" s="11"/>
      <c r="G1125" s="374"/>
      <c r="H1125" s="374"/>
      <c r="I1125" s="374"/>
      <c r="J1125" s="374"/>
      <c r="K1125" s="374"/>
    </row>
    <row r="1126" spans="1:11" ht="19.95" customHeight="1">
      <c r="A1126" s="375" t="s">
        <v>1161</v>
      </c>
      <c r="B1126" s="375"/>
      <c r="C1126" s="375"/>
      <c r="D1126" s="375"/>
      <c r="E1126" s="375"/>
      <c r="F1126" s="375"/>
      <c r="G1126" s="375"/>
      <c r="H1126" s="375"/>
      <c r="I1126" s="375"/>
      <c r="J1126" s="375"/>
      <c r="K1126" s="375"/>
    </row>
    <row r="1127" spans="1:11" ht="15" customHeight="1">
      <c r="A1127" s="373" t="s">
        <v>779</v>
      </c>
      <c r="B1127" s="373"/>
      <c r="C1127" s="373"/>
      <c r="D1127" s="366" t="s">
        <v>178</v>
      </c>
      <c r="E1127" s="366"/>
      <c r="F1127" s="243" t="s">
        <v>194</v>
      </c>
      <c r="G1127" s="366" t="s">
        <v>195</v>
      </c>
      <c r="H1127" s="366"/>
      <c r="I1127" s="366" t="s">
        <v>196</v>
      </c>
      <c r="J1127" s="366"/>
      <c r="K1127" s="243" t="s">
        <v>197</v>
      </c>
    </row>
    <row r="1128" spans="1:11" ht="15" customHeight="1">
      <c r="A1128" s="246" t="s">
        <v>1162</v>
      </c>
      <c r="B1128" s="369" t="s">
        <v>1163</v>
      </c>
      <c r="C1128" s="369"/>
      <c r="D1128" s="370" t="s">
        <v>16</v>
      </c>
      <c r="E1128" s="370"/>
      <c r="F1128" s="246" t="s">
        <v>591</v>
      </c>
      <c r="G1128" s="371">
        <v>1.112E-2</v>
      </c>
      <c r="H1128" s="371"/>
      <c r="I1128" s="372">
        <v>20599.98</v>
      </c>
      <c r="J1128" s="372"/>
      <c r="K1128" s="248">
        <f>TRUNC(TRUNC(G1128,8)*I1128,2)</f>
        <v>229.07</v>
      </c>
    </row>
    <row r="1129" spans="1:11" ht="15" customHeight="1">
      <c r="A1129" s="11"/>
      <c r="B1129" s="11"/>
      <c r="C1129" s="11"/>
      <c r="D1129" s="11"/>
      <c r="E1129" s="11"/>
      <c r="F1129" s="11"/>
      <c r="G1129" s="367" t="s">
        <v>782</v>
      </c>
      <c r="H1129" s="367"/>
      <c r="I1129" s="367"/>
      <c r="J1129" s="367"/>
      <c r="K1129" s="249">
        <f>SUM(K1128:K1128)</f>
        <v>229.07</v>
      </c>
    </row>
    <row r="1130" spans="1:11" ht="15" customHeight="1">
      <c r="A1130" s="11"/>
      <c r="B1130" s="11"/>
      <c r="C1130" s="11"/>
      <c r="D1130" s="11"/>
      <c r="E1130" s="11"/>
      <c r="F1130" s="11"/>
      <c r="G1130" s="368" t="s">
        <v>217</v>
      </c>
      <c r="H1130" s="368"/>
      <c r="I1130" s="368"/>
      <c r="J1130" s="368"/>
      <c r="K1130" s="250">
        <f>ROUND(SUM(K1129),2)</f>
        <v>229.07</v>
      </c>
    </row>
    <row r="1131" spans="1:11" ht="10.050000000000001" customHeight="1">
      <c r="A1131" s="11"/>
      <c r="B1131" s="11"/>
      <c r="C1131" s="11"/>
      <c r="D1131" s="11"/>
      <c r="E1131" s="11"/>
      <c r="F1131" s="11"/>
      <c r="G1131" s="374"/>
      <c r="H1131" s="374"/>
      <c r="I1131" s="374"/>
      <c r="J1131" s="374"/>
      <c r="K1131" s="374"/>
    </row>
    <row r="1132" spans="1:11" ht="19.95" customHeight="1">
      <c r="A1132" s="375" t="s">
        <v>1164</v>
      </c>
      <c r="B1132" s="375"/>
      <c r="C1132" s="375"/>
      <c r="D1132" s="375"/>
      <c r="E1132" s="375"/>
      <c r="F1132" s="375"/>
      <c r="G1132" s="375"/>
      <c r="H1132" s="375"/>
      <c r="I1132" s="375"/>
      <c r="J1132" s="375"/>
      <c r="K1132" s="375"/>
    </row>
    <row r="1133" spans="1:11" ht="15" customHeight="1">
      <c r="A1133" s="373" t="s">
        <v>779</v>
      </c>
      <c r="B1133" s="373"/>
      <c r="C1133" s="373"/>
      <c r="D1133" s="366" t="s">
        <v>178</v>
      </c>
      <c r="E1133" s="366"/>
      <c r="F1133" s="243" t="s">
        <v>194</v>
      </c>
      <c r="G1133" s="366" t="s">
        <v>195</v>
      </c>
      <c r="H1133" s="366"/>
      <c r="I1133" s="366" t="s">
        <v>196</v>
      </c>
      <c r="J1133" s="366"/>
      <c r="K1133" s="243" t="s">
        <v>197</v>
      </c>
    </row>
    <row r="1134" spans="1:11" ht="15" customHeight="1">
      <c r="A1134" s="246" t="s">
        <v>1165</v>
      </c>
      <c r="B1134" s="369" t="s">
        <v>1166</v>
      </c>
      <c r="C1134" s="369"/>
      <c r="D1134" s="370" t="s">
        <v>16</v>
      </c>
      <c r="E1134" s="370"/>
      <c r="F1134" s="246" t="s">
        <v>128</v>
      </c>
      <c r="G1134" s="371">
        <v>5.0899999999999999E-3</v>
      </c>
      <c r="H1134" s="371"/>
      <c r="I1134" s="372">
        <v>16.170000000000002</v>
      </c>
      <c r="J1134" s="372"/>
      <c r="K1134" s="248">
        <f>TRUNC(TRUNC(G1134,8)*I1134,2)</f>
        <v>0.08</v>
      </c>
    </row>
    <row r="1135" spans="1:11" ht="15" customHeight="1">
      <c r="A1135" s="11"/>
      <c r="B1135" s="11"/>
      <c r="C1135" s="11"/>
      <c r="D1135" s="11"/>
      <c r="E1135" s="11"/>
      <c r="F1135" s="11"/>
      <c r="G1135" s="367" t="s">
        <v>782</v>
      </c>
      <c r="H1135" s="367"/>
      <c r="I1135" s="367"/>
      <c r="J1135" s="367"/>
      <c r="K1135" s="249">
        <f>SUM(K1134:K1134)</f>
        <v>0.08</v>
      </c>
    </row>
    <row r="1136" spans="1:11" ht="15" customHeight="1">
      <c r="A1136" s="11"/>
      <c r="B1136" s="11"/>
      <c r="C1136" s="11"/>
      <c r="D1136" s="11"/>
      <c r="E1136" s="11"/>
      <c r="F1136" s="11"/>
      <c r="G1136" s="368" t="s">
        <v>217</v>
      </c>
      <c r="H1136" s="368"/>
      <c r="I1136" s="368"/>
      <c r="J1136" s="368"/>
      <c r="K1136" s="250">
        <f>ROUND(SUM(K1135),2)</f>
        <v>0.08</v>
      </c>
    </row>
    <row r="1137" spans="1:11" ht="10.050000000000001" customHeight="1">
      <c r="A1137" s="11"/>
      <c r="B1137" s="11"/>
      <c r="C1137" s="11"/>
      <c r="D1137" s="11"/>
      <c r="E1137" s="11"/>
      <c r="F1137" s="11"/>
      <c r="G1137" s="374"/>
      <c r="H1137" s="374"/>
      <c r="I1137" s="374"/>
      <c r="J1137" s="374"/>
      <c r="K1137" s="374"/>
    </row>
    <row r="1138" spans="1:11" ht="19.95" customHeight="1">
      <c r="A1138" s="375" t="s">
        <v>1167</v>
      </c>
      <c r="B1138" s="375"/>
      <c r="C1138" s="375"/>
      <c r="D1138" s="375"/>
      <c r="E1138" s="375"/>
      <c r="F1138" s="375"/>
      <c r="G1138" s="375"/>
      <c r="H1138" s="375"/>
      <c r="I1138" s="375"/>
      <c r="J1138" s="375"/>
      <c r="K1138" s="375"/>
    </row>
    <row r="1139" spans="1:11" ht="15" customHeight="1">
      <c r="A1139" s="373" t="s">
        <v>779</v>
      </c>
      <c r="B1139" s="373"/>
      <c r="C1139" s="373"/>
      <c r="D1139" s="366" t="s">
        <v>178</v>
      </c>
      <c r="E1139" s="366"/>
      <c r="F1139" s="243" t="s">
        <v>194</v>
      </c>
      <c r="G1139" s="366" t="s">
        <v>195</v>
      </c>
      <c r="H1139" s="366"/>
      <c r="I1139" s="366" t="s">
        <v>196</v>
      </c>
      <c r="J1139" s="366"/>
      <c r="K1139" s="243" t="s">
        <v>197</v>
      </c>
    </row>
    <row r="1140" spans="1:11" ht="15" customHeight="1">
      <c r="A1140" s="246" t="s">
        <v>1168</v>
      </c>
      <c r="B1140" s="369" t="s">
        <v>1169</v>
      </c>
      <c r="C1140" s="369"/>
      <c r="D1140" s="370" t="s">
        <v>16</v>
      </c>
      <c r="E1140" s="370"/>
      <c r="F1140" s="246" t="s">
        <v>128</v>
      </c>
      <c r="G1140" s="371">
        <v>5.0899999999999999E-3</v>
      </c>
      <c r="H1140" s="371"/>
      <c r="I1140" s="372">
        <v>20.86</v>
      </c>
      <c r="J1140" s="372"/>
      <c r="K1140" s="248">
        <f>TRUNC(TRUNC(G1140,8)*I1140,2)</f>
        <v>0.1</v>
      </c>
    </row>
    <row r="1141" spans="1:11" ht="15" customHeight="1">
      <c r="A1141" s="11"/>
      <c r="B1141" s="11"/>
      <c r="C1141" s="11"/>
      <c r="D1141" s="11"/>
      <c r="E1141" s="11"/>
      <c r="F1141" s="11"/>
      <c r="G1141" s="367" t="s">
        <v>782</v>
      </c>
      <c r="H1141" s="367"/>
      <c r="I1141" s="367"/>
      <c r="J1141" s="367"/>
      <c r="K1141" s="249">
        <f>SUM(K1140:K1140)</f>
        <v>0.1</v>
      </c>
    </row>
    <row r="1142" spans="1:11" ht="15" customHeight="1">
      <c r="A1142" s="11"/>
      <c r="B1142" s="11"/>
      <c r="C1142" s="11"/>
      <c r="D1142" s="11"/>
      <c r="E1142" s="11"/>
      <c r="F1142" s="11"/>
      <c r="G1142" s="368" t="s">
        <v>217</v>
      </c>
      <c r="H1142" s="368"/>
      <c r="I1142" s="368"/>
      <c r="J1142" s="368"/>
      <c r="K1142" s="250">
        <f>ROUND(SUM(K1141),2)</f>
        <v>0.1</v>
      </c>
    </row>
    <row r="1143" spans="1:11" ht="10.050000000000001" customHeight="1">
      <c r="A1143" s="11"/>
      <c r="B1143" s="11"/>
      <c r="C1143" s="11"/>
      <c r="D1143" s="11"/>
      <c r="E1143" s="11"/>
      <c r="F1143" s="11"/>
      <c r="G1143" s="374"/>
      <c r="H1143" s="374"/>
      <c r="I1143" s="374"/>
      <c r="J1143" s="374"/>
      <c r="K1143" s="374"/>
    </row>
    <row r="1144" spans="1:11" ht="19.95" customHeight="1">
      <c r="A1144" s="375" t="s">
        <v>1170</v>
      </c>
      <c r="B1144" s="375"/>
      <c r="C1144" s="375"/>
      <c r="D1144" s="375"/>
      <c r="E1144" s="375"/>
      <c r="F1144" s="375"/>
      <c r="G1144" s="375"/>
      <c r="H1144" s="375"/>
      <c r="I1144" s="375"/>
      <c r="J1144" s="375"/>
      <c r="K1144" s="375"/>
    </row>
    <row r="1145" spans="1:11" ht="15" customHeight="1">
      <c r="A1145" s="373" t="s">
        <v>779</v>
      </c>
      <c r="B1145" s="373"/>
      <c r="C1145" s="373"/>
      <c r="D1145" s="366" t="s">
        <v>178</v>
      </c>
      <c r="E1145" s="366"/>
      <c r="F1145" s="243" t="s">
        <v>194</v>
      </c>
      <c r="G1145" s="366" t="s">
        <v>195</v>
      </c>
      <c r="H1145" s="366"/>
      <c r="I1145" s="366" t="s">
        <v>196</v>
      </c>
      <c r="J1145" s="366"/>
      <c r="K1145" s="243" t="s">
        <v>197</v>
      </c>
    </row>
    <row r="1146" spans="1:11" ht="15" customHeight="1">
      <c r="A1146" s="246" t="s">
        <v>1171</v>
      </c>
      <c r="B1146" s="369" t="s">
        <v>1172</v>
      </c>
      <c r="C1146" s="369"/>
      <c r="D1146" s="370" t="s">
        <v>16</v>
      </c>
      <c r="E1146" s="370"/>
      <c r="F1146" s="246" t="s">
        <v>128</v>
      </c>
      <c r="G1146" s="371">
        <v>5.0899999999999999E-3</v>
      </c>
      <c r="H1146" s="371"/>
      <c r="I1146" s="372">
        <v>20.07</v>
      </c>
      <c r="J1146" s="372"/>
      <c r="K1146" s="248">
        <f>TRUNC(TRUNC(G1146,8)*I1146,2)</f>
        <v>0.1</v>
      </c>
    </row>
    <row r="1147" spans="1:11" ht="15" customHeight="1">
      <c r="A1147" s="11"/>
      <c r="B1147" s="11"/>
      <c r="C1147" s="11"/>
      <c r="D1147" s="11"/>
      <c r="E1147" s="11"/>
      <c r="F1147" s="11"/>
      <c r="G1147" s="367" t="s">
        <v>782</v>
      </c>
      <c r="H1147" s="367"/>
      <c r="I1147" s="367"/>
      <c r="J1147" s="367"/>
      <c r="K1147" s="249">
        <f>SUM(K1146:K1146)</f>
        <v>0.1</v>
      </c>
    </row>
    <row r="1148" spans="1:11" ht="15" customHeight="1">
      <c r="A1148" s="11"/>
      <c r="B1148" s="11"/>
      <c r="C1148" s="11"/>
      <c r="D1148" s="11"/>
      <c r="E1148" s="11"/>
      <c r="F1148" s="11"/>
      <c r="G1148" s="368" t="s">
        <v>217</v>
      </c>
      <c r="H1148" s="368"/>
      <c r="I1148" s="368"/>
      <c r="J1148" s="368"/>
      <c r="K1148" s="250">
        <f>ROUND(SUM(K1147),2)</f>
        <v>0.1</v>
      </c>
    </row>
    <row r="1149" spans="1:11" ht="10.050000000000001" customHeight="1">
      <c r="A1149" s="11"/>
      <c r="B1149" s="11"/>
      <c r="C1149" s="11"/>
      <c r="D1149" s="11"/>
      <c r="E1149" s="11"/>
      <c r="F1149" s="11"/>
      <c r="G1149" s="374"/>
      <c r="H1149" s="374"/>
      <c r="I1149" s="374"/>
      <c r="J1149" s="374"/>
      <c r="K1149" s="374"/>
    </row>
    <row r="1150" spans="1:11" ht="19.95" customHeight="1">
      <c r="A1150" s="375" t="s">
        <v>1173</v>
      </c>
      <c r="B1150" s="375"/>
      <c r="C1150" s="375"/>
      <c r="D1150" s="375"/>
      <c r="E1150" s="375"/>
      <c r="F1150" s="375"/>
      <c r="G1150" s="375"/>
      <c r="H1150" s="375"/>
      <c r="I1150" s="375"/>
      <c r="J1150" s="375"/>
      <c r="K1150" s="375"/>
    </row>
    <row r="1151" spans="1:11" ht="15" customHeight="1">
      <c r="A1151" s="373" t="s">
        <v>779</v>
      </c>
      <c r="B1151" s="373"/>
      <c r="C1151" s="373"/>
      <c r="D1151" s="366" t="s">
        <v>178</v>
      </c>
      <c r="E1151" s="366"/>
      <c r="F1151" s="243" t="s">
        <v>194</v>
      </c>
      <c r="G1151" s="366" t="s">
        <v>195</v>
      </c>
      <c r="H1151" s="366"/>
      <c r="I1151" s="366" t="s">
        <v>196</v>
      </c>
      <c r="J1151" s="366"/>
      <c r="K1151" s="243" t="s">
        <v>197</v>
      </c>
    </row>
    <row r="1152" spans="1:11" ht="21" customHeight="1">
      <c r="A1152" s="246" t="s">
        <v>1174</v>
      </c>
      <c r="B1152" s="369" t="s">
        <v>1175</v>
      </c>
      <c r="C1152" s="369"/>
      <c r="D1152" s="370" t="s">
        <v>16</v>
      </c>
      <c r="E1152" s="370"/>
      <c r="F1152" s="246" t="s">
        <v>128</v>
      </c>
      <c r="G1152" s="371">
        <v>8.3099999999999997E-3</v>
      </c>
      <c r="H1152" s="371"/>
      <c r="I1152" s="372">
        <v>14.95</v>
      </c>
      <c r="J1152" s="372"/>
      <c r="K1152" s="248">
        <f>TRUNC(TRUNC(G1152,8)*I1152,2)</f>
        <v>0.12</v>
      </c>
    </row>
    <row r="1153" spans="1:11" ht="15" customHeight="1">
      <c r="A1153" s="11"/>
      <c r="B1153" s="11"/>
      <c r="C1153" s="11"/>
      <c r="D1153" s="11"/>
      <c r="E1153" s="11"/>
      <c r="F1153" s="11"/>
      <c r="G1153" s="367" t="s">
        <v>782</v>
      </c>
      <c r="H1153" s="367"/>
      <c r="I1153" s="367"/>
      <c r="J1153" s="367"/>
      <c r="K1153" s="249">
        <f>SUM(K1152:K1152)</f>
        <v>0.12</v>
      </c>
    </row>
    <row r="1154" spans="1:11" ht="15" customHeight="1">
      <c r="A1154" s="11"/>
      <c r="B1154" s="11"/>
      <c r="C1154" s="11"/>
      <c r="D1154" s="11"/>
      <c r="E1154" s="11"/>
      <c r="F1154" s="11"/>
      <c r="G1154" s="368" t="s">
        <v>217</v>
      </c>
      <c r="H1154" s="368"/>
      <c r="I1154" s="368"/>
      <c r="J1154" s="368"/>
      <c r="K1154" s="250">
        <f>ROUND(SUM(K1153),2)</f>
        <v>0.12</v>
      </c>
    </row>
    <row r="1155" spans="1:11" ht="10.050000000000001" customHeight="1">
      <c r="A1155" s="11"/>
      <c r="B1155" s="11"/>
      <c r="C1155" s="11"/>
      <c r="D1155" s="11"/>
      <c r="E1155" s="11"/>
      <c r="F1155" s="11"/>
      <c r="G1155" s="374"/>
      <c r="H1155" s="374"/>
      <c r="I1155" s="374"/>
      <c r="J1155" s="374"/>
      <c r="K1155" s="374"/>
    </row>
    <row r="1156" spans="1:11" ht="19.95" customHeight="1">
      <c r="A1156" s="375" t="s">
        <v>1176</v>
      </c>
      <c r="B1156" s="375"/>
      <c r="C1156" s="375"/>
      <c r="D1156" s="375"/>
      <c r="E1156" s="375"/>
      <c r="F1156" s="375"/>
      <c r="G1156" s="375"/>
      <c r="H1156" s="375"/>
      <c r="I1156" s="375"/>
      <c r="J1156" s="375"/>
      <c r="K1156" s="375"/>
    </row>
    <row r="1157" spans="1:11" ht="15" customHeight="1">
      <c r="A1157" s="373" t="s">
        <v>779</v>
      </c>
      <c r="B1157" s="373"/>
      <c r="C1157" s="373"/>
      <c r="D1157" s="366" t="s">
        <v>178</v>
      </c>
      <c r="E1157" s="366"/>
      <c r="F1157" s="243" t="s">
        <v>194</v>
      </c>
      <c r="G1157" s="366" t="s">
        <v>195</v>
      </c>
      <c r="H1157" s="366"/>
      <c r="I1157" s="366" t="s">
        <v>196</v>
      </c>
      <c r="J1157" s="366"/>
      <c r="K1157" s="243" t="s">
        <v>197</v>
      </c>
    </row>
    <row r="1158" spans="1:11" ht="15" customHeight="1">
      <c r="A1158" s="246" t="s">
        <v>1177</v>
      </c>
      <c r="B1158" s="369" t="s">
        <v>1178</v>
      </c>
      <c r="C1158" s="369"/>
      <c r="D1158" s="370" t="s">
        <v>16</v>
      </c>
      <c r="E1158" s="370"/>
      <c r="F1158" s="246" t="s">
        <v>128</v>
      </c>
      <c r="G1158" s="371">
        <v>1.154E-2</v>
      </c>
      <c r="H1158" s="371"/>
      <c r="I1158" s="372">
        <v>20.07</v>
      </c>
      <c r="J1158" s="372"/>
      <c r="K1158" s="248">
        <f>TRUNC(TRUNC(G1158,8)*I1158,2)</f>
        <v>0.23</v>
      </c>
    </row>
    <row r="1159" spans="1:11" ht="15" customHeight="1">
      <c r="A1159" s="11"/>
      <c r="B1159" s="11"/>
      <c r="C1159" s="11"/>
      <c r="D1159" s="11"/>
      <c r="E1159" s="11"/>
      <c r="F1159" s="11"/>
      <c r="G1159" s="367" t="s">
        <v>782</v>
      </c>
      <c r="H1159" s="367"/>
      <c r="I1159" s="367"/>
      <c r="J1159" s="367"/>
      <c r="K1159" s="249">
        <f>SUM(K1158:K1158)</f>
        <v>0.23</v>
      </c>
    </row>
    <row r="1160" spans="1:11" ht="15" customHeight="1">
      <c r="A1160" s="11"/>
      <c r="B1160" s="11"/>
      <c r="C1160" s="11"/>
      <c r="D1160" s="11"/>
      <c r="E1160" s="11"/>
      <c r="F1160" s="11"/>
      <c r="G1160" s="368" t="s">
        <v>217</v>
      </c>
      <c r="H1160" s="368"/>
      <c r="I1160" s="368"/>
      <c r="J1160" s="368"/>
      <c r="K1160" s="250">
        <f>ROUND(SUM(K1159),2)</f>
        <v>0.23</v>
      </c>
    </row>
    <row r="1161" spans="1:11" ht="10.050000000000001" customHeight="1">
      <c r="A1161" s="11"/>
      <c r="B1161" s="11"/>
      <c r="C1161" s="11"/>
      <c r="D1161" s="11"/>
      <c r="E1161" s="11"/>
      <c r="F1161" s="11"/>
      <c r="G1161" s="374"/>
      <c r="H1161" s="374"/>
      <c r="I1161" s="374"/>
      <c r="J1161" s="374"/>
      <c r="K1161" s="374"/>
    </row>
    <row r="1162" spans="1:11" ht="19.95" customHeight="1">
      <c r="A1162" s="375" t="s">
        <v>1179</v>
      </c>
      <c r="B1162" s="375"/>
      <c r="C1162" s="375"/>
      <c r="D1162" s="375"/>
      <c r="E1162" s="375"/>
      <c r="F1162" s="375"/>
      <c r="G1162" s="375"/>
      <c r="H1162" s="375"/>
      <c r="I1162" s="375"/>
      <c r="J1162" s="375"/>
      <c r="K1162" s="375"/>
    </row>
    <row r="1163" spans="1:11" ht="15" customHeight="1">
      <c r="A1163" s="373" t="s">
        <v>779</v>
      </c>
      <c r="B1163" s="373"/>
      <c r="C1163" s="373"/>
      <c r="D1163" s="366" t="s">
        <v>178</v>
      </c>
      <c r="E1163" s="366"/>
      <c r="F1163" s="243" t="s">
        <v>194</v>
      </c>
      <c r="G1163" s="366" t="s">
        <v>195</v>
      </c>
      <c r="H1163" s="366"/>
      <c r="I1163" s="366" t="s">
        <v>196</v>
      </c>
      <c r="J1163" s="366"/>
      <c r="K1163" s="243" t="s">
        <v>197</v>
      </c>
    </row>
    <row r="1164" spans="1:11" ht="15" customHeight="1">
      <c r="A1164" s="246" t="s">
        <v>1180</v>
      </c>
      <c r="B1164" s="369" t="s">
        <v>1181</v>
      </c>
      <c r="C1164" s="369"/>
      <c r="D1164" s="370" t="s">
        <v>16</v>
      </c>
      <c r="E1164" s="370"/>
      <c r="F1164" s="246" t="s">
        <v>128</v>
      </c>
      <c r="G1164" s="371">
        <v>1.6369999999999999E-2</v>
      </c>
      <c r="H1164" s="371"/>
      <c r="I1164" s="372">
        <v>14.95</v>
      </c>
      <c r="J1164" s="372"/>
      <c r="K1164" s="248">
        <f>TRUNC(TRUNC(G1164,8)*I1164,2)</f>
        <v>0.24</v>
      </c>
    </row>
    <row r="1165" spans="1:11" ht="15" customHeight="1">
      <c r="A1165" s="11"/>
      <c r="B1165" s="11"/>
      <c r="C1165" s="11"/>
      <c r="D1165" s="11"/>
      <c r="E1165" s="11"/>
      <c r="F1165" s="11"/>
      <c r="G1165" s="367" t="s">
        <v>782</v>
      </c>
      <c r="H1165" s="367"/>
      <c r="I1165" s="367"/>
      <c r="J1165" s="367"/>
      <c r="K1165" s="249">
        <f>SUM(K1164:K1164)</f>
        <v>0.24</v>
      </c>
    </row>
    <row r="1166" spans="1:11" ht="15" customHeight="1">
      <c r="A1166" s="11"/>
      <c r="B1166" s="11"/>
      <c r="C1166" s="11"/>
      <c r="D1166" s="11"/>
      <c r="E1166" s="11"/>
      <c r="F1166" s="11"/>
      <c r="G1166" s="368" t="s">
        <v>217</v>
      </c>
      <c r="H1166" s="368"/>
      <c r="I1166" s="368"/>
      <c r="J1166" s="368"/>
      <c r="K1166" s="250">
        <f>ROUND(SUM(K1165),2)</f>
        <v>0.24</v>
      </c>
    </row>
    <row r="1167" spans="1:11" ht="10.050000000000001" customHeight="1">
      <c r="A1167" s="11"/>
      <c r="B1167" s="11"/>
      <c r="C1167" s="11"/>
      <c r="D1167" s="11"/>
      <c r="E1167" s="11"/>
      <c r="F1167" s="11"/>
      <c r="G1167" s="374"/>
      <c r="H1167" s="374"/>
      <c r="I1167" s="374"/>
      <c r="J1167" s="374"/>
      <c r="K1167" s="374"/>
    </row>
    <row r="1168" spans="1:11" ht="19.95" customHeight="1">
      <c r="A1168" s="375" t="s">
        <v>1182</v>
      </c>
      <c r="B1168" s="375"/>
      <c r="C1168" s="375"/>
      <c r="D1168" s="375"/>
      <c r="E1168" s="375"/>
      <c r="F1168" s="375"/>
      <c r="G1168" s="375"/>
      <c r="H1168" s="375"/>
      <c r="I1168" s="375"/>
      <c r="J1168" s="375"/>
      <c r="K1168" s="375"/>
    </row>
    <row r="1169" spans="1:11" ht="15" customHeight="1">
      <c r="A1169" s="373" t="s">
        <v>779</v>
      </c>
      <c r="B1169" s="373"/>
      <c r="C1169" s="373"/>
      <c r="D1169" s="366" t="s">
        <v>178</v>
      </c>
      <c r="E1169" s="366"/>
      <c r="F1169" s="243" t="s">
        <v>194</v>
      </c>
      <c r="G1169" s="366" t="s">
        <v>195</v>
      </c>
      <c r="H1169" s="366"/>
      <c r="I1169" s="366" t="s">
        <v>196</v>
      </c>
      <c r="J1169" s="366"/>
      <c r="K1169" s="243" t="s">
        <v>197</v>
      </c>
    </row>
    <row r="1170" spans="1:11" ht="15" customHeight="1">
      <c r="A1170" s="246" t="s">
        <v>1183</v>
      </c>
      <c r="B1170" s="369" t="s">
        <v>1184</v>
      </c>
      <c r="C1170" s="369"/>
      <c r="D1170" s="370" t="s">
        <v>16</v>
      </c>
      <c r="E1170" s="370"/>
      <c r="F1170" s="246" t="s">
        <v>128</v>
      </c>
      <c r="G1170" s="371">
        <v>1.6369999999999999E-2</v>
      </c>
      <c r="H1170" s="371"/>
      <c r="I1170" s="372">
        <v>23.86</v>
      </c>
      <c r="J1170" s="372"/>
      <c r="K1170" s="248">
        <f>TRUNC(TRUNC(G1170,8)*I1170,2)</f>
        <v>0.39</v>
      </c>
    </row>
    <row r="1171" spans="1:11" ht="15" customHeight="1">
      <c r="A1171" s="11"/>
      <c r="B1171" s="11"/>
      <c r="C1171" s="11"/>
      <c r="D1171" s="11"/>
      <c r="E1171" s="11"/>
      <c r="F1171" s="11"/>
      <c r="G1171" s="367" t="s">
        <v>782</v>
      </c>
      <c r="H1171" s="367"/>
      <c r="I1171" s="367"/>
      <c r="J1171" s="367"/>
      <c r="K1171" s="249">
        <f>SUM(K1170:K1170)</f>
        <v>0.39</v>
      </c>
    </row>
    <row r="1172" spans="1:11" ht="15" customHeight="1">
      <c r="A1172" s="11"/>
      <c r="B1172" s="11"/>
      <c r="C1172" s="11"/>
      <c r="D1172" s="11"/>
      <c r="E1172" s="11"/>
      <c r="F1172" s="11"/>
      <c r="G1172" s="368" t="s">
        <v>217</v>
      </c>
      <c r="H1172" s="368"/>
      <c r="I1172" s="368"/>
      <c r="J1172" s="368"/>
      <c r="K1172" s="250">
        <f>ROUND(SUM(K1171),2)</f>
        <v>0.39</v>
      </c>
    </row>
    <row r="1173" spans="1:11" ht="10.050000000000001" customHeight="1">
      <c r="A1173" s="11"/>
      <c r="B1173" s="11"/>
      <c r="C1173" s="11"/>
      <c r="D1173" s="11"/>
      <c r="E1173" s="11"/>
      <c r="F1173" s="11"/>
      <c r="G1173" s="374"/>
      <c r="H1173" s="374"/>
      <c r="I1173" s="374"/>
      <c r="J1173" s="374"/>
      <c r="K1173" s="374"/>
    </row>
    <row r="1174" spans="1:11" ht="19.95" customHeight="1">
      <c r="A1174" s="375" t="s">
        <v>1185</v>
      </c>
      <c r="B1174" s="375"/>
      <c r="C1174" s="375"/>
      <c r="D1174" s="375"/>
      <c r="E1174" s="375"/>
      <c r="F1174" s="375"/>
      <c r="G1174" s="375"/>
      <c r="H1174" s="375"/>
      <c r="I1174" s="375"/>
      <c r="J1174" s="375"/>
      <c r="K1174" s="375"/>
    </row>
    <row r="1175" spans="1:11" ht="15" customHeight="1">
      <c r="A1175" s="373" t="s">
        <v>779</v>
      </c>
      <c r="B1175" s="373"/>
      <c r="C1175" s="373"/>
      <c r="D1175" s="366" t="s">
        <v>178</v>
      </c>
      <c r="E1175" s="366"/>
      <c r="F1175" s="243" t="s">
        <v>194</v>
      </c>
      <c r="G1175" s="366" t="s">
        <v>195</v>
      </c>
      <c r="H1175" s="366"/>
      <c r="I1175" s="366" t="s">
        <v>196</v>
      </c>
      <c r="J1175" s="366"/>
      <c r="K1175" s="243" t="s">
        <v>197</v>
      </c>
    </row>
    <row r="1176" spans="1:11" ht="15" customHeight="1">
      <c r="A1176" s="246" t="s">
        <v>1186</v>
      </c>
      <c r="B1176" s="369" t="s">
        <v>1187</v>
      </c>
      <c r="C1176" s="369"/>
      <c r="D1176" s="370" t="s">
        <v>16</v>
      </c>
      <c r="E1176" s="370"/>
      <c r="F1176" s="246" t="s">
        <v>128</v>
      </c>
      <c r="G1176" s="371">
        <v>8.3099999999999997E-3</v>
      </c>
      <c r="H1176" s="371"/>
      <c r="I1176" s="372">
        <v>14.95</v>
      </c>
      <c r="J1176" s="372"/>
      <c r="K1176" s="248">
        <f>TRUNC(TRUNC(G1176,8)*I1176,2)</f>
        <v>0.12</v>
      </c>
    </row>
    <row r="1177" spans="1:11" ht="15" customHeight="1">
      <c r="A1177" s="11"/>
      <c r="B1177" s="11"/>
      <c r="C1177" s="11"/>
      <c r="D1177" s="11"/>
      <c r="E1177" s="11"/>
      <c r="F1177" s="11"/>
      <c r="G1177" s="367" t="s">
        <v>782</v>
      </c>
      <c r="H1177" s="367"/>
      <c r="I1177" s="367"/>
      <c r="J1177" s="367"/>
      <c r="K1177" s="249">
        <f>SUM(K1176:K1176)</f>
        <v>0.12</v>
      </c>
    </row>
    <row r="1178" spans="1:11" ht="15" customHeight="1">
      <c r="A1178" s="11"/>
      <c r="B1178" s="11"/>
      <c r="C1178" s="11"/>
      <c r="D1178" s="11"/>
      <c r="E1178" s="11"/>
      <c r="F1178" s="11"/>
      <c r="G1178" s="368" t="s">
        <v>217</v>
      </c>
      <c r="H1178" s="368"/>
      <c r="I1178" s="368"/>
      <c r="J1178" s="368"/>
      <c r="K1178" s="250">
        <f>ROUND(SUM(K1177),2)</f>
        <v>0.12</v>
      </c>
    </row>
    <row r="1179" spans="1:11" ht="10.050000000000001" customHeight="1">
      <c r="A1179" s="11"/>
      <c r="B1179" s="11"/>
      <c r="C1179" s="11"/>
      <c r="D1179" s="11"/>
      <c r="E1179" s="11"/>
      <c r="F1179" s="11"/>
      <c r="G1179" s="374"/>
      <c r="H1179" s="374"/>
      <c r="I1179" s="374"/>
      <c r="J1179" s="374"/>
      <c r="K1179" s="374"/>
    </row>
    <row r="1180" spans="1:11" ht="19.95" customHeight="1">
      <c r="A1180" s="375" t="s">
        <v>1188</v>
      </c>
      <c r="B1180" s="375"/>
      <c r="C1180" s="375"/>
      <c r="D1180" s="375"/>
      <c r="E1180" s="375"/>
      <c r="F1180" s="375"/>
      <c r="G1180" s="375"/>
      <c r="H1180" s="375"/>
      <c r="I1180" s="375"/>
      <c r="J1180" s="375"/>
      <c r="K1180" s="375"/>
    </row>
    <row r="1181" spans="1:11" ht="15" customHeight="1">
      <c r="A1181" s="373" t="s">
        <v>779</v>
      </c>
      <c r="B1181" s="373"/>
      <c r="C1181" s="373"/>
      <c r="D1181" s="366" t="s">
        <v>178</v>
      </c>
      <c r="E1181" s="366"/>
      <c r="F1181" s="243" t="s">
        <v>194</v>
      </c>
      <c r="G1181" s="366" t="s">
        <v>195</v>
      </c>
      <c r="H1181" s="366"/>
      <c r="I1181" s="366" t="s">
        <v>196</v>
      </c>
      <c r="J1181" s="366"/>
      <c r="K1181" s="243" t="s">
        <v>197</v>
      </c>
    </row>
    <row r="1182" spans="1:11" ht="21" customHeight="1">
      <c r="A1182" s="246" t="s">
        <v>1189</v>
      </c>
      <c r="B1182" s="369" t="s">
        <v>1190</v>
      </c>
      <c r="C1182" s="369"/>
      <c r="D1182" s="370" t="s">
        <v>16</v>
      </c>
      <c r="E1182" s="370"/>
      <c r="F1182" s="246" t="s">
        <v>128</v>
      </c>
      <c r="G1182" s="371">
        <v>1.154E-2</v>
      </c>
      <c r="H1182" s="371"/>
      <c r="I1182" s="372">
        <v>17.61</v>
      </c>
      <c r="J1182" s="372"/>
      <c r="K1182" s="248">
        <f>TRUNC(TRUNC(G1182,8)*I1182,2)</f>
        <v>0.2</v>
      </c>
    </row>
    <row r="1183" spans="1:11" ht="15" customHeight="1">
      <c r="A1183" s="11"/>
      <c r="B1183" s="11"/>
      <c r="C1183" s="11"/>
      <c r="D1183" s="11"/>
      <c r="E1183" s="11"/>
      <c r="F1183" s="11"/>
      <c r="G1183" s="367" t="s">
        <v>782</v>
      </c>
      <c r="H1183" s="367"/>
      <c r="I1183" s="367"/>
      <c r="J1183" s="367"/>
      <c r="K1183" s="249">
        <f>SUM(K1182:K1182)</f>
        <v>0.2</v>
      </c>
    </row>
    <row r="1184" spans="1:11" ht="15" customHeight="1">
      <c r="A1184" s="11"/>
      <c r="B1184" s="11"/>
      <c r="C1184" s="11"/>
      <c r="D1184" s="11"/>
      <c r="E1184" s="11"/>
      <c r="F1184" s="11"/>
      <c r="G1184" s="368" t="s">
        <v>217</v>
      </c>
      <c r="H1184" s="368"/>
      <c r="I1184" s="368"/>
      <c r="J1184" s="368"/>
      <c r="K1184" s="250">
        <f>ROUND(SUM(K1183),2)</f>
        <v>0.2</v>
      </c>
    </row>
    <row r="1185" spans="1:11" ht="10.050000000000001" customHeight="1">
      <c r="A1185" s="11"/>
      <c r="B1185" s="11"/>
      <c r="C1185" s="11"/>
      <c r="D1185" s="11"/>
      <c r="E1185" s="11"/>
      <c r="F1185" s="11"/>
      <c r="G1185" s="374"/>
      <c r="H1185" s="374"/>
      <c r="I1185" s="374"/>
      <c r="J1185" s="374"/>
      <c r="K1185" s="374"/>
    </row>
    <row r="1186" spans="1:11" ht="19.95" customHeight="1">
      <c r="A1186" s="375" t="s">
        <v>1191</v>
      </c>
      <c r="B1186" s="375"/>
      <c r="C1186" s="375"/>
      <c r="D1186" s="375"/>
      <c r="E1186" s="375"/>
      <c r="F1186" s="375"/>
      <c r="G1186" s="375"/>
      <c r="H1186" s="375"/>
      <c r="I1186" s="375"/>
      <c r="J1186" s="375"/>
      <c r="K1186" s="375"/>
    </row>
    <row r="1187" spans="1:11" ht="15" customHeight="1">
      <c r="A1187" s="373" t="s">
        <v>779</v>
      </c>
      <c r="B1187" s="373"/>
      <c r="C1187" s="373"/>
      <c r="D1187" s="366" t="s">
        <v>178</v>
      </c>
      <c r="E1187" s="366"/>
      <c r="F1187" s="243" t="s">
        <v>194</v>
      </c>
      <c r="G1187" s="366" t="s">
        <v>195</v>
      </c>
      <c r="H1187" s="366"/>
      <c r="I1187" s="366" t="s">
        <v>196</v>
      </c>
      <c r="J1187" s="366"/>
      <c r="K1187" s="243" t="s">
        <v>197</v>
      </c>
    </row>
    <row r="1188" spans="1:11" ht="15" customHeight="1">
      <c r="A1188" s="246" t="s">
        <v>1192</v>
      </c>
      <c r="B1188" s="369" t="s">
        <v>1193</v>
      </c>
      <c r="C1188" s="369"/>
      <c r="D1188" s="370" t="s">
        <v>16</v>
      </c>
      <c r="E1188" s="370"/>
      <c r="F1188" s="246" t="s">
        <v>128</v>
      </c>
      <c r="G1188" s="371">
        <v>8.3099999999999997E-3</v>
      </c>
      <c r="H1188" s="371"/>
      <c r="I1188" s="372">
        <v>18.510000000000002</v>
      </c>
      <c r="J1188" s="372"/>
      <c r="K1188" s="248">
        <f>TRUNC(TRUNC(G1188,8)*I1188,2)</f>
        <v>0.15</v>
      </c>
    </row>
    <row r="1189" spans="1:11" ht="15" customHeight="1">
      <c r="A1189" s="11"/>
      <c r="B1189" s="11"/>
      <c r="C1189" s="11"/>
      <c r="D1189" s="11"/>
      <c r="E1189" s="11"/>
      <c r="F1189" s="11"/>
      <c r="G1189" s="367" t="s">
        <v>782</v>
      </c>
      <c r="H1189" s="367"/>
      <c r="I1189" s="367"/>
      <c r="J1189" s="367"/>
      <c r="K1189" s="249">
        <f>SUM(K1188:K1188)</f>
        <v>0.15</v>
      </c>
    </row>
    <row r="1190" spans="1:11" ht="15" customHeight="1">
      <c r="A1190" s="11"/>
      <c r="B1190" s="11"/>
      <c r="C1190" s="11"/>
      <c r="D1190" s="11"/>
      <c r="E1190" s="11"/>
      <c r="F1190" s="11"/>
      <c r="G1190" s="368" t="s">
        <v>217</v>
      </c>
      <c r="H1190" s="368"/>
      <c r="I1190" s="368"/>
      <c r="J1190" s="368"/>
      <c r="K1190" s="250">
        <f>ROUND(SUM(K1189),2)</f>
        <v>0.15</v>
      </c>
    </row>
    <row r="1191" spans="1:11" ht="10.050000000000001" customHeight="1">
      <c r="A1191" s="11"/>
      <c r="B1191" s="11"/>
      <c r="C1191" s="11"/>
      <c r="D1191" s="11"/>
      <c r="E1191" s="11"/>
      <c r="F1191" s="11"/>
      <c r="G1191" s="374"/>
      <c r="H1191" s="374"/>
      <c r="I1191" s="374"/>
      <c r="J1191" s="374"/>
      <c r="K1191" s="374"/>
    </row>
    <row r="1192" spans="1:11" ht="19.95" customHeight="1">
      <c r="A1192" s="375" t="s">
        <v>1194</v>
      </c>
      <c r="B1192" s="375"/>
      <c r="C1192" s="375"/>
      <c r="D1192" s="375"/>
      <c r="E1192" s="375"/>
      <c r="F1192" s="375"/>
      <c r="G1192" s="375"/>
      <c r="H1192" s="375"/>
      <c r="I1192" s="375"/>
      <c r="J1192" s="375"/>
      <c r="K1192" s="375"/>
    </row>
    <row r="1193" spans="1:11" ht="15" customHeight="1">
      <c r="A1193" s="373" t="s">
        <v>779</v>
      </c>
      <c r="B1193" s="373"/>
      <c r="C1193" s="373"/>
      <c r="D1193" s="366" t="s">
        <v>178</v>
      </c>
      <c r="E1193" s="366"/>
      <c r="F1193" s="243" t="s">
        <v>194</v>
      </c>
      <c r="G1193" s="366" t="s">
        <v>195</v>
      </c>
      <c r="H1193" s="366"/>
      <c r="I1193" s="366" t="s">
        <v>196</v>
      </c>
      <c r="J1193" s="366"/>
      <c r="K1193" s="243" t="s">
        <v>197</v>
      </c>
    </row>
    <row r="1194" spans="1:11" ht="15" customHeight="1">
      <c r="A1194" s="246" t="s">
        <v>1195</v>
      </c>
      <c r="B1194" s="369" t="s">
        <v>1196</v>
      </c>
      <c r="C1194" s="369"/>
      <c r="D1194" s="370" t="s">
        <v>16</v>
      </c>
      <c r="E1194" s="370"/>
      <c r="F1194" s="246" t="s">
        <v>128</v>
      </c>
      <c r="G1194" s="371">
        <v>2.12E-2</v>
      </c>
      <c r="H1194" s="371"/>
      <c r="I1194" s="372">
        <v>20.07</v>
      </c>
      <c r="J1194" s="372"/>
      <c r="K1194" s="248">
        <f>TRUNC(TRUNC(G1194,8)*I1194,2)</f>
        <v>0.42</v>
      </c>
    </row>
    <row r="1195" spans="1:11" ht="15" customHeight="1">
      <c r="A1195" s="11"/>
      <c r="B1195" s="11"/>
      <c r="C1195" s="11"/>
      <c r="D1195" s="11"/>
      <c r="E1195" s="11"/>
      <c r="F1195" s="11"/>
      <c r="G1195" s="367" t="s">
        <v>782</v>
      </c>
      <c r="H1195" s="367"/>
      <c r="I1195" s="367"/>
      <c r="J1195" s="367"/>
      <c r="K1195" s="249">
        <f>SUM(K1194:K1194)</f>
        <v>0.42</v>
      </c>
    </row>
    <row r="1196" spans="1:11" ht="15" customHeight="1">
      <c r="A1196" s="11"/>
      <c r="B1196" s="11"/>
      <c r="C1196" s="11"/>
      <c r="D1196" s="11"/>
      <c r="E1196" s="11"/>
      <c r="F1196" s="11"/>
      <c r="G1196" s="368" t="s">
        <v>217</v>
      </c>
      <c r="H1196" s="368"/>
      <c r="I1196" s="368"/>
      <c r="J1196" s="368"/>
      <c r="K1196" s="250">
        <f>ROUND(SUM(K1195),2)</f>
        <v>0.42</v>
      </c>
    </row>
    <row r="1197" spans="1:11" ht="10.050000000000001" customHeight="1">
      <c r="A1197" s="11"/>
      <c r="B1197" s="11"/>
      <c r="C1197" s="11"/>
      <c r="D1197" s="11"/>
      <c r="E1197" s="11"/>
      <c r="F1197" s="11"/>
      <c r="G1197" s="374"/>
      <c r="H1197" s="374"/>
      <c r="I1197" s="374"/>
      <c r="J1197" s="374"/>
      <c r="K1197" s="374"/>
    </row>
    <row r="1198" spans="1:11" ht="19.95" customHeight="1">
      <c r="A1198" s="375" t="s">
        <v>1197</v>
      </c>
      <c r="B1198" s="375"/>
      <c r="C1198" s="375"/>
      <c r="D1198" s="375"/>
      <c r="E1198" s="375"/>
      <c r="F1198" s="375"/>
      <c r="G1198" s="375"/>
      <c r="H1198" s="375"/>
      <c r="I1198" s="375"/>
      <c r="J1198" s="375"/>
      <c r="K1198" s="375"/>
    </row>
    <row r="1199" spans="1:11" ht="15" customHeight="1">
      <c r="A1199" s="373" t="s">
        <v>779</v>
      </c>
      <c r="B1199" s="373"/>
      <c r="C1199" s="373"/>
      <c r="D1199" s="366" t="s">
        <v>178</v>
      </c>
      <c r="E1199" s="366"/>
      <c r="F1199" s="243" t="s">
        <v>194</v>
      </c>
      <c r="G1199" s="366" t="s">
        <v>195</v>
      </c>
      <c r="H1199" s="366"/>
      <c r="I1199" s="366" t="s">
        <v>196</v>
      </c>
      <c r="J1199" s="366"/>
      <c r="K1199" s="243" t="s">
        <v>197</v>
      </c>
    </row>
    <row r="1200" spans="1:11" ht="15" customHeight="1">
      <c r="A1200" s="246" t="s">
        <v>1198</v>
      </c>
      <c r="B1200" s="369" t="s">
        <v>1199</v>
      </c>
      <c r="C1200" s="369"/>
      <c r="D1200" s="370" t="s">
        <v>16</v>
      </c>
      <c r="E1200" s="370"/>
      <c r="F1200" s="246" t="s">
        <v>128</v>
      </c>
      <c r="G1200" s="371">
        <v>1.4760000000000001E-2</v>
      </c>
      <c r="H1200" s="371"/>
      <c r="I1200" s="372">
        <v>20.07</v>
      </c>
      <c r="J1200" s="372"/>
      <c r="K1200" s="248">
        <f>TRUNC(TRUNC(G1200,8)*I1200,2)</f>
        <v>0.28999999999999998</v>
      </c>
    </row>
    <row r="1201" spans="1:11" ht="15" customHeight="1">
      <c r="A1201" s="11"/>
      <c r="B1201" s="11"/>
      <c r="C1201" s="11"/>
      <c r="D1201" s="11"/>
      <c r="E1201" s="11"/>
      <c r="F1201" s="11"/>
      <c r="G1201" s="367" t="s">
        <v>782</v>
      </c>
      <c r="H1201" s="367"/>
      <c r="I1201" s="367"/>
      <c r="J1201" s="367"/>
      <c r="K1201" s="249">
        <f>SUM(K1200:K1200)</f>
        <v>0.28999999999999998</v>
      </c>
    </row>
    <row r="1202" spans="1:11" ht="15" customHeight="1">
      <c r="A1202" s="11"/>
      <c r="B1202" s="11"/>
      <c r="C1202" s="11"/>
      <c r="D1202" s="11"/>
      <c r="E1202" s="11"/>
      <c r="F1202" s="11"/>
      <c r="G1202" s="368" t="s">
        <v>217</v>
      </c>
      <c r="H1202" s="368"/>
      <c r="I1202" s="368"/>
      <c r="J1202" s="368"/>
      <c r="K1202" s="250">
        <f>ROUND(SUM(K1201),2)</f>
        <v>0.28999999999999998</v>
      </c>
    </row>
    <row r="1203" spans="1:11" ht="10.050000000000001" customHeight="1">
      <c r="A1203" s="11"/>
      <c r="B1203" s="11"/>
      <c r="C1203" s="11"/>
      <c r="D1203" s="11"/>
      <c r="E1203" s="11"/>
      <c r="F1203" s="11"/>
      <c r="G1203" s="374"/>
      <c r="H1203" s="374"/>
      <c r="I1203" s="374"/>
      <c r="J1203" s="374"/>
      <c r="K1203" s="374"/>
    </row>
    <row r="1204" spans="1:11" ht="19.95" customHeight="1">
      <c r="A1204" s="375" t="s">
        <v>1200</v>
      </c>
      <c r="B1204" s="375"/>
      <c r="C1204" s="375"/>
      <c r="D1204" s="375"/>
      <c r="E1204" s="375"/>
      <c r="F1204" s="375"/>
      <c r="G1204" s="375"/>
      <c r="H1204" s="375"/>
      <c r="I1204" s="375"/>
      <c r="J1204" s="375"/>
      <c r="K1204" s="375"/>
    </row>
    <row r="1205" spans="1:11" ht="15" customHeight="1">
      <c r="A1205" s="373" t="s">
        <v>779</v>
      </c>
      <c r="B1205" s="373"/>
      <c r="C1205" s="373"/>
      <c r="D1205" s="366" t="s">
        <v>178</v>
      </c>
      <c r="E1205" s="366"/>
      <c r="F1205" s="243" t="s">
        <v>194</v>
      </c>
      <c r="G1205" s="366" t="s">
        <v>195</v>
      </c>
      <c r="H1205" s="366"/>
      <c r="I1205" s="366" t="s">
        <v>196</v>
      </c>
      <c r="J1205" s="366"/>
      <c r="K1205" s="243" t="s">
        <v>197</v>
      </c>
    </row>
    <row r="1206" spans="1:11" ht="15" customHeight="1">
      <c r="A1206" s="246" t="s">
        <v>1201</v>
      </c>
      <c r="B1206" s="369" t="s">
        <v>1202</v>
      </c>
      <c r="C1206" s="369"/>
      <c r="D1206" s="370" t="s">
        <v>16</v>
      </c>
      <c r="E1206" s="370"/>
      <c r="F1206" s="246" t="s">
        <v>128</v>
      </c>
      <c r="G1206" s="371">
        <v>2.12E-2</v>
      </c>
      <c r="H1206" s="371"/>
      <c r="I1206" s="372">
        <v>15.1</v>
      </c>
      <c r="J1206" s="372"/>
      <c r="K1206" s="248">
        <f>TRUNC(TRUNC(G1206,8)*I1206,2)</f>
        <v>0.32</v>
      </c>
    </row>
    <row r="1207" spans="1:11" ht="15" customHeight="1">
      <c r="A1207" s="11"/>
      <c r="B1207" s="11"/>
      <c r="C1207" s="11"/>
      <c r="D1207" s="11"/>
      <c r="E1207" s="11"/>
      <c r="F1207" s="11"/>
      <c r="G1207" s="367" t="s">
        <v>782</v>
      </c>
      <c r="H1207" s="367"/>
      <c r="I1207" s="367"/>
      <c r="J1207" s="367"/>
      <c r="K1207" s="249">
        <f>SUM(K1206:K1206)</f>
        <v>0.32</v>
      </c>
    </row>
    <row r="1208" spans="1:11" ht="15" customHeight="1">
      <c r="A1208" s="11"/>
      <c r="B1208" s="11"/>
      <c r="C1208" s="11"/>
      <c r="D1208" s="11"/>
      <c r="E1208" s="11"/>
      <c r="F1208" s="11"/>
      <c r="G1208" s="368" t="s">
        <v>217</v>
      </c>
      <c r="H1208" s="368"/>
      <c r="I1208" s="368"/>
      <c r="J1208" s="368"/>
      <c r="K1208" s="250">
        <f>ROUND(SUM(K1207),2)</f>
        <v>0.32</v>
      </c>
    </row>
    <row r="1209" spans="1:11" ht="10.050000000000001" customHeight="1">
      <c r="A1209" s="11"/>
      <c r="B1209" s="11"/>
      <c r="C1209" s="11"/>
      <c r="D1209" s="11"/>
      <c r="E1209" s="11"/>
      <c r="F1209" s="11"/>
      <c r="G1209" s="374"/>
      <c r="H1209" s="374"/>
      <c r="I1209" s="374"/>
      <c r="J1209" s="374"/>
      <c r="K1209" s="374"/>
    </row>
    <row r="1210" spans="1:11" ht="19.95" customHeight="1">
      <c r="A1210" s="375" t="s">
        <v>1203</v>
      </c>
      <c r="B1210" s="375"/>
      <c r="C1210" s="375"/>
      <c r="D1210" s="375"/>
      <c r="E1210" s="375"/>
      <c r="F1210" s="375"/>
      <c r="G1210" s="375"/>
      <c r="H1210" s="375"/>
      <c r="I1210" s="375"/>
      <c r="J1210" s="375"/>
      <c r="K1210" s="375"/>
    </row>
    <row r="1211" spans="1:11" ht="15" customHeight="1">
      <c r="A1211" s="373" t="s">
        <v>779</v>
      </c>
      <c r="B1211" s="373"/>
      <c r="C1211" s="373"/>
      <c r="D1211" s="366" t="s">
        <v>178</v>
      </c>
      <c r="E1211" s="366"/>
      <c r="F1211" s="243" t="s">
        <v>194</v>
      </c>
      <c r="G1211" s="366" t="s">
        <v>195</v>
      </c>
      <c r="H1211" s="366"/>
      <c r="I1211" s="366" t="s">
        <v>196</v>
      </c>
      <c r="J1211" s="366"/>
      <c r="K1211" s="243" t="s">
        <v>197</v>
      </c>
    </row>
    <row r="1212" spans="1:11" ht="15" customHeight="1">
      <c r="A1212" s="246" t="s">
        <v>1204</v>
      </c>
      <c r="B1212" s="369" t="s">
        <v>1205</v>
      </c>
      <c r="C1212" s="369"/>
      <c r="D1212" s="370" t="s">
        <v>16</v>
      </c>
      <c r="E1212" s="370"/>
      <c r="F1212" s="246" t="s">
        <v>591</v>
      </c>
      <c r="G1212" s="371">
        <v>1.354E-2</v>
      </c>
      <c r="H1212" s="371"/>
      <c r="I1212" s="372">
        <v>3669.52</v>
      </c>
      <c r="J1212" s="372"/>
      <c r="K1212" s="248">
        <f>TRUNC(TRUNC(G1212,8)*I1212,2)</f>
        <v>49.68</v>
      </c>
    </row>
    <row r="1213" spans="1:11" ht="15" customHeight="1">
      <c r="A1213" s="11"/>
      <c r="B1213" s="11"/>
      <c r="C1213" s="11"/>
      <c r="D1213" s="11"/>
      <c r="E1213" s="11"/>
      <c r="F1213" s="11"/>
      <c r="G1213" s="367" t="s">
        <v>782</v>
      </c>
      <c r="H1213" s="367"/>
      <c r="I1213" s="367"/>
      <c r="J1213" s="367"/>
      <c r="K1213" s="249">
        <f>SUM(K1212:K1212)</f>
        <v>49.68</v>
      </c>
    </row>
    <row r="1214" spans="1:11" ht="15" customHeight="1">
      <c r="A1214" s="11"/>
      <c r="B1214" s="11"/>
      <c r="C1214" s="11"/>
      <c r="D1214" s="11"/>
      <c r="E1214" s="11"/>
      <c r="F1214" s="11"/>
      <c r="G1214" s="368" t="s">
        <v>217</v>
      </c>
      <c r="H1214" s="368"/>
      <c r="I1214" s="368"/>
      <c r="J1214" s="368"/>
      <c r="K1214" s="250">
        <f>ROUND(SUM(K1213),2)</f>
        <v>49.68</v>
      </c>
    </row>
    <row r="1215" spans="1:11" ht="10.050000000000001" customHeight="1">
      <c r="A1215" s="11"/>
      <c r="B1215" s="11"/>
      <c r="C1215" s="11"/>
      <c r="D1215" s="11"/>
      <c r="E1215" s="11"/>
      <c r="F1215" s="11"/>
      <c r="G1215" s="374"/>
      <c r="H1215" s="374"/>
      <c r="I1215" s="374"/>
      <c r="J1215" s="374"/>
      <c r="K1215" s="374"/>
    </row>
    <row r="1216" spans="1:11" ht="19.95" customHeight="1">
      <c r="A1216" s="375" t="s">
        <v>1206</v>
      </c>
      <c r="B1216" s="375"/>
      <c r="C1216" s="375"/>
      <c r="D1216" s="375"/>
      <c r="E1216" s="375"/>
      <c r="F1216" s="375"/>
      <c r="G1216" s="375"/>
      <c r="H1216" s="375"/>
      <c r="I1216" s="375"/>
      <c r="J1216" s="375"/>
      <c r="K1216" s="375"/>
    </row>
    <row r="1217" spans="1:11" ht="15" customHeight="1">
      <c r="A1217" s="373" t="s">
        <v>779</v>
      </c>
      <c r="B1217" s="373"/>
      <c r="C1217" s="373"/>
      <c r="D1217" s="366" t="s">
        <v>178</v>
      </c>
      <c r="E1217" s="366"/>
      <c r="F1217" s="243" t="s">
        <v>194</v>
      </c>
      <c r="G1217" s="366" t="s">
        <v>195</v>
      </c>
      <c r="H1217" s="366"/>
      <c r="I1217" s="366" t="s">
        <v>196</v>
      </c>
      <c r="J1217" s="366"/>
      <c r="K1217" s="243" t="s">
        <v>197</v>
      </c>
    </row>
    <row r="1218" spans="1:11" ht="15" customHeight="1">
      <c r="A1218" s="246" t="s">
        <v>1207</v>
      </c>
      <c r="B1218" s="369" t="s">
        <v>1208</v>
      </c>
      <c r="C1218" s="369"/>
      <c r="D1218" s="370" t="s">
        <v>16</v>
      </c>
      <c r="E1218" s="370"/>
      <c r="F1218" s="246" t="s">
        <v>128</v>
      </c>
      <c r="G1218" s="371">
        <v>1.154E-2</v>
      </c>
      <c r="H1218" s="371"/>
      <c r="I1218" s="372">
        <v>19.829999999999998</v>
      </c>
      <c r="J1218" s="372"/>
      <c r="K1218" s="248">
        <f>TRUNC(TRUNC(G1218,8)*I1218,2)</f>
        <v>0.22</v>
      </c>
    </row>
    <row r="1219" spans="1:11" ht="15" customHeight="1">
      <c r="A1219" s="11"/>
      <c r="B1219" s="11"/>
      <c r="C1219" s="11"/>
      <c r="D1219" s="11"/>
      <c r="E1219" s="11"/>
      <c r="F1219" s="11"/>
      <c r="G1219" s="367" t="s">
        <v>782</v>
      </c>
      <c r="H1219" s="367"/>
      <c r="I1219" s="367"/>
      <c r="J1219" s="367"/>
      <c r="K1219" s="249">
        <f>SUM(K1218:K1218)</f>
        <v>0.22</v>
      </c>
    </row>
    <row r="1220" spans="1:11" ht="15" customHeight="1">
      <c r="A1220" s="11"/>
      <c r="B1220" s="11"/>
      <c r="C1220" s="11"/>
      <c r="D1220" s="11"/>
      <c r="E1220" s="11"/>
      <c r="F1220" s="11"/>
      <c r="G1220" s="368" t="s">
        <v>217</v>
      </c>
      <c r="H1220" s="368"/>
      <c r="I1220" s="368"/>
      <c r="J1220" s="368"/>
      <c r="K1220" s="250">
        <f>ROUND(SUM(K1219),2)</f>
        <v>0.22</v>
      </c>
    </row>
    <row r="1221" spans="1:11" ht="10.050000000000001" customHeight="1">
      <c r="A1221" s="11"/>
      <c r="B1221" s="11"/>
      <c r="C1221" s="11"/>
      <c r="D1221" s="11"/>
      <c r="E1221" s="11"/>
      <c r="F1221" s="11"/>
      <c r="G1221" s="374"/>
      <c r="H1221" s="374"/>
      <c r="I1221" s="374"/>
      <c r="J1221" s="374"/>
      <c r="K1221" s="374"/>
    </row>
    <row r="1222" spans="1:11" ht="19.95" customHeight="1">
      <c r="A1222" s="375" t="s">
        <v>1209</v>
      </c>
      <c r="B1222" s="375"/>
      <c r="C1222" s="375"/>
      <c r="D1222" s="375"/>
      <c r="E1222" s="375"/>
      <c r="F1222" s="375"/>
      <c r="G1222" s="375"/>
      <c r="H1222" s="375"/>
      <c r="I1222" s="375"/>
      <c r="J1222" s="375"/>
      <c r="K1222" s="375"/>
    </row>
    <row r="1223" spans="1:11" ht="15" customHeight="1">
      <c r="A1223" s="373" t="s">
        <v>779</v>
      </c>
      <c r="B1223" s="373"/>
      <c r="C1223" s="373"/>
      <c r="D1223" s="366" t="s">
        <v>178</v>
      </c>
      <c r="E1223" s="366"/>
      <c r="F1223" s="243" t="s">
        <v>194</v>
      </c>
      <c r="G1223" s="366" t="s">
        <v>195</v>
      </c>
      <c r="H1223" s="366"/>
      <c r="I1223" s="366" t="s">
        <v>196</v>
      </c>
      <c r="J1223" s="366"/>
      <c r="K1223" s="243" t="s">
        <v>197</v>
      </c>
    </row>
    <row r="1224" spans="1:11" ht="15" customHeight="1">
      <c r="A1224" s="246" t="s">
        <v>1210</v>
      </c>
      <c r="B1224" s="369" t="s">
        <v>1211</v>
      </c>
      <c r="C1224" s="369"/>
      <c r="D1224" s="370" t="s">
        <v>16</v>
      </c>
      <c r="E1224" s="370"/>
      <c r="F1224" s="246" t="s">
        <v>591</v>
      </c>
      <c r="G1224" s="371">
        <v>6.2599999999999999E-3</v>
      </c>
      <c r="H1224" s="371"/>
      <c r="I1224" s="372">
        <v>4644.22</v>
      </c>
      <c r="J1224" s="372"/>
      <c r="K1224" s="248">
        <f>TRUNC(TRUNC(G1224,8)*I1224,2)</f>
        <v>29.07</v>
      </c>
    </row>
    <row r="1225" spans="1:11" ht="15" customHeight="1">
      <c r="A1225" s="11"/>
      <c r="B1225" s="11"/>
      <c r="C1225" s="11"/>
      <c r="D1225" s="11"/>
      <c r="E1225" s="11"/>
      <c r="F1225" s="11"/>
      <c r="G1225" s="367" t="s">
        <v>782</v>
      </c>
      <c r="H1225" s="367"/>
      <c r="I1225" s="367"/>
      <c r="J1225" s="367"/>
      <c r="K1225" s="249">
        <f>SUM(K1224:K1224)</f>
        <v>29.07</v>
      </c>
    </row>
    <row r="1226" spans="1:11" ht="15" customHeight="1">
      <c r="A1226" s="11"/>
      <c r="B1226" s="11"/>
      <c r="C1226" s="11"/>
      <c r="D1226" s="11"/>
      <c r="E1226" s="11"/>
      <c r="F1226" s="11"/>
      <c r="G1226" s="368" t="s">
        <v>217</v>
      </c>
      <c r="H1226" s="368"/>
      <c r="I1226" s="368"/>
      <c r="J1226" s="368"/>
      <c r="K1226" s="250">
        <f>ROUND(SUM(K1225),2)</f>
        <v>29.07</v>
      </c>
    </row>
    <row r="1227" spans="1:11" ht="10.050000000000001" customHeight="1">
      <c r="A1227" s="11"/>
      <c r="B1227" s="11"/>
      <c r="C1227" s="11"/>
      <c r="D1227" s="11"/>
      <c r="E1227" s="11"/>
      <c r="F1227" s="11"/>
      <c r="G1227" s="374"/>
      <c r="H1227" s="374"/>
      <c r="I1227" s="374"/>
      <c r="J1227" s="374"/>
      <c r="K1227" s="374"/>
    </row>
    <row r="1228" spans="1:11" ht="19.95" customHeight="1">
      <c r="A1228" s="375" t="s">
        <v>1212</v>
      </c>
      <c r="B1228" s="375"/>
      <c r="C1228" s="375"/>
      <c r="D1228" s="375"/>
      <c r="E1228" s="375"/>
      <c r="F1228" s="375"/>
      <c r="G1228" s="375"/>
      <c r="H1228" s="375"/>
      <c r="I1228" s="375"/>
      <c r="J1228" s="375"/>
      <c r="K1228" s="375"/>
    </row>
    <row r="1229" spans="1:11" ht="15" customHeight="1">
      <c r="A1229" s="373" t="s">
        <v>779</v>
      </c>
      <c r="B1229" s="373"/>
      <c r="C1229" s="373"/>
      <c r="D1229" s="366" t="s">
        <v>178</v>
      </c>
      <c r="E1229" s="366"/>
      <c r="F1229" s="243" t="s">
        <v>194</v>
      </c>
      <c r="G1229" s="366" t="s">
        <v>195</v>
      </c>
      <c r="H1229" s="366"/>
      <c r="I1229" s="366" t="s">
        <v>196</v>
      </c>
      <c r="J1229" s="366"/>
      <c r="K1229" s="243" t="s">
        <v>197</v>
      </c>
    </row>
    <row r="1230" spans="1:11" ht="21" customHeight="1">
      <c r="A1230" s="246" t="s">
        <v>1189</v>
      </c>
      <c r="B1230" s="369" t="s">
        <v>1190</v>
      </c>
      <c r="C1230" s="369"/>
      <c r="D1230" s="370" t="s">
        <v>16</v>
      </c>
      <c r="E1230" s="370"/>
      <c r="F1230" s="246" t="s">
        <v>128</v>
      </c>
      <c r="G1230" s="371">
        <v>1.154E-2</v>
      </c>
      <c r="H1230" s="371"/>
      <c r="I1230" s="372">
        <v>17.61</v>
      </c>
      <c r="J1230" s="372"/>
      <c r="K1230" s="248">
        <f>TRUNC(TRUNC(G1230,8)*I1230,2)</f>
        <v>0.2</v>
      </c>
    </row>
    <row r="1231" spans="1:11" ht="15" customHeight="1">
      <c r="A1231" s="11"/>
      <c r="B1231" s="11"/>
      <c r="C1231" s="11"/>
      <c r="D1231" s="11"/>
      <c r="E1231" s="11"/>
      <c r="F1231" s="11"/>
      <c r="G1231" s="367" t="s">
        <v>782</v>
      </c>
      <c r="H1231" s="367"/>
      <c r="I1231" s="367"/>
      <c r="J1231" s="367"/>
      <c r="K1231" s="249">
        <f>SUM(K1230:K1230)</f>
        <v>0.2</v>
      </c>
    </row>
    <row r="1232" spans="1:11" ht="15" customHeight="1">
      <c r="A1232" s="11"/>
      <c r="B1232" s="11"/>
      <c r="C1232" s="11"/>
      <c r="D1232" s="11"/>
      <c r="E1232" s="11"/>
      <c r="F1232" s="11"/>
      <c r="G1232" s="368" t="s">
        <v>217</v>
      </c>
      <c r="H1232" s="368"/>
      <c r="I1232" s="368"/>
      <c r="J1232" s="368"/>
      <c r="K1232" s="250">
        <f>ROUND(SUM(K1231),2)</f>
        <v>0.2</v>
      </c>
    </row>
    <row r="1233" spans="1:11" ht="10.050000000000001" customHeight="1">
      <c r="A1233" s="11"/>
      <c r="B1233" s="11"/>
      <c r="C1233" s="11"/>
      <c r="D1233" s="11"/>
      <c r="E1233" s="11"/>
      <c r="F1233" s="11"/>
      <c r="G1233" s="374"/>
      <c r="H1233" s="374"/>
      <c r="I1233" s="374"/>
      <c r="J1233" s="374"/>
      <c r="K1233" s="374"/>
    </row>
    <row r="1234" spans="1:11" ht="19.95" customHeight="1">
      <c r="A1234" s="375" t="s">
        <v>1213</v>
      </c>
      <c r="B1234" s="375"/>
      <c r="C1234" s="375"/>
      <c r="D1234" s="375"/>
      <c r="E1234" s="375"/>
      <c r="F1234" s="375"/>
      <c r="G1234" s="375"/>
      <c r="H1234" s="375"/>
      <c r="I1234" s="375"/>
      <c r="J1234" s="375"/>
      <c r="K1234" s="375"/>
    </row>
    <row r="1235" spans="1:11" ht="15" customHeight="1">
      <c r="A1235" s="373" t="s">
        <v>779</v>
      </c>
      <c r="B1235" s="373"/>
      <c r="C1235" s="373"/>
      <c r="D1235" s="366" t="s">
        <v>178</v>
      </c>
      <c r="E1235" s="366"/>
      <c r="F1235" s="243" t="s">
        <v>194</v>
      </c>
      <c r="G1235" s="366" t="s">
        <v>195</v>
      </c>
      <c r="H1235" s="366"/>
      <c r="I1235" s="366" t="s">
        <v>196</v>
      </c>
      <c r="J1235" s="366"/>
      <c r="K1235" s="243" t="s">
        <v>197</v>
      </c>
    </row>
    <row r="1236" spans="1:11" ht="15" customHeight="1">
      <c r="A1236" s="246" t="s">
        <v>1214</v>
      </c>
      <c r="B1236" s="369" t="s">
        <v>1215</v>
      </c>
      <c r="C1236" s="369"/>
      <c r="D1236" s="370" t="s">
        <v>16</v>
      </c>
      <c r="E1236" s="370"/>
      <c r="F1236" s="246" t="s">
        <v>591</v>
      </c>
      <c r="G1236" s="371">
        <v>3.8300000000000001E-3</v>
      </c>
      <c r="H1236" s="371"/>
      <c r="I1236" s="372">
        <v>2721.33</v>
      </c>
      <c r="J1236" s="372"/>
      <c r="K1236" s="248">
        <f>TRUNC(TRUNC(G1236,8)*I1236,2)</f>
        <v>10.42</v>
      </c>
    </row>
    <row r="1237" spans="1:11" ht="15" customHeight="1">
      <c r="A1237" s="11"/>
      <c r="B1237" s="11"/>
      <c r="C1237" s="11"/>
      <c r="D1237" s="11"/>
      <c r="E1237" s="11"/>
      <c r="F1237" s="11"/>
      <c r="G1237" s="367" t="s">
        <v>782</v>
      </c>
      <c r="H1237" s="367"/>
      <c r="I1237" s="367"/>
      <c r="J1237" s="367"/>
      <c r="K1237" s="249">
        <f>SUM(K1236:K1236)</f>
        <v>10.42</v>
      </c>
    </row>
    <row r="1238" spans="1:11" ht="15" customHeight="1">
      <c r="A1238" s="11"/>
      <c r="B1238" s="11"/>
      <c r="C1238" s="11"/>
      <c r="D1238" s="11"/>
      <c r="E1238" s="11"/>
      <c r="F1238" s="11"/>
      <c r="G1238" s="368" t="s">
        <v>217</v>
      </c>
      <c r="H1238" s="368"/>
      <c r="I1238" s="368"/>
      <c r="J1238" s="368"/>
      <c r="K1238" s="250">
        <f>ROUND(SUM(K1237),2)</f>
        <v>10.42</v>
      </c>
    </row>
    <row r="1239" spans="1:11" ht="10.050000000000001" customHeight="1">
      <c r="A1239" s="11"/>
      <c r="B1239" s="11"/>
      <c r="C1239" s="11"/>
      <c r="D1239" s="11"/>
      <c r="E1239" s="11"/>
      <c r="F1239" s="11"/>
      <c r="G1239" s="374"/>
      <c r="H1239" s="374"/>
      <c r="I1239" s="374"/>
      <c r="J1239" s="374"/>
      <c r="K1239" s="374"/>
    </row>
    <row r="1240" spans="1:11" ht="19.95" customHeight="1">
      <c r="A1240" s="375" t="s">
        <v>1216</v>
      </c>
      <c r="B1240" s="375"/>
      <c r="C1240" s="375"/>
      <c r="D1240" s="375"/>
      <c r="E1240" s="375"/>
      <c r="F1240" s="375"/>
      <c r="G1240" s="375"/>
      <c r="H1240" s="375"/>
      <c r="I1240" s="375"/>
      <c r="J1240" s="375"/>
      <c r="K1240" s="375"/>
    </row>
    <row r="1241" spans="1:11" ht="15" customHeight="1">
      <c r="A1241" s="373" t="s">
        <v>193</v>
      </c>
      <c r="B1241" s="373"/>
      <c r="C1241" s="373"/>
      <c r="D1241" s="366" t="s">
        <v>178</v>
      </c>
      <c r="E1241" s="366"/>
      <c r="F1241" s="243" t="s">
        <v>194</v>
      </c>
      <c r="G1241" s="366" t="s">
        <v>195</v>
      </c>
      <c r="H1241" s="366"/>
      <c r="I1241" s="366" t="s">
        <v>196</v>
      </c>
      <c r="J1241" s="366"/>
      <c r="K1241" s="243" t="s">
        <v>197</v>
      </c>
    </row>
    <row r="1242" spans="1:11" ht="21" customHeight="1">
      <c r="A1242" s="246" t="s">
        <v>1217</v>
      </c>
      <c r="B1242" s="369" t="s">
        <v>1218</v>
      </c>
      <c r="C1242" s="369"/>
      <c r="D1242" s="370" t="s">
        <v>16</v>
      </c>
      <c r="E1242" s="370"/>
      <c r="F1242" s="246" t="s">
        <v>23</v>
      </c>
      <c r="G1242" s="371">
        <v>2</v>
      </c>
      <c r="H1242" s="371"/>
      <c r="I1242" s="372">
        <v>4</v>
      </c>
      <c r="J1242" s="372"/>
      <c r="K1242" s="248">
        <f>TRUNC(TRUNC(G1242,8)*I1242,2)</f>
        <v>8</v>
      </c>
    </row>
    <row r="1243" spans="1:11" ht="21" customHeight="1">
      <c r="A1243" s="246" t="s">
        <v>1219</v>
      </c>
      <c r="B1243" s="369" t="s">
        <v>1220</v>
      </c>
      <c r="C1243" s="369"/>
      <c r="D1243" s="370" t="s">
        <v>16</v>
      </c>
      <c r="E1243" s="370"/>
      <c r="F1243" s="246" t="s">
        <v>23</v>
      </c>
      <c r="G1243" s="371">
        <v>1</v>
      </c>
      <c r="H1243" s="371"/>
      <c r="I1243" s="372">
        <v>19.54</v>
      </c>
      <c r="J1243" s="372"/>
      <c r="K1243" s="248">
        <f>TRUNC(TRUNC(G1243,8)*I1243,2)</f>
        <v>19.54</v>
      </c>
    </row>
    <row r="1244" spans="1:11" ht="28.95" customHeight="1">
      <c r="A1244" s="246" t="s">
        <v>1221</v>
      </c>
      <c r="B1244" s="369" t="s">
        <v>1222</v>
      </c>
      <c r="C1244" s="369"/>
      <c r="D1244" s="370" t="s">
        <v>16</v>
      </c>
      <c r="E1244" s="370"/>
      <c r="F1244" s="246" t="s">
        <v>23</v>
      </c>
      <c r="G1244" s="371">
        <v>0.115</v>
      </c>
      <c r="H1244" s="371"/>
      <c r="I1244" s="372">
        <v>26.99</v>
      </c>
      <c r="J1244" s="372"/>
      <c r="K1244" s="248">
        <f>TRUNC(TRUNC(G1244,8)*I1244,2)</f>
        <v>3.1</v>
      </c>
    </row>
    <row r="1245" spans="1:11" ht="15" customHeight="1">
      <c r="A1245" s="11"/>
      <c r="B1245" s="11"/>
      <c r="C1245" s="11"/>
      <c r="D1245" s="11"/>
      <c r="E1245" s="11"/>
      <c r="F1245" s="11"/>
      <c r="G1245" s="367" t="s">
        <v>206</v>
      </c>
      <c r="H1245" s="367"/>
      <c r="I1245" s="367"/>
      <c r="J1245" s="367"/>
      <c r="K1245" s="249">
        <f>SUM(K1242:K1244)</f>
        <v>30.64</v>
      </c>
    </row>
    <row r="1246" spans="1:11" ht="15" customHeight="1">
      <c r="A1246" s="373" t="s">
        <v>207</v>
      </c>
      <c r="B1246" s="373"/>
      <c r="C1246" s="373"/>
      <c r="D1246" s="366" t="s">
        <v>178</v>
      </c>
      <c r="E1246" s="366"/>
      <c r="F1246" s="243" t="s">
        <v>194</v>
      </c>
      <c r="G1246" s="366" t="s">
        <v>195</v>
      </c>
      <c r="H1246" s="366"/>
      <c r="I1246" s="366" t="s">
        <v>196</v>
      </c>
      <c r="J1246" s="366"/>
      <c r="K1246" s="243" t="s">
        <v>197</v>
      </c>
    </row>
    <row r="1247" spans="1:11" ht="21" customHeight="1">
      <c r="A1247" s="246" t="s">
        <v>276</v>
      </c>
      <c r="B1247" s="369" t="s">
        <v>277</v>
      </c>
      <c r="C1247" s="369"/>
      <c r="D1247" s="370" t="s">
        <v>16</v>
      </c>
      <c r="E1247" s="370"/>
      <c r="F1247" s="246" t="s">
        <v>128</v>
      </c>
      <c r="G1247" s="371">
        <v>0.19259999999999999</v>
      </c>
      <c r="H1247" s="371"/>
      <c r="I1247" s="372">
        <v>22.58</v>
      </c>
      <c r="J1247" s="372"/>
      <c r="K1247" s="248">
        <f>TRUNC(TRUNC(G1247,8)*I1247,2)</f>
        <v>4.34</v>
      </c>
    </row>
    <row r="1248" spans="1:11" ht="21" customHeight="1">
      <c r="A1248" s="246" t="s">
        <v>278</v>
      </c>
      <c r="B1248" s="369" t="s">
        <v>279</v>
      </c>
      <c r="C1248" s="369"/>
      <c r="D1248" s="370" t="s">
        <v>16</v>
      </c>
      <c r="E1248" s="370"/>
      <c r="F1248" s="246" t="s">
        <v>128</v>
      </c>
      <c r="G1248" s="371">
        <v>0.19259999999999999</v>
      </c>
      <c r="H1248" s="371"/>
      <c r="I1248" s="372">
        <v>26.71</v>
      </c>
      <c r="J1248" s="372"/>
      <c r="K1248" s="248">
        <f>TRUNC(TRUNC(G1248,8)*I1248,2)</f>
        <v>5.14</v>
      </c>
    </row>
    <row r="1249" spans="1:11" ht="18" customHeight="1">
      <c r="A1249" s="11"/>
      <c r="B1249" s="11"/>
      <c r="C1249" s="11"/>
      <c r="D1249" s="11"/>
      <c r="E1249" s="11"/>
      <c r="F1249" s="11"/>
      <c r="G1249" s="367" t="s">
        <v>212</v>
      </c>
      <c r="H1249" s="367"/>
      <c r="I1249" s="367"/>
      <c r="J1249" s="367"/>
      <c r="K1249" s="249">
        <f>SUM(K1247:K1248)</f>
        <v>9.48</v>
      </c>
    </row>
    <row r="1250" spans="1:11" ht="15" customHeight="1">
      <c r="A1250" s="11"/>
      <c r="B1250" s="11"/>
      <c r="C1250" s="11"/>
      <c r="D1250" s="11"/>
      <c r="E1250" s="11"/>
      <c r="F1250" s="11"/>
      <c r="G1250" s="368" t="s">
        <v>217</v>
      </c>
      <c r="H1250" s="368"/>
      <c r="I1250" s="368"/>
      <c r="J1250" s="368"/>
      <c r="K1250" s="250">
        <f>ROUND(SUM(K1245,K1249),2)</f>
        <v>40.119999999999997</v>
      </c>
    </row>
    <row r="1251" spans="1:11" ht="10.050000000000001" customHeight="1">
      <c r="A1251" s="11"/>
      <c r="B1251" s="11"/>
      <c r="C1251" s="11"/>
      <c r="D1251" s="11"/>
      <c r="E1251" s="11"/>
      <c r="F1251" s="11"/>
      <c r="G1251" s="374"/>
      <c r="H1251" s="374"/>
      <c r="I1251" s="374"/>
      <c r="J1251" s="374"/>
      <c r="K1251" s="374"/>
    </row>
    <row r="1252" spans="1:11" ht="19.95" customHeight="1">
      <c r="A1252" s="375" t="s">
        <v>1223</v>
      </c>
      <c r="B1252" s="375"/>
      <c r="C1252" s="375"/>
      <c r="D1252" s="375"/>
      <c r="E1252" s="375"/>
      <c r="F1252" s="375"/>
      <c r="G1252" s="375"/>
      <c r="H1252" s="375"/>
      <c r="I1252" s="375"/>
      <c r="J1252" s="375"/>
      <c r="K1252" s="375"/>
    </row>
    <row r="1253" spans="1:11" ht="13.05" customHeight="1">
      <c r="A1253" s="388" t="s">
        <v>186</v>
      </c>
      <c r="B1253" s="388"/>
      <c r="C1253" s="388"/>
      <c r="D1253" s="389" t="s">
        <v>1224</v>
      </c>
      <c r="E1253" s="365" t="s">
        <v>1225</v>
      </c>
      <c r="F1253" s="365"/>
      <c r="G1253" s="365" t="s">
        <v>1226</v>
      </c>
      <c r="H1253" s="365"/>
      <c r="I1253" s="365"/>
      <c r="J1253" s="365"/>
      <c r="K1253" s="365" t="s">
        <v>614</v>
      </c>
    </row>
    <row r="1254" spans="1:11" ht="12" customHeight="1">
      <c r="A1254" s="388"/>
      <c r="B1254" s="388"/>
      <c r="C1254" s="388"/>
      <c r="D1254" s="389"/>
      <c r="E1254" s="243" t="s">
        <v>1227</v>
      </c>
      <c r="F1254" s="243" t="s">
        <v>1228</v>
      </c>
      <c r="G1254" s="366" t="s">
        <v>1227</v>
      </c>
      <c r="H1254" s="366"/>
      <c r="I1254" s="366" t="s">
        <v>1228</v>
      </c>
      <c r="J1254" s="366"/>
      <c r="K1254" s="365"/>
    </row>
    <row r="1255" spans="1:11" ht="15" customHeight="1">
      <c r="A1255" s="18" t="s">
        <v>1229</v>
      </c>
      <c r="B1255" s="382" t="s">
        <v>1230</v>
      </c>
      <c r="C1255" s="382"/>
      <c r="D1255" s="252">
        <v>2</v>
      </c>
      <c r="E1255" s="264">
        <v>0.5</v>
      </c>
      <c r="F1255" s="264">
        <v>0.5</v>
      </c>
      <c r="G1255" s="384">
        <v>277.55250000000001</v>
      </c>
      <c r="H1255" s="384"/>
      <c r="I1255" s="384">
        <v>86.144099999999995</v>
      </c>
      <c r="J1255" s="384"/>
      <c r="K1255" s="255">
        <f>ROUND(D1255*(ROUND(E1255*G1255,4)+ROUND(F1255*I1255,4)),4)</f>
        <v>363.6968</v>
      </c>
    </row>
    <row r="1256" spans="1:11" ht="16.05" customHeight="1">
      <c r="A1256" s="18" t="s">
        <v>1231</v>
      </c>
      <c r="B1256" s="382" t="s">
        <v>1232</v>
      </c>
      <c r="C1256" s="382"/>
      <c r="D1256" s="252">
        <v>1</v>
      </c>
      <c r="E1256" s="264">
        <v>1</v>
      </c>
      <c r="F1256" s="264">
        <v>0</v>
      </c>
      <c r="G1256" s="384">
        <v>313.90769999999998</v>
      </c>
      <c r="H1256" s="384"/>
      <c r="I1256" s="384">
        <v>108.4319</v>
      </c>
      <c r="J1256" s="384"/>
      <c r="K1256" s="255">
        <f>ROUND(D1256*(ROUND(E1256*G1256,4)+ROUND(F1256*I1256,4)),4)</f>
        <v>313.90769999999998</v>
      </c>
    </row>
    <row r="1257" spans="1:11" ht="15" customHeight="1">
      <c r="A1257" s="13"/>
      <c r="B1257" s="13"/>
      <c r="C1257" s="13"/>
      <c r="D1257" s="13"/>
      <c r="E1257" s="13"/>
      <c r="F1257" s="13"/>
      <c r="G1257" s="343" t="s">
        <v>1233</v>
      </c>
      <c r="H1257" s="343"/>
      <c r="I1257" s="343"/>
      <c r="J1257" s="343"/>
      <c r="K1257" s="257">
        <f>SUM(K1254:K1256)</f>
        <v>677.60449999999992</v>
      </c>
    </row>
    <row r="1258" spans="1:11" ht="19.95" customHeight="1">
      <c r="A1258" s="377" t="s">
        <v>184</v>
      </c>
      <c r="B1258" s="377"/>
      <c r="C1258" s="377"/>
      <c r="D1258" s="377"/>
      <c r="E1258" s="377"/>
      <c r="F1258" s="14" t="s">
        <v>194</v>
      </c>
      <c r="G1258" s="365" t="s">
        <v>612</v>
      </c>
      <c r="H1258" s="365"/>
      <c r="I1258" s="365" t="s">
        <v>613</v>
      </c>
      <c r="J1258" s="365"/>
      <c r="K1258" s="14" t="s">
        <v>614</v>
      </c>
    </row>
    <row r="1259" spans="1:11" ht="15" customHeight="1">
      <c r="A1259" s="18" t="s">
        <v>615</v>
      </c>
      <c r="B1259" s="386" t="s">
        <v>616</v>
      </c>
      <c r="C1259" s="386"/>
      <c r="D1259" s="386"/>
      <c r="E1259" s="386"/>
      <c r="F1259" s="18" t="s">
        <v>617</v>
      </c>
      <c r="G1259" s="385">
        <v>2</v>
      </c>
      <c r="H1259" s="385"/>
      <c r="I1259" s="387">
        <v>20.7059</v>
      </c>
      <c r="J1259" s="387"/>
      <c r="K1259" s="253">
        <f>ROUND(ROUND(G1259,5)*I1259,4)</f>
        <v>41.411799999999999</v>
      </c>
    </row>
    <row r="1260" spans="1:11" ht="15" customHeight="1">
      <c r="A1260" s="13"/>
      <c r="B1260" s="13"/>
      <c r="C1260" s="13"/>
      <c r="D1260" s="13"/>
      <c r="E1260" s="13"/>
      <c r="F1260" s="13"/>
      <c r="G1260" s="343" t="s">
        <v>618</v>
      </c>
      <c r="H1260" s="343"/>
      <c r="I1260" s="343"/>
      <c r="J1260" s="343"/>
      <c r="K1260" s="254">
        <f>SUM(K1259:K1259)</f>
        <v>41.411799999999999</v>
      </c>
    </row>
    <row r="1261" spans="1:11" ht="15" customHeight="1">
      <c r="A1261" s="11"/>
      <c r="B1261" s="11"/>
      <c r="C1261" s="11"/>
      <c r="D1261" s="11"/>
      <c r="E1261" s="11"/>
      <c r="F1261" s="11"/>
      <c r="G1261" s="368" t="s">
        <v>619</v>
      </c>
      <c r="H1261" s="368"/>
      <c r="I1261" s="368"/>
      <c r="J1261" s="368"/>
      <c r="K1261" s="255">
        <f>SUM(K1257,K1260)</f>
        <v>719.01629999999989</v>
      </c>
    </row>
    <row r="1262" spans="1:11" ht="15" customHeight="1">
      <c r="A1262" s="11"/>
      <c r="B1262" s="11"/>
      <c r="C1262" s="11"/>
      <c r="D1262" s="11"/>
      <c r="E1262" s="11"/>
      <c r="F1262" s="11"/>
      <c r="G1262" s="368" t="s">
        <v>620</v>
      </c>
      <c r="H1262" s="368"/>
      <c r="I1262" s="368"/>
      <c r="J1262" s="368"/>
      <c r="K1262" s="256">
        <v>21.37</v>
      </c>
    </row>
    <row r="1263" spans="1:11" ht="15" customHeight="1">
      <c r="A1263" s="11"/>
      <c r="B1263" s="11"/>
      <c r="C1263" s="11"/>
      <c r="D1263" s="11"/>
      <c r="E1263" s="11"/>
      <c r="F1263" s="11"/>
      <c r="G1263" s="368" t="s">
        <v>621</v>
      </c>
      <c r="H1263" s="368"/>
      <c r="I1263" s="368"/>
      <c r="J1263" s="368"/>
      <c r="K1263" s="255">
        <f>ROUND(K1261/K1262,4)</f>
        <v>33.646099999999997</v>
      </c>
    </row>
    <row r="1264" spans="1:11" ht="15" customHeight="1">
      <c r="A1264" s="11"/>
      <c r="B1264" s="11"/>
      <c r="C1264" s="11"/>
      <c r="D1264" s="11"/>
      <c r="E1264" s="11"/>
      <c r="F1264" s="11"/>
      <c r="G1264" s="368" t="s">
        <v>628</v>
      </c>
      <c r="H1264" s="368"/>
      <c r="I1264" s="368"/>
      <c r="J1264" s="368"/>
      <c r="K1264" s="255">
        <f>SUM(K1263)</f>
        <v>33.646099999999997</v>
      </c>
    </row>
    <row r="1265" spans="1:11" ht="15" customHeight="1">
      <c r="A1265" s="11"/>
      <c r="B1265" s="11"/>
      <c r="C1265" s="11"/>
      <c r="D1265" s="11"/>
      <c r="E1265" s="11"/>
      <c r="F1265" s="11"/>
      <c r="G1265" s="368" t="s">
        <v>217</v>
      </c>
      <c r="H1265" s="368"/>
      <c r="I1265" s="368"/>
      <c r="J1265" s="368"/>
      <c r="K1265" s="250">
        <f>ROUND(SUM(K1264),2)</f>
        <v>33.65</v>
      </c>
    </row>
    <row r="1266" spans="1:11" ht="10.050000000000001" customHeight="1">
      <c r="A1266" s="11"/>
      <c r="B1266" s="11"/>
      <c r="C1266" s="11"/>
      <c r="D1266" s="11"/>
      <c r="E1266" s="11"/>
      <c r="F1266" s="11"/>
      <c r="G1266" s="374"/>
      <c r="H1266" s="374"/>
      <c r="I1266" s="374"/>
      <c r="J1266" s="374"/>
      <c r="K1266" s="374"/>
    </row>
    <row r="1267" spans="1:11" ht="19.95" customHeight="1">
      <c r="A1267" s="375" t="s">
        <v>1234</v>
      </c>
      <c r="B1267" s="375"/>
      <c r="C1267" s="375"/>
      <c r="D1267" s="375"/>
      <c r="E1267" s="375"/>
      <c r="F1267" s="375"/>
      <c r="G1267" s="375"/>
      <c r="H1267" s="375"/>
      <c r="I1267" s="375"/>
      <c r="J1267" s="375"/>
      <c r="K1267" s="375"/>
    </row>
    <row r="1268" spans="1:11" ht="13.05" customHeight="1">
      <c r="A1268" s="388" t="s">
        <v>186</v>
      </c>
      <c r="B1268" s="388"/>
      <c r="C1268" s="388"/>
      <c r="D1268" s="389" t="s">
        <v>1224</v>
      </c>
      <c r="E1268" s="365" t="s">
        <v>1225</v>
      </c>
      <c r="F1268" s="365"/>
      <c r="G1268" s="365" t="s">
        <v>1226</v>
      </c>
      <c r="H1268" s="365"/>
      <c r="I1268" s="365"/>
      <c r="J1268" s="365"/>
      <c r="K1268" s="365" t="s">
        <v>614</v>
      </c>
    </row>
    <row r="1269" spans="1:11" ht="12" customHeight="1">
      <c r="A1269" s="388"/>
      <c r="B1269" s="388"/>
      <c r="C1269" s="388"/>
      <c r="D1269" s="389"/>
      <c r="E1269" s="243" t="s">
        <v>1227</v>
      </c>
      <c r="F1269" s="243" t="s">
        <v>1228</v>
      </c>
      <c r="G1269" s="366" t="s">
        <v>1227</v>
      </c>
      <c r="H1269" s="366"/>
      <c r="I1269" s="366" t="s">
        <v>1228</v>
      </c>
      <c r="J1269" s="366"/>
      <c r="K1269" s="365"/>
    </row>
    <row r="1270" spans="1:11" ht="15" customHeight="1">
      <c r="A1270" s="18" t="s">
        <v>1229</v>
      </c>
      <c r="B1270" s="382" t="s">
        <v>1230</v>
      </c>
      <c r="C1270" s="382"/>
      <c r="D1270" s="252">
        <v>1</v>
      </c>
      <c r="E1270" s="264">
        <v>1</v>
      </c>
      <c r="F1270" s="264">
        <v>0</v>
      </c>
      <c r="G1270" s="384">
        <v>277.55250000000001</v>
      </c>
      <c r="H1270" s="384"/>
      <c r="I1270" s="384">
        <v>86.144099999999995</v>
      </c>
      <c r="J1270" s="384"/>
      <c r="K1270" s="255">
        <f>ROUND(D1270*(ROUND(E1270*G1270,4)+ROUND(F1270*I1270,4)),4)</f>
        <v>277.55250000000001</v>
      </c>
    </row>
    <row r="1271" spans="1:11" ht="15" customHeight="1">
      <c r="A1271" s="13"/>
      <c r="B1271" s="13"/>
      <c r="C1271" s="13"/>
      <c r="D1271" s="13"/>
      <c r="E1271" s="13"/>
      <c r="F1271" s="13"/>
      <c r="G1271" s="343" t="s">
        <v>1233</v>
      </c>
      <c r="H1271" s="343"/>
      <c r="I1271" s="343"/>
      <c r="J1271" s="343"/>
      <c r="K1271" s="257">
        <f>SUM(K1269:K1270)</f>
        <v>277.55250000000001</v>
      </c>
    </row>
    <row r="1272" spans="1:11" ht="19.95" customHeight="1">
      <c r="A1272" s="377" t="s">
        <v>184</v>
      </c>
      <c r="B1272" s="377"/>
      <c r="C1272" s="377"/>
      <c r="D1272" s="377"/>
      <c r="E1272" s="377"/>
      <c r="F1272" s="14" t="s">
        <v>194</v>
      </c>
      <c r="G1272" s="365" t="s">
        <v>612</v>
      </c>
      <c r="H1272" s="365"/>
      <c r="I1272" s="365" t="s">
        <v>613</v>
      </c>
      <c r="J1272" s="365"/>
      <c r="K1272" s="14" t="s">
        <v>614</v>
      </c>
    </row>
    <row r="1273" spans="1:11" ht="15" customHeight="1">
      <c r="A1273" s="18" t="s">
        <v>615</v>
      </c>
      <c r="B1273" s="386" t="s">
        <v>616</v>
      </c>
      <c r="C1273" s="386"/>
      <c r="D1273" s="386"/>
      <c r="E1273" s="386"/>
      <c r="F1273" s="18" t="s">
        <v>617</v>
      </c>
      <c r="G1273" s="385">
        <v>6</v>
      </c>
      <c r="H1273" s="385"/>
      <c r="I1273" s="387">
        <v>20.7059</v>
      </c>
      <c r="J1273" s="387"/>
      <c r="K1273" s="253">
        <f>ROUND(ROUND(G1273,5)*I1273,4)</f>
        <v>124.2354</v>
      </c>
    </row>
    <row r="1274" spans="1:11" ht="15" customHeight="1">
      <c r="A1274" s="13"/>
      <c r="B1274" s="13"/>
      <c r="C1274" s="13"/>
      <c r="D1274" s="13"/>
      <c r="E1274" s="13"/>
      <c r="F1274" s="13"/>
      <c r="G1274" s="343" t="s">
        <v>618</v>
      </c>
      <c r="H1274" s="343"/>
      <c r="I1274" s="343"/>
      <c r="J1274" s="343"/>
      <c r="K1274" s="254">
        <f>SUM(K1273:K1273)</f>
        <v>124.2354</v>
      </c>
    </row>
    <row r="1275" spans="1:11" ht="15" customHeight="1">
      <c r="A1275" s="11"/>
      <c r="B1275" s="11"/>
      <c r="C1275" s="11"/>
      <c r="D1275" s="11"/>
      <c r="E1275" s="11"/>
      <c r="F1275" s="11"/>
      <c r="G1275" s="368" t="s">
        <v>619</v>
      </c>
      <c r="H1275" s="368"/>
      <c r="I1275" s="368"/>
      <c r="J1275" s="368"/>
      <c r="K1275" s="255">
        <f>SUM(K1271,K1274)</f>
        <v>401.78790000000004</v>
      </c>
    </row>
    <row r="1276" spans="1:11" ht="15" customHeight="1">
      <c r="A1276" s="11"/>
      <c r="B1276" s="11"/>
      <c r="C1276" s="11"/>
      <c r="D1276" s="11"/>
      <c r="E1276" s="11"/>
      <c r="F1276" s="11"/>
      <c r="G1276" s="368" t="s">
        <v>620</v>
      </c>
      <c r="H1276" s="368"/>
      <c r="I1276" s="368"/>
      <c r="J1276" s="368"/>
      <c r="K1276" s="256">
        <v>12.34</v>
      </c>
    </row>
    <row r="1277" spans="1:11" ht="15" customHeight="1">
      <c r="A1277" s="11"/>
      <c r="B1277" s="11"/>
      <c r="C1277" s="11"/>
      <c r="D1277" s="11"/>
      <c r="E1277" s="11"/>
      <c r="F1277" s="11"/>
      <c r="G1277" s="368" t="s">
        <v>621</v>
      </c>
      <c r="H1277" s="368"/>
      <c r="I1277" s="368"/>
      <c r="J1277" s="368"/>
      <c r="K1277" s="255">
        <f>ROUND(K1275/K1276,4)</f>
        <v>32.559800000000003</v>
      </c>
    </row>
    <row r="1278" spans="1:11" ht="15" customHeight="1">
      <c r="A1278" s="11"/>
      <c r="B1278" s="11"/>
      <c r="C1278" s="11"/>
      <c r="D1278" s="11"/>
      <c r="E1278" s="11"/>
      <c r="F1278" s="11"/>
      <c r="G1278" s="368" t="s">
        <v>628</v>
      </c>
      <c r="H1278" s="368"/>
      <c r="I1278" s="368"/>
      <c r="J1278" s="368"/>
      <c r="K1278" s="255">
        <f>SUM(K1277)</f>
        <v>32.559800000000003</v>
      </c>
    </row>
    <row r="1279" spans="1:11" ht="15" customHeight="1">
      <c r="A1279" s="11"/>
      <c r="B1279" s="11"/>
      <c r="C1279" s="11"/>
      <c r="D1279" s="11"/>
      <c r="E1279" s="11"/>
      <c r="F1279" s="11"/>
      <c r="G1279" s="368" t="s">
        <v>217</v>
      </c>
      <c r="H1279" s="368"/>
      <c r="I1279" s="368"/>
      <c r="J1279" s="368"/>
      <c r="K1279" s="250">
        <f>ROUND(SUM(K1278),2)</f>
        <v>32.56</v>
      </c>
    </row>
    <row r="1280" spans="1:11" ht="10.050000000000001" customHeight="1">
      <c r="A1280" s="11"/>
      <c r="B1280" s="11"/>
      <c r="C1280" s="11"/>
      <c r="D1280" s="11"/>
      <c r="E1280" s="11"/>
      <c r="F1280" s="11"/>
      <c r="G1280" s="374"/>
      <c r="H1280" s="374"/>
      <c r="I1280" s="374"/>
      <c r="J1280" s="374"/>
      <c r="K1280" s="374"/>
    </row>
    <row r="1281" spans="1:11" ht="19.95" customHeight="1">
      <c r="A1281" s="375" t="s">
        <v>1235</v>
      </c>
      <c r="B1281" s="375"/>
      <c r="C1281" s="375"/>
      <c r="D1281" s="375"/>
      <c r="E1281" s="375"/>
      <c r="F1281" s="375"/>
      <c r="G1281" s="375"/>
      <c r="H1281" s="375"/>
      <c r="I1281" s="375"/>
      <c r="J1281" s="375"/>
      <c r="K1281" s="375"/>
    </row>
    <row r="1282" spans="1:11" ht="13.05" customHeight="1">
      <c r="A1282" s="388" t="s">
        <v>186</v>
      </c>
      <c r="B1282" s="388"/>
      <c r="C1282" s="388"/>
      <c r="D1282" s="389" t="s">
        <v>1224</v>
      </c>
      <c r="E1282" s="365" t="s">
        <v>1225</v>
      </c>
      <c r="F1282" s="365"/>
      <c r="G1282" s="365" t="s">
        <v>1226</v>
      </c>
      <c r="H1282" s="365"/>
      <c r="I1282" s="365"/>
      <c r="J1282" s="365"/>
      <c r="K1282" s="365" t="s">
        <v>614</v>
      </c>
    </row>
    <row r="1283" spans="1:11" ht="12" customHeight="1">
      <c r="A1283" s="388"/>
      <c r="B1283" s="388"/>
      <c r="C1283" s="388"/>
      <c r="D1283" s="389"/>
      <c r="E1283" s="243" t="s">
        <v>1227</v>
      </c>
      <c r="F1283" s="243" t="s">
        <v>1228</v>
      </c>
      <c r="G1283" s="366" t="s">
        <v>1227</v>
      </c>
      <c r="H1283" s="366"/>
      <c r="I1283" s="366" t="s">
        <v>1228</v>
      </c>
      <c r="J1283" s="366"/>
      <c r="K1283" s="365"/>
    </row>
    <row r="1284" spans="1:11" ht="15" customHeight="1">
      <c r="A1284" s="18" t="s">
        <v>1236</v>
      </c>
      <c r="B1284" s="382" t="s">
        <v>1237</v>
      </c>
      <c r="C1284" s="382"/>
      <c r="D1284" s="252">
        <v>1</v>
      </c>
      <c r="E1284" s="264">
        <v>1</v>
      </c>
      <c r="F1284" s="264">
        <v>0</v>
      </c>
      <c r="G1284" s="384">
        <v>0.88670000000000004</v>
      </c>
      <c r="H1284" s="384"/>
      <c r="I1284" s="384">
        <v>0.47510000000000002</v>
      </c>
      <c r="J1284" s="384"/>
      <c r="K1284" s="255">
        <f>ROUND(D1284*(ROUND(E1284*G1284,4)+ROUND(F1284*I1284,4)),4)</f>
        <v>0.88670000000000004</v>
      </c>
    </row>
    <row r="1285" spans="1:11" ht="15" customHeight="1">
      <c r="A1285" s="13"/>
      <c r="B1285" s="13"/>
      <c r="C1285" s="13"/>
      <c r="D1285" s="13"/>
      <c r="E1285" s="13"/>
      <c r="F1285" s="13"/>
      <c r="G1285" s="343" t="s">
        <v>1233</v>
      </c>
      <c r="H1285" s="343"/>
      <c r="I1285" s="343"/>
      <c r="J1285" s="343"/>
      <c r="K1285" s="257">
        <f>SUM(K1283:K1284)</f>
        <v>0.88670000000000004</v>
      </c>
    </row>
    <row r="1286" spans="1:11" ht="19.95" customHeight="1">
      <c r="A1286" s="377" t="s">
        <v>184</v>
      </c>
      <c r="B1286" s="377"/>
      <c r="C1286" s="377"/>
      <c r="D1286" s="377"/>
      <c r="E1286" s="377"/>
      <c r="F1286" s="14" t="s">
        <v>194</v>
      </c>
      <c r="G1286" s="365" t="s">
        <v>612</v>
      </c>
      <c r="H1286" s="365"/>
      <c r="I1286" s="365" t="s">
        <v>613</v>
      </c>
      <c r="J1286" s="365"/>
      <c r="K1286" s="14" t="s">
        <v>614</v>
      </c>
    </row>
    <row r="1287" spans="1:11" ht="15" customHeight="1">
      <c r="A1287" s="18" t="s">
        <v>1238</v>
      </c>
      <c r="B1287" s="386" t="s">
        <v>1239</v>
      </c>
      <c r="C1287" s="386"/>
      <c r="D1287" s="386"/>
      <c r="E1287" s="386"/>
      <c r="F1287" s="18" t="s">
        <v>617</v>
      </c>
      <c r="G1287" s="385">
        <v>1</v>
      </c>
      <c r="H1287" s="385"/>
      <c r="I1287" s="387">
        <v>32.813400000000001</v>
      </c>
      <c r="J1287" s="387"/>
      <c r="K1287" s="253">
        <f>ROUND(ROUND(G1287,5)*I1287,4)</f>
        <v>32.813400000000001</v>
      </c>
    </row>
    <row r="1288" spans="1:11" ht="15" customHeight="1">
      <c r="A1288" s="13"/>
      <c r="B1288" s="13"/>
      <c r="C1288" s="13"/>
      <c r="D1288" s="13"/>
      <c r="E1288" s="13"/>
      <c r="F1288" s="13"/>
      <c r="G1288" s="343" t="s">
        <v>618</v>
      </c>
      <c r="H1288" s="343"/>
      <c r="I1288" s="343"/>
      <c r="J1288" s="343"/>
      <c r="K1288" s="254">
        <f>SUM(K1287:K1287)</f>
        <v>32.813400000000001</v>
      </c>
    </row>
    <row r="1289" spans="1:11" ht="15" customHeight="1">
      <c r="A1289" s="11"/>
      <c r="B1289" s="11"/>
      <c r="C1289" s="11"/>
      <c r="D1289" s="11"/>
      <c r="E1289" s="11"/>
      <c r="F1289" s="11"/>
      <c r="G1289" s="368" t="s">
        <v>619</v>
      </c>
      <c r="H1289" s="368"/>
      <c r="I1289" s="368"/>
      <c r="J1289" s="368"/>
      <c r="K1289" s="255">
        <f>SUM(K1285,K1288)</f>
        <v>33.700099999999999</v>
      </c>
    </row>
    <row r="1290" spans="1:11" ht="15" customHeight="1">
      <c r="A1290" s="11"/>
      <c r="B1290" s="11"/>
      <c r="C1290" s="11"/>
      <c r="D1290" s="11"/>
      <c r="E1290" s="11"/>
      <c r="F1290" s="11"/>
      <c r="G1290" s="368" t="s">
        <v>620</v>
      </c>
      <c r="H1290" s="368"/>
      <c r="I1290" s="368"/>
      <c r="J1290" s="368"/>
      <c r="K1290" s="256">
        <v>45.85</v>
      </c>
    </row>
    <row r="1291" spans="1:11" ht="15" customHeight="1">
      <c r="A1291" s="11"/>
      <c r="B1291" s="11"/>
      <c r="C1291" s="11"/>
      <c r="D1291" s="11"/>
      <c r="E1291" s="11"/>
      <c r="F1291" s="11"/>
      <c r="G1291" s="368" t="s">
        <v>621</v>
      </c>
      <c r="H1291" s="368"/>
      <c r="I1291" s="368"/>
      <c r="J1291" s="368"/>
      <c r="K1291" s="255">
        <f>ROUND(K1289/K1290,4)</f>
        <v>0.73499999999999999</v>
      </c>
    </row>
    <row r="1292" spans="1:11" ht="19.95" customHeight="1">
      <c r="A1292" s="377" t="s">
        <v>622</v>
      </c>
      <c r="B1292" s="377"/>
      <c r="C1292" s="377"/>
      <c r="D1292" s="377"/>
      <c r="E1292" s="377"/>
      <c r="F1292" s="14" t="s">
        <v>194</v>
      </c>
      <c r="G1292" s="365" t="s">
        <v>612</v>
      </c>
      <c r="H1292" s="365"/>
      <c r="I1292" s="365" t="s">
        <v>623</v>
      </c>
      <c r="J1292" s="365"/>
      <c r="K1292" s="14" t="s">
        <v>624</v>
      </c>
    </row>
    <row r="1293" spans="1:11" ht="15" customHeight="1">
      <c r="A1293" s="18" t="s">
        <v>1240</v>
      </c>
      <c r="B1293" s="382" t="s">
        <v>1241</v>
      </c>
      <c r="C1293" s="382"/>
      <c r="D1293" s="382"/>
      <c r="E1293" s="382"/>
      <c r="F1293" s="18" t="s">
        <v>722</v>
      </c>
      <c r="G1293" s="385">
        <v>4.9399999999999999E-3</v>
      </c>
      <c r="H1293" s="385"/>
      <c r="I1293" s="384">
        <v>123</v>
      </c>
      <c r="J1293" s="384"/>
      <c r="K1293" s="255">
        <f>ROUND(ROUND(G1293,5)*I1293,4)</f>
        <v>0.60760000000000003</v>
      </c>
    </row>
    <row r="1294" spans="1:11" ht="15" customHeight="1">
      <c r="A1294" s="18" t="s">
        <v>1242</v>
      </c>
      <c r="B1294" s="382" t="s">
        <v>1243</v>
      </c>
      <c r="C1294" s="382"/>
      <c r="D1294" s="382"/>
      <c r="E1294" s="382"/>
      <c r="F1294" s="18" t="s">
        <v>1244</v>
      </c>
      <c r="G1294" s="385">
        <v>1.6729999999999998E-2</v>
      </c>
      <c r="H1294" s="385"/>
      <c r="I1294" s="384">
        <v>21.9</v>
      </c>
      <c r="J1294" s="384"/>
      <c r="K1294" s="255">
        <f>ROUND(ROUND(G1294,5)*I1294,4)</f>
        <v>0.3664</v>
      </c>
    </row>
    <row r="1295" spans="1:11" ht="15" customHeight="1">
      <c r="A1295" s="13"/>
      <c r="B1295" s="13"/>
      <c r="C1295" s="13"/>
      <c r="D1295" s="13"/>
      <c r="E1295" s="13"/>
      <c r="F1295" s="13"/>
      <c r="G1295" s="343" t="s">
        <v>627</v>
      </c>
      <c r="H1295" s="343"/>
      <c r="I1295" s="343"/>
      <c r="J1295" s="343"/>
      <c r="K1295" s="257">
        <f>SUM(K1293:K1294)</f>
        <v>0.97399999999999998</v>
      </c>
    </row>
    <row r="1296" spans="1:11" ht="15" customHeight="1">
      <c r="A1296" s="11"/>
      <c r="B1296" s="11"/>
      <c r="C1296" s="11"/>
      <c r="D1296" s="11"/>
      <c r="E1296" s="11"/>
      <c r="F1296" s="11"/>
      <c r="G1296" s="368" t="s">
        <v>628</v>
      </c>
      <c r="H1296" s="368"/>
      <c r="I1296" s="368"/>
      <c r="J1296" s="368"/>
      <c r="K1296" s="255">
        <f>SUM(K1291,K1295)</f>
        <v>1.7090000000000001</v>
      </c>
    </row>
    <row r="1297" spans="1:11" ht="15" customHeight="1">
      <c r="A1297" s="11"/>
      <c r="B1297" s="11"/>
      <c r="C1297" s="11"/>
      <c r="D1297" s="11"/>
      <c r="E1297" s="11"/>
      <c r="F1297" s="11"/>
      <c r="G1297" s="368" t="s">
        <v>217</v>
      </c>
      <c r="H1297" s="368"/>
      <c r="I1297" s="368"/>
      <c r="J1297" s="368"/>
      <c r="K1297" s="250">
        <f>ROUND(SUM(K1296),2)</f>
        <v>1.71</v>
      </c>
    </row>
    <row r="1298" spans="1:11" ht="10.050000000000001" customHeight="1">
      <c r="A1298" s="11"/>
      <c r="B1298" s="11"/>
      <c r="C1298" s="11"/>
      <c r="D1298" s="11"/>
      <c r="E1298" s="11"/>
      <c r="F1298" s="11"/>
      <c r="G1298" s="374"/>
      <c r="H1298" s="374"/>
      <c r="I1298" s="374"/>
      <c r="J1298" s="374"/>
      <c r="K1298" s="374"/>
    </row>
    <row r="1299" spans="1:11" ht="19.95" customHeight="1">
      <c r="A1299" s="375" t="s">
        <v>1245</v>
      </c>
      <c r="B1299" s="375"/>
      <c r="C1299" s="375"/>
      <c r="D1299" s="375"/>
      <c r="E1299" s="375"/>
      <c r="F1299" s="375"/>
      <c r="G1299" s="375"/>
      <c r="H1299" s="375"/>
      <c r="I1299" s="375"/>
      <c r="J1299" s="375"/>
      <c r="K1299" s="375"/>
    </row>
    <row r="1300" spans="1:11" ht="13.05" customHeight="1">
      <c r="A1300" s="388" t="s">
        <v>186</v>
      </c>
      <c r="B1300" s="388"/>
      <c r="C1300" s="388"/>
      <c r="D1300" s="389" t="s">
        <v>1224</v>
      </c>
      <c r="E1300" s="365" t="s">
        <v>1225</v>
      </c>
      <c r="F1300" s="365"/>
      <c r="G1300" s="365" t="s">
        <v>1226</v>
      </c>
      <c r="H1300" s="365"/>
      <c r="I1300" s="365"/>
      <c r="J1300" s="365"/>
      <c r="K1300" s="365" t="s">
        <v>614</v>
      </c>
    </row>
    <row r="1301" spans="1:11" ht="12" customHeight="1">
      <c r="A1301" s="388"/>
      <c r="B1301" s="388"/>
      <c r="C1301" s="388"/>
      <c r="D1301" s="389"/>
      <c r="E1301" s="243" t="s">
        <v>1227</v>
      </c>
      <c r="F1301" s="243" t="s">
        <v>1228</v>
      </c>
      <c r="G1301" s="366" t="s">
        <v>1227</v>
      </c>
      <c r="H1301" s="366"/>
      <c r="I1301" s="366" t="s">
        <v>1228</v>
      </c>
      <c r="J1301" s="366"/>
      <c r="K1301" s="365"/>
    </row>
    <row r="1302" spans="1:11" ht="15" customHeight="1">
      <c r="A1302" s="18" t="s">
        <v>1246</v>
      </c>
      <c r="B1302" s="382" t="s">
        <v>1247</v>
      </c>
      <c r="C1302" s="382"/>
      <c r="D1302" s="252">
        <v>1</v>
      </c>
      <c r="E1302" s="264">
        <v>0.42</v>
      </c>
      <c r="F1302" s="264">
        <v>0.57999999999999996</v>
      </c>
      <c r="G1302" s="384">
        <v>11.2203</v>
      </c>
      <c r="H1302" s="384"/>
      <c r="I1302" s="384">
        <v>0.81789999999999996</v>
      </c>
      <c r="J1302" s="384"/>
      <c r="K1302" s="255">
        <f>ROUND(D1302*(ROUND(E1302*G1302,4)+ROUND(F1302*I1302,4)),4)</f>
        <v>5.1868999999999996</v>
      </c>
    </row>
    <row r="1303" spans="1:11" ht="15" customHeight="1">
      <c r="A1303" s="18" t="s">
        <v>1248</v>
      </c>
      <c r="B1303" s="382" t="s">
        <v>1249</v>
      </c>
      <c r="C1303" s="382"/>
      <c r="D1303" s="252">
        <v>1</v>
      </c>
      <c r="E1303" s="264">
        <v>0.42</v>
      </c>
      <c r="F1303" s="264">
        <v>0.57999999999999996</v>
      </c>
      <c r="G1303" s="384">
        <v>0.1822</v>
      </c>
      <c r="H1303" s="384"/>
      <c r="I1303" s="384">
        <v>0.12470000000000001</v>
      </c>
      <c r="J1303" s="384"/>
      <c r="K1303" s="255">
        <f>ROUND(D1303*(ROUND(E1303*G1303,4)+ROUND(F1303*I1303,4)),4)</f>
        <v>0.14879999999999999</v>
      </c>
    </row>
    <row r="1304" spans="1:11" ht="15" customHeight="1">
      <c r="A1304" s="13"/>
      <c r="B1304" s="13"/>
      <c r="C1304" s="13"/>
      <c r="D1304" s="13"/>
      <c r="E1304" s="13"/>
      <c r="F1304" s="13"/>
      <c r="G1304" s="343" t="s">
        <v>1233</v>
      </c>
      <c r="H1304" s="343"/>
      <c r="I1304" s="343"/>
      <c r="J1304" s="343"/>
      <c r="K1304" s="257">
        <f>SUM(K1301:K1303)</f>
        <v>5.3356999999999992</v>
      </c>
    </row>
    <row r="1305" spans="1:11" ht="19.95" customHeight="1">
      <c r="A1305" s="377" t="s">
        <v>184</v>
      </c>
      <c r="B1305" s="377"/>
      <c r="C1305" s="377"/>
      <c r="D1305" s="377"/>
      <c r="E1305" s="377"/>
      <c r="F1305" s="14" t="s">
        <v>194</v>
      </c>
      <c r="G1305" s="365" t="s">
        <v>612</v>
      </c>
      <c r="H1305" s="365"/>
      <c r="I1305" s="365" t="s">
        <v>613</v>
      </c>
      <c r="J1305" s="365"/>
      <c r="K1305" s="14" t="s">
        <v>614</v>
      </c>
    </row>
    <row r="1306" spans="1:11" ht="15" customHeight="1">
      <c r="A1306" s="18" t="s">
        <v>1250</v>
      </c>
      <c r="B1306" s="386" t="s">
        <v>1251</v>
      </c>
      <c r="C1306" s="386"/>
      <c r="D1306" s="386"/>
      <c r="E1306" s="386"/>
      <c r="F1306" s="18" t="s">
        <v>617</v>
      </c>
      <c r="G1306" s="385">
        <v>1</v>
      </c>
      <c r="H1306" s="385"/>
      <c r="I1306" s="387">
        <v>26.489599999999999</v>
      </c>
      <c r="J1306" s="387"/>
      <c r="K1306" s="253">
        <f>ROUND(ROUND(G1306,5)*I1306,4)</f>
        <v>26.489599999999999</v>
      </c>
    </row>
    <row r="1307" spans="1:11" ht="15" customHeight="1">
      <c r="A1307" s="13"/>
      <c r="B1307" s="13"/>
      <c r="C1307" s="13"/>
      <c r="D1307" s="13"/>
      <c r="E1307" s="13"/>
      <c r="F1307" s="13"/>
      <c r="G1307" s="343" t="s">
        <v>618</v>
      </c>
      <c r="H1307" s="343"/>
      <c r="I1307" s="343"/>
      <c r="J1307" s="343"/>
      <c r="K1307" s="254">
        <f>SUM(K1306:K1306)</f>
        <v>26.489599999999999</v>
      </c>
    </row>
    <row r="1308" spans="1:11" ht="15" customHeight="1">
      <c r="A1308" s="11"/>
      <c r="B1308" s="11"/>
      <c r="C1308" s="11"/>
      <c r="D1308" s="11"/>
      <c r="E1308" s="11"/>
      <c r="F1308" s="11"/>
      <c r="G1308" s="368" t="s">
        <v>619</v>
      </c>
      <c r="H1308" s="368"/>
      <c r="I1308" s="368"/>
      <c r="J1308" s="368"/>
      <c r="K1308" s="255">
        <f>SUM(K1304,K1307)</f>
        <v>31.825299999999999</v>
      </c>
    </row>
    <row r="1309" spans="1:11" ht="15" customHeight="1">
      <c r="A1309" s="11"/>
      <c r="B1309" s="11"/>
      <c r="C1309" s="11"/>
      <c r="D1309" s="11"/>
      <c r="E1309" s="11"/>
      <c r="F1309" s="11"/>
      <c r="G1309" s="368" t="s">
        <v>620</v>
      </c>
      <c r="H1309" s="368"/>
      <c r="I1309" s="368"/>
      <c r="J1309" s="368"/>
      <c r="K1309" s="256">
        <v>249</v>
      </c>
    </row>
    <row r="1310" spans="1:11" ht="15" customHeight="1">
      <c r="A1310" s="11"/>
      <c r="B1310" s="11"/>
      <c r="C1310" s="11"/>
      <c r="D1310" s="11"/>
      <c r="E1310" s="11"/>
      <c r="F1310" s="11"/>
      <c r="G1310" s="368" t="s">
        <v>621</v>
      </c>
      <c r="H1310" s="368"/>
      <c r="I1310" s="368"/>
      <c r="J1310" s="368"/>
      <c r="K1310" s="255">
        <f>ROUND(K1308/K1309,4)</f>
        <v>0.1278</v>
      </c>
    </row>
    <row r="1311" spans="1:11" ht="19.95" customHeight="1">
      <c r="A1311" s="377" t="s">
        <v>622</v>
      </c>
      <c r="B1311" s="377"/>
      <c r="C1311" s="377"/>
      <c r="D1311" s="377"/>
      <c r="E1311" s="377"/>
      <c r="F1311" s="14" t="s">
        <v>194</v>
      </c>
      <c r="G1311" s="365" t="s">
        <v>612</v>
      </c>
      <c r="H1311" s="365"/>
      <c r="I1311" s="365" t="s">
        <v>623</v>
      </c>
      <c r="J1311" s="365"/>
      <c r="K1311" s="14" t="s">
        <v>624</v>
      </c>
    </row>
    <row r="1312" spans="1:11" ht="15" customHeight="1">
      <c r="A1312" s="18" t="s">
        <v>1252</v>
      </c>
      <c r="B1312" s="382" t="s">
        <v>1253</v>
      </c>
      <c r="C1312" s="382"/>
      <c r="D1312" s="382"/>
      <c r="E1312" s="382"/>
      <c r="F1312" s="18" t="s">
        <v>632</v>
      </c>
      <c r="G1312" s="385">
        <v>2.5000000000000001E-3</v>
      </c>
      <c r="H1312" s="385"/>
      <c r="I1312" s="384">
        <v>21.170400000000001</v>
      </c>
      <c r="J1312" s="384"/>
      <c r="K1312" s="255">
        <f>ROUND(ROUND(G1312,5)*I1312,4)</f>
        <v>5.2900000000000003E-2</v>
      </c>
    </row>
    <row r="1313" spans="1:11" ht="15" customHeight="1">
      <c r="A1313" s="13"/>
      <c r="B1313" s="13"/>
      <c r="C1313" s="13"/>
      <c r="D1313" s="13"/>
      <c r="E1313" s="13"/>
      <c r="F1313" s="13"/>
      <c r="G1313" s="343" t="s">
        <v>627</v>
      </c>
      <c r="H1313" s="343"/>
      <c r="I1313" s="343"/>
      <c r="J1313" s="343"/>
      <c r="K1313" s="257">
        <f>SUM(K1312:K1312)</f>
        <v>5.2900000000000003E-2</v>
      </c>
    </row>
    <row r="1314" spans="1:11" ht="15" customHeight="1">
      <c r="A1314" s="11"/>
      <c r="B1314" s="11"/>
      <c r="C1314" s="11"/>
      <c r="D1314" s="11"/>
      <c r="E1314" s="11"/>
      <c r="F1314" s="11"/>
      <c r="G1314" s="368" t="s">
        <v>628</v>
      </c>
      <c r="H1314" s="368"/>
      <c r="I1314" s="368"/>
      <c r="J1314" s="368"/>
      <c r="K1314" s="255">
        <f>SUM(K1310,K1313)</f>
        <v>0.1807</v>
      </c>
    </row>
    <row r="1315" spans="1:11" ht="15" customHeight="1">
      <c r="A1315" s="11"/>
      <c r="B1315" s="11"/>
      <c r="C1315" s="11"/>
      <c r="D1315" s="11"/>
      <c r="E1315" s="11"/>
      <c r="F1315" s="11"/>
      <c r="G1315" s="368" t="s">
        <v>217</v>
      </c>
      <c r="H1315" s="368"/>
      <c r="I1315" s="368"/>
      <c r="J1315" s="368"/>
      <c r="K1315" s="250">
        <f>ROUND(SUM(K1314),2)</f>
        <v>0.18</v>
      </c>
    </row>
    <row r="1316" spans="1:11" ht="10.050000000000001" customHeight="1">
      <c r="A1316" s="11"/>
      <c r="B1316" s="11"/>
      <c r="C1316" s="11"/>
      <c r="D1316" s="11"/>
      <c r="E1316" s="11"/>
      <c r="F1316" s="11"/>
      <c r="G1316" s="374"/>
      <c r="H1316" s="374"/>
      <c r="I1316" s="374"/>
      <c r="J1316" s="374"/>
      <c r="K1316" s="374"/>
    </row>
    <row r="1317" spans="1:11" ht="19.95" customHeight="1">
      <c r="A1317" s="375" t="s">
        <v>1254</v>
      </c>
      <c r="B1317" s="375"/>
      <c r="C1317" s="375"/>
      <c r="D1317" s="375"/>
      <c r="E1317" s="375"/>
      <c r="F1317" s="375"/>
      <c r="G1317" s="375"/>
      <c r="H1317" s="375"/>
      <c r="I1317" s="375"/>
      <c r="J1317" s="375"/>
      <c r="K1317" s="375"/>
    </row>
    <row r="1318" spans="1:11" ht="15" customHeight="1">
      <c r="A1318" s="373" t="s">
        <v>193</v>
      </c>
      <c r="B1318" s="373"/>
      <c r="C1318" s="373"/>
      <c r="D1318" s="366" t="s">
        <v>178</v>
      </c>
      <c r="E1318" s="366"/>
      <c r="F1318" s="243" t="s">
        <v>194</v>
      </c>
      <c r="G1318" s="366" t="s">
        <v>195</v>
      </c>
      <c r="H1318" s="366"/>
      <c r="I1318" s="366" t="s">
        <v>196</v>
      </c>
      <c r="J1318" s="366"/>
      <c r="K1318" s="243" t="s">
        <v>197</v>
      </c>
    </row>
    <row r="1319" spans="1:11" ht="21" customHeight="1">
      <c r="A1319" s="246" t="s">
        <v>1255</v>
      </c>
      <c r="B1319" s="369" t="s">
        <v>1256</v>
      </c>
      <c r="C1319" s="369"/>
      <c r="D1319" s="370" t="s">
        <v>16</v>
      </c>
      <c r="E1319" s="370"/>
      <c r="F1319" s="246" t="s">
        <v>23</v>
      </c>
      <c r="G1319" s="371">
        <v>1</v>
      </c>
      <c r="H1319" s="371"/>
      <c r="I1319" s="372">
        <v>21.92</v>
      </c>
      <c r="J1319" s="372"/>
      <c r="K1319" s="248">
        <f>TRUNC(TRUNC(G1319,8)*I1319,2)</f>
        <v>21.92</v>
      </c>
    </row>
    <row r="1320" spans="1:11" ht="28.95" customHeight="1">
      <c r="A1320" s="246" t="s">
        <v>1257</v>
      </c>
      <c r="B1320" s="369" t="s">
        <v>1258</v>
      </c>
      <c r="C1320" s="369"/>
      <c r="D1320" s="370" t="s">
        <v>16</v>
      </c>
      <c r="E1320" s="370"/>
      <c r="F1320" s="246" t="s">
        <v>23</v>
      </c>
      <c r="G1320" s="371">
        <v>1</v>
      </c>
      <c r="H1320" s="371"/>
      <c r="I1320" s="372">
        <v>1.91</v>
      </c>
      <c r="J1320" s="372"/>
      <c r="K1320" s="248">
        <f>TRUNC(TRUNC(G1320,8)*I1320,2)</f>
        <v>1.91</v>
      </c>
    </row>
    <row r="1321" spans="1:11" ht="15" customHeight="1">
      <c r="A1321" s="11"/>
      <c r="B1321" s="11"/>
      <c r="C1321" s="11"/>
      <c r="D1321" s="11"/>
      <c r="E1321" s="11"/>
      <c r="F1321" s="11"/>
      <c r="G1321" s="367" t="s">
        <v>206</v>
      </c>
      <c r="H1321" s="367"/>
      <c r="I1321" s="367"/>
      <c r="J1321" s="367"/>
      <c r="K1321" s="249">
        <f>SUM(K1319:K1320)</f>
        <v>23.830000000000002</v>
      </c>
    </row>
    <row r="1322" spans="1:11" ht="15" customHeight="1">
      <c r="A1322" s="373" t="s">
        <v>207</v>
      </c>
      <c r="B1322" s="373"/>
      <c r="C1322" s="373"/>
      <c r="D1322" s="366" t="s">
        <v>178</v>
      </c>
      <c r="E1322" s="366"/>
      <c r="F1322" s="243" t="s">
        <v>194</v>
      </c>
      <c r="G1322" s="366" t="s">
        <v>195</v>
      </c>
      <c r="H1322" s="366"/>
      <c r="I1322" s="366" t="s">
        <v>196</v>
      </c>
      <c r="J1322" s="366"/>
      <c r="K1322" s="243" t="s">
        <v>197</v>
      </c>
    </row>
    <row r="1323" spans="1:11" ht="21" customHeight="1">
      <c r="A1323" s="246" t="s">
        <v>962</v>
      </c>
      <c r="B1323" s="369" t="s">
        <v>963</v>
      </c>
      <c r="C1323" s="369"/>
      <c r="D1323" s="370" t="s">
        <v>16</v>
      </c>
      <c r="E1323" s="370"/>
      <c r="F1323" s="246" t="s">
        <v>128</v>
      </c>
      <c r="G1323" s="371">
        <v>0.12714</v>
      </c>
      <c r="H1323" s="371"/>
      <c r="I1323" s="372">
        <v>23.57</v>
      </c>
      <c r="J1323" s="372"/>
      <c r="K1323" s="248">
        <f>TRUNC(TRUNC(G1323,8)*I1323,2)</f>
        <v>2.99</v>
      </c>
    </row>
    <row r="1324" spans="1:11" ht="15" customHeight="1">
      <c r="A1324" s="246" t="s">
        <v>253</v>
      </c>
      <c r="B1324" s="369" t="s">
        <v>254</v>
      </c>
      <c r="C1324" s="369"/>
      <c r="D1324" s="370" t="s">
        <v>16</v>
      </c>
      <c r="E1324" s="370"/>
      <c r="F1324" s="246" t="s">
        <v>128</v>
      </c>
      <c r="G1324" s="371">
        <v>0.12714</v>
      </c>
      <c r="H1324" s="371"/>
      <c r="I1324" s="372">
        <v>27.77</v>
      </c>
      <c r="J1324" s="372"/>
      <c r="K1324" s="248">
        <f>TRUNC(TRUNC(G1324,8)*I1324,2)</f>
        <v>3.53</v>
      </c>
    </row>
    <row r="1325" spans="1:11" ht="18" customHeight="1">
      <c r="A1325" s="11"/>
      <c r="B1325" s="11"/>
      <c r="C1325" s="11"/>
      <c r="D1325" s="11"/>
      <c r="E1325" s="11"/>
      <c r="F1325" s="11"/>
      <c r="G1325" s="367" t="s">
        <v>212</v>
      </c>
      <c r="H1325" s="367"/>
      <c r="I1325" s="367"/>
      <c r="J1325" s="367"/>
      <c r="K1325" s="249">
        <f>SUM(K1323:K1324)</f>
        <v>6.52</v>
      </c>
    </row>
    <row r="1326" spans="1:11" ht="15" customHeight="1">
      <c r="A1326" s="11"/>
      <c r="B1326" s="11"/>
      <c r="C1326" s="11"/>
      <c r="D1326" s="11"/>
      <c r="E1326" s="11"/>
      <c r="F1326" s="11"/>
      <c r="G1326" s="368" t="s">
        <v>217</v>
      </c>
      <c r="H1326" s="368"/>
      <c r="I1326" s="368"/>
      <c r="J1326" s="368"/>
      <c r="K1326" s="250">
        <f>ROUND(SUM(K1321,K1325),2)</f>
        <v>30.35</v>
      </c>
    </row>
    <row r="1327" spans="1:11" ht="10.050000000000001" customHeight="1">
      <c r="A1327" s="11"/>
      <c r="B1327" s="11"/>
      <c r="C1327" s="11"/>
      <c r="D1327" s="11"/>
      <c r="E1327" s="11"/>
      <c r="F1327" s="11"/>
      <c r="G1327" s="374"/>
      <c r="H1327" s="374"/>
      <c r="I1327" s="374"/>
      <c r="J1327" s="374"/>
      <c r="K1327" s="374"/>
    </row>
    <row r="1328" spans="1:11" ht="19.95" customHeight="1">
      <c r="A1328" s="375" t="s">
        <v>1259</v>
      </c>
      <c r="B1328" s="375"/>
      <c r="C1328" s="375"/>
      <c r="D1328" s="375"/>
      <c r="E1328" s="375"/>
      <c r="F1328" s="375"/>
      <c r="G1328" s="375"/>
      <c r="H1328" s="375"/>
      <c r="I1328" s="375"/>
      <c r="J1328" s="375"/>
      <c r="K1328" s="375"/>
    </row>
    <row r="1329" spans="1:11" ht="15" customHeight="1">
      <c r="A1329" s="373" t="s">
        <v>765</v>
      </c>
      <c r="B1329" s="373"/>
      <c r="C1329" s="373"/>
      <c r="D1329" s="366" t="s">
        <v>178</v>
      </c>
      <c r="E1329" s="366"/>
      <c r="F1329" s="243" t="s">
        <v>194</v>
      </c>
      <c r="G1329" s="366" t="s">
        <v>195</v>
      </c>
      <c r="H1329" s="366"/>
      <c r="I1329" s="366" t="s">
        <v>196</v>
      </c>
      <c r="J1329" s="366"/>
      <c r="K1329" s="243" t="s">
        <v>197</v>
      </c>
    </row>
    <row r="1330" spans="1:11" ht="21" customHeight="1">
      <c r="A1330" s="246" t="s">
        <v>766</v>
      </c>
      <c r="B1330" s="369" t="s">
        <v>767</v>
      </c>
      <c r="C1330" s="369"/>
      <c r="D1330" s="370" t="s">
        <v>16</v>
      </c>
      <c r="E1330" s="370"/>
      <c r="F1330" s="246" t="s">
        <v>128</v>
      </c>
      <c r="G1330" s="371">
        <v>1</v>
      </c>
      <c r="H1330" s="371"/>
      <c r="I1330" s="372">
        <v>2.79</v>
      </c>
      <c r="J1330" s="372"/>
      <c r="K1330" s="248">
        <f t="shared" ref="K1330:K1335" si="8">TRUNC(TRUNC(G1330,8)*I1330,2)</f>
        <v>2.79</v>
      </c>
    </row>
    <row r="1331" spans="1:11" ht="21" customHeight="1">
      <c r="A1331" s="246" t="s">
        <v>850</v>
      </c>
      <c r="B1331" s="369" t="s">
        <v>851</v>
      </c>
      <c r="C1331" s="369"/>
      <c r="D1331" s="370" t="s">
        <v>16</v>
      </c>
      <c r="E1331" s="370"/>
      <c r="F1331" s="246" t="s">
        <v>128</v>
      </c>
      <c r="G1331" s="371">
        <v>1</v>
      </c>
      <c r="H1331" s="371"/>
      <c r="I1331" s="372">
        <v>1.26</v>
      </c>
      <c r="J1331" s="372"/>
      <c r="K1331" s="248">
        <f t="shared" si="8"/>
        <v>1.26</v>
      </c>
    </row>
    <row r="1332" spans="1:11" ht="21" customHeight="1">
      <c r="A1332" s="246" t="s">
        <v>770</v>
      </c>
      <c r="B1332" s="369" t="s">
        <v>771</v>
      </c>
      <c r="C1332" s="369"/>
      <c r="D1332" s="370" t="s">
        <v>16</v>
      </c>
      <c r="E1332" s="370"/>
      <c r="F1332" s="246" t="s">
        <v>128</v>
      </c>
      <c r="G1332" s="371">
        <v>1</v>
      </c>
      <c r="H1332" s="371"/>
      <c r="I1332" s="372">
        <v>1.43</v>
      </c>
      <c r="J1332" s="372"/>
      <c r="K1332" s="248">
        <f t="shared" si="8"/>
        <v>1.43</v>
      </c>
    </row>
    <row r="1333" spans="1:11" ht="21" customHeight="1">
      <c r="A1333" s="246" t="s">
        <v>852</v>
      </c>
      <c r="B1333" s="369" t="s">
        <v>853</v>
      </c>
      <c r="C1333" s="369"/>
      <c r="D1333" s="370" t="s">
        <v>16</v>
      </c>
      <c r="E1333" s="370"/>
      <c r="F1333" s="246" t="s">
        <v>128</v>
      </c>
      <c r="G1333" s="371">
        <v>1</v>
      </c>
      <c r="H1333" s="371"/>
      <c r="I1333" s="372">
        <v>0.86</v>
      </c>
      <c r="J1333" s="372"/>
      <c r="K1333" s="248">
        <f t="shared" si="8"/>
        <v>0.86</v>
      </c>
    </row>
    <row r="1334" spans="1:11" ht="21" customHeight="1">
      <c r="A1334" s="246" t="s">
        <v>774</v>
      </c>
      <c r="B1334" s="369" t="s">
        <v>775</v>
      </c>
      <c r="C1334" s="369"/>
      <c r="D1334" s="370" t="s">
        <v>16</v>
      </c>
      <c r="E1334" s="370"/>
      <c r="F1334" s="246" t="s">
        <v>128</v>
      </c>
      <c r="G1334" s="371">
        <v>1</v>
      </c>
      <c r="H1334" s="371"/>
      <c r="I1334" s="372">
        <v>0.08</v>
      </c>
      <c r="J1334" s="372"/>
      <c r="K1334" s="248">
        <f t="shared" si="8"/>
        <v>0.08</v>
      </c>
    </row>
    <row r="1335" spans="1:11" ht="21" customHeight="1">
      <c r="A1335" s="246" t="s">
        <v>776</v>
      </c>
      <c r="B1335" s="369" t="s">
        <v>777</v>
      </c>
      <c r="C1335" s="369"/>
      <c r="D1335" s="370" t="s">
        <v>16</v>
      </c>
      <c r="E1335" s="370"/>
      <c r="F1335" s="246" t="s">
        <v>128</v>
      </c>
      <c r="G1335" s="371">
        <v>1</v>
      </c>
      <c r="H1335" s="371"/>
      <c r="I1335" s="372">
        <v>0.54</v>
      </c>
      <c r="J1335" s="372"/>
      <c r="K1335" s="248">
        <f t="shared" si="8"/>
        <v>0.54</v>
      </c>
    </row>
    <row r="1336" spans="1:11" ht="15" customHeight="1">
      <c r="A1336" s="11"/>
      <c r="B1336" s="11"/>
      <c r="C1336" s="11"/>
      <c r="D1336" s="11"/>
      <c r="E1336" s="11"/>
      <c r="F1336" s="11"/>
      <c r="G1336" s="367" t="s">
        <v>778</v>
      </c>
      <c r="H1336" s="367"/>
      <c r="I1336" s="367"/>
      <c r="J1336" s="367"/>
      <c r="K1336" s="249">
        <f>SUM(K1330:K1335)</f>
        <v>6.96</v>
      </c>
    </row>
    <row r="1337" spans="1:11" ht="15" customHeight="1">
      <c r="A1337" s="373" t="s">
        <v>779</v>
      </c>
      <c r="B1337" s="373"/>
      <c r="C1337" s="373"/>
      <c r="D1337" s="366" t="s">
        <v>178</v>
      </c>
      <c r="E1337" s="366"/>
      <c r="F1337" s="243" t="s">
        <v>194</v>
      </c>
      <c r="G1337" s="366" t="s">
        <v>195</v>
      </c>
      <c r="H1337" s="366"/>
      <c r="I1337" s="366" t="s">
        <v>196</v>
      </c>
      <c r="J1337" s="366"/>
      <c r="K1337" s="243" t="s">
        <v>197</v>
      </c>
    </row>
    <row r="1338" spans="1:11" ht="15" customHeight="1">
      <c r="A1338" s="246" t="s">
        <v>1150</v>
      </c>
      <c r="B1338" s="369" t="s">
        <v>1151</v>
      </c>
      <c r="C1338" s="369"/>
      <c r="D1338" s="370" t="s">
        <v>16</v>
      </c>
      <c r="E1338" s="370"/>
      <c r="F1338" s="246" t="s">
        <v>128</v>
      </c>
      <c r="G1338" s="371">
        <v>1</v>
      </c>
      <c r="H1338" s="371"/>
      <c r="I1338" s="372">
        <v>20.07</v>
      </c>
      <c r="J1338" s="372"/>
      <c r="K1338" s="248">
        <f>TRUNC(TRUNC(G1338,8)*I1338,2)</f>
        <v>20.07</v>
      </c>
    </row>
    <row r="1339" spans="1:11" ht="15" customHeight="1">
      <c r="A1339" s="11"/>
      <c r="B1339" s="11"/>
      <c r="C1339" s="11"/>
      <c r="D1339" s="11"/>
      <c r="E1339" s="11"/>
      <c r="F1339" s="11"/>
      <c r="G1339" s="367" t="s">
        <v>782</v>
      </c>
      <c r="H1339" s="367"/>
      <c r="I1339" s="367"/>
      <c r="J1339" s="367"/>
      <c r="K1339" s="249">
        <f>SUM(K1338:K1338)</f>
        <v>20.07</v>
      </c>
    </row>
    <row r="1340" spans="1:11" ht="15" customHeight="1">
      <c r="A1340" s="373" t="s">
        <v>213</v>
      </c>
      <c r="B1340" s="373"/>
      <c r="C1340" s="373"/>
      <c r="D1340" s="366" t="s">
        <v>178</v>
      </c>
      <c r="E1340" s="366"/>
      <c r="F1340" s="243" t="s">
        <v>194</v>
      </c>
      <c r="G1340" s="366" t="s">
        <v>195</v>
      </c>
      <c r="H1340" s="366"/>
      <c r="I1340" s="366" t="s">
        <v>196</v>
      </c>
      <c r="J1340" s="366"/>
      <c r="K1340" s="243" t="s">
        <v>197</v>
      </c>
    </row>
    <row r="1341" spans="1:11" ht="21" customHeight="1">
      <c r="A1341" s="246" t="s">
        <v>1260</v>
      </c>
      <c r="B1341" s="369" t="s">
        <v>1261</v>
      </c>
      <c r="C1341" s="369"/>
      <c r="D1341" s="370" t="s">
        <v>16</v>
      </c>
      <c r="E1341" s="370"/>
      <c r="F1341" s="246" t="s">
        <v>128</v>
      </c>
      <c r="G1341" s="371">
        <v>1</v>
      </c>
      <c r="H1341" s="371"/>
      <c r="I1341" s="372">
        <v>0.74</v>
      </c>
      <c r="J1341" s="372"/>
      <c r="K1341" s="248">
        <f>TRUNC(TRUNC(G1341,8)*I1341,2)</f>
        <v>0.74</v>
      </c>
    </row>
    <row r="1342" spans="1:11" ht="15" customHeight="1">
      <c r="A1342" s="11"/>
      <c r="B1342" s="11"/>
      <c r="C1342" s="11"/>
      <c r="D1342" s="11"/>
      <c r="E1342" s="11"/>
      <c r="F1342" s="11"/>
      <c r="G1342" s="367" t="s">
        <v>216</v>
      </c>
      <c r="H1342" s="367"/>
      <c r="I1342" s="367"/>
      <c r="J1342" s="367"/>
      <c r="K1342" s="249">
        <f>SUM(K1341:K1341)</f>
        <v>0.74</v>
      </c>
    </row>
    <row r="1343" spans="1:11" ht="15" customHeight="1">
      <c r="A1343" s="11"/>
      <c r="B1343" s="11"/>
      <c r="C1343" s="11"/>
      <c r="D1343" s="11"/>
      <c r="E1343" s="11"/>
      <c r="F1343" s="11"/>
      <c r="G1343" s="368" t="s">
        <v>217</v>
      </c>
      <c r="H1343" s="368"/>
      <c r="I1343" s="368"/>
      <c r="J1343" s="368"/>
      <c r="K1343" s="250">
        <f>ROUND(SUM(K1336,K1339,K1342),2)</f>
        <v>27.77</v>
      </c>
    </row>
    <row r="1344" spans="1:11" ht="10.050000000000001" customHeight="1">
      <c r="A1344" s="11"/>
      <c r="B1344" s="11"/>
      <c r="C1344" s="11"/>
      <c r="D1344" s="11"/>
      <c r="E1344" s="11"/>
      <c r="F1344" s="11"/>
      <c r="G1344" s="374"/>
      <c r="H1344" s="374"/>
      <c r="I1344" s="374"/>
      <c r="J1344" s="374"/>
      <c r="K1344" s="374"/>
    </row>
    <row r="1345" spans="1:11" ht="19.95" customHeight="1">
      <c r="A1345" s="375" t="s">
        <v>1262</v>
      </c>
      <c r="B1345" s="375"/>
      <c r="C1345" s="375"/>
      <c r="D1345" s="375"/>
      <c r="E1345" s="375"/>
      <c r="F1345" s="375"/>
      <c r="G1345" s="375"/>
      <c r="H1345" s="375"/>
      <c r="I1345" s="375"/>
      <c r="J1345" s="375"/>
      <c r="K1345" s="375"/>
    </row>
    <row r="1346" spans="1:11" ht="15" customHeight="1">
      <c r="A1346" s="373" t="s">
        <v>193</v>
      </c>
      <c r="B1346" s="373"/>
      <c r="C1346" s="373"/>
      <c r="D1346" s="366" t="s">
        <v>178</v>
      </c>
      <c r="E1346" s="366"/>
      <c r="F1346" s="243" t="s">
        <v>194</v>
      </c>
      <c r="G1346" s="366" t="s">
        <v>195</v>
      </c>
      <c r="H1346" s="366"/>
      <c r="I1346" s="366" t="s">
        <v>196</v>
      </c>
      <c r="J1346" s="366"/>
      <c r="K1346" s="243" t="s">
        <v>197</v>
      </c>
    </row>
    <row r="1347" spans="1:11" ht="21" customHeight="1">
      <c r="A1347" s="246" t="s">
        <v>1263</v>
      </c>
      <c r="B1347" s="369" t="s">
        <v>1264</v>
      </c>
      <c r="C1347" s="369"/>
      <c r="D1347" s="370" t="s">
        <v>16</v>
      </c>
      <c r="E1347" s="370"/>
      <c r="F1347" s="246" t="s">
        <v>167</v>
      </c>
      <c r="G1347" s="371">
        <v>1.1000000000000001</v>
      </c>
      <c r="H1347" s="371"/>
      <c r="I1347" s="372">
        <v>2.6</v>
      </c>
      <c r="J1347" s="372"/>
      <c r="K1347" s="248">
        <f>TRUNC(TRUNC(G1347,8)*I1347,2)</f>
        <v>2.86</v>
      </c>
    </row>
    <row r="1348" spans="1:11" ht="15" customHeight="1">
      <c r="A1348" s="11"/>
      <c r="B1348" s="11"/>
      <c r="C1348" s="11"/>
      <c r="D1348" s="11"/>
      <c r="E1348" s="11"/>
      <c r="F1348" s="11"/>
      <c r="G1348" s="367" t="s">
        <v>206</v>
      </c>
      <c r="H1348" s="367"/>
      <c r="I1348" s="367"/>
      <c r="J1348" s="367"/>
      <c r="K1348" s="249">
        <f>SUM(K1347:K1347)</f>
        <v>2.86</v>
      </c>
    </row>
    <row r="1349" spans="1:11" ht="15" customHeight="1">
      <c r="A1349" s="373" t="s">
        <v>207</v>
      </c>
      <c r="B1349" s="373"/>
      <c r="C1349" s="373"/>
      <c r="D1349" s="366" t="s">
        <v>178</v>
      </c>
      <c r="E1349" s="366"/>
      <c r="F1349" s="243" t="s">
        <v>194</v>
      </c>
      <c r="G1349" s="366" t="s">
        <v>195</v>
      </c>
      <c r="H1349" s="366"/>
      <c r="I1349" s="366" t="s">
        <v>196</v>
      </c>
      <c r="J1349" s="366"/>
      <c r="K1349" s="243" t="s">
        <v>197</v>
      </c>
    </row>
    <row r="1350" spans="1:11" ht="21" customHeight="1">
      <c r="A1350" s="246" t="s">
        <v>962</v>
      </c>
      <c r="B1350" s="369" t="s">
        <v>963</v>
      </c>
      <c r="C1350" s="369"/>
      <c r="D1350" s="370" t="s">
        <v>16</v>
      </c>
      <c r="E1350" s="370"/>
      <c r="F1350" s="246" t="s">
        <v>128</v>
      </c>
      <c r="G1350" s="371">
        <v>0.08</v>
      </c>
      <c r="H1350" s="371"/>
      <c r="I1350" s="372">
        <v>23.57</v>
      </c>
      <c r="J1350" s="372"/>
      <c r="K1350" s="248">
        <f>TRUNC(TRUNC(G1350,8)*I1350,2)</f>
        <v>1.88</v>
      </c>
    </row>
    <row r="1351" spans="1:11" ht="15" customHeight="1">
      <c r="A1351" s="246" t="s">
        <v>253</v>
      </c>
      <c r="B1351" s="369" t="s">
        <v>254</v>
      </c>
      <c r="C1351" s="369"/>
      <c r="D1351" s="370" t="s">
        <v>16</v>
      </c>
      <c r="E1351" s="370"/>
      <c r="F1351" s="246" t="s">
        <v>128</v>
      </c>
      <c r="G1351" s="371">
        <v>0.08</v>
      </c>
      <c r="H1351" s="371"/>
      <c r="I1351" s="372">
        <v>27.77</v>
      </c>
      <c r="J1351" s="372"/>
      <c r="K1351" s="248">
        <f>TRUNC(TRUNC(G1351,8)*I1351,2)</f>
        <v>2.2200000000000002</v>
      </c>
    </row>
    <row r="1352" spans="1:11" ht="18" customHeight="1">
      <c r="A1352" s="11"/>
      <c r="B1352" s="11"/>
      <c r="C1352" s="11"/>
      <c r="D1352" s="11"/>
      <c r="E1352" s="11"/>
      <c r="F1352" s="11"/>
      <c r="G1352" s="367" t="s">
        <v>212</v>
      </c>
      <c r="H1352" s="367"/>
      <c r="I1352" s="367"/>
      <c r="J1352" s="367"/>
      <c r="K1352" s="249">
        <f>SUM(K1350:K1351)</f>
        <v>4.0999999999999996</v>
      </c>
    </row>
    <row r="1353" spans="1:11" ht="15" customHeight="1">
      <c r="A1353" s="373" t="s">
        <v>213</v>
      </c>
      <c r="B1353" s="373"/>
      <c r="C1353" s="373"/>
      <c r="D1353" s="366" t="s">
        <v>178</v>
      </c>
      <c r="E1353" s="366"/>
      <c r="F1353" s="243" t="s">
        <v>194</v>
      </c>
      <c r="G1353" s="366" t="s">
        <v>195</v>
      </c>
      <c r="H1353" s="366"/>
      <c r="I1353" s="366" t="s">
        <v>196</v>
      </c>
      <c r="J1353" s="366"/>
      <c r="K1353" s="243" t="s">
        <v>197</v>
      </c>
    </row>
    <row r="1354" spans="1:11" ht="46.05" customHeight="1">
      <c r="A1354" s="246" t="s">
        <v>401</v>
      </c>
      <c r="B1354" s="369" t="s">
        <v>402</v>
      </c>
      <c r="C1354" s="369"/>
      <c r="D1354" s="370" t="s">
        <v>16</v>
      </c>
      <c r="E1354" s="370"/>
      <c r="F1354" s="246" t="s">
        <v>167</v>
      </c>
      <c r="G1354" s="371">
        <v>1</v>
      </c>
      <c r="H1354" s="371"/>
      <c r="I1354" s="372">
        <v>11.05</v>
      </c>
      <c r="J1354" s="372"/>
      <c r="K1354" s="248">
        <f>TRUNC(TRUNC(G1354,8)*I1354,2)</f>
        <v>11.05</v>
      </c>
    </row>
    <row r="1355" spans="1:11" ht="15" customHeight="1">
      <c r="A1355" s="11"/>
      <c r="B1355" s="11"/>
      <c r="C1355" s="11"/>
      <c r="D1355" s="11"/>
      <c r="E1355" s="11"/>
      <c r="F1355" s="11"/>
      <c r="G1355" s="367" t="s">
        <v>216</v>
      </c>
      <c r="H1355" s="367"/>
      <c r="I1355" s="367"/>
      <c r="J1355" s="367"/>
      <c r="K1355" s="249">
        <f>SUM(K1354:K1354)</f>
        <v>11.05</v>
      </c>
    </row>
    <row r="1356" spans="1:11" ht="15" customHeight="1">
      <c r="A1356" s="11"/>
      <c r="B1356" s="11"/>
      <c r="C1356" s="11"/>
      <c r="D1356" s="11"/>
      <c r="E1356" s="11"/>
      <c r="F1356" s="11"/>
      <c r="G1356" s="368" t="s">
        <v>217</v>
      </c>
      <c r="H1356" s="368"/>
      <c r="I1356" s="368"/>
      <c r="J1356" s="368"/>
      <c r="K1356" s="250">
        <f>ROUND(SUM(K1348,K1352,K1355),2)</f>
        <v>18.010000000000002</v>
      </c>
    </row>
    <row r="1357" spans="1:11" ht="10.050000000000001" customHeight="1">
      <c r="A1357" s="11"/>
      <c r="B1357" s="11"/>
      <c r="C1357" s="11"/>
      <c r="D1357" s="11"/>
      <c r="E1357" s="11"/>
      <c r="F1357" s="11"/>
      <c r="G1357" s="374"/>
      <c r="H1357" s="374"/>
      <c r="I1357" s="374"/>
      <c r="J1357" s="374"/>
      <c r="K1357" s="374"/>
    </row>
    <row r="1358" spans="1:11" ht="19.95" customHeight="1">
      <c r="A1358" s="375" t="s">
        <v>1265</v>
      </c>
      <c r="B1358" s="375"/>
      <c r="C1358" s="375"/>
      <c r="D1358" s="375"/>
      <c r="E1358" s="375"/>
      <c r="F1358" s="375"/>
      <c r="G1358" s="375"/>
      <c r="H1358" s="375"/>
      <c r="I1358" s="375"/>
      <c r="J1358" s="375"/>
      <c r="K1358" s="375"/>
    </row>
    <row r="1359" spans="1:11" ht="15" customHeight="1">
      <c r="A1359" s="373" t="s">
        <v>193</v>
      </c>
      <c r="B1359" s="373"/>
      <c r="C1359" s="373"/>
      <c r="D1359" s="366" t="s">
        <v>178</v>
      </c>
      <c r="E1359" s="366"/>
      <c r="F1359" s="243" t="s">
        <v>194</v>
      </c>
      <c r="G1359" s="366" t="s">
        <v>195</v>
      </c>
      <c r="H1359" s="366"/>
      <c r="I1359" s="366" t="s">
        <v>196</v>
      </c>
      <c r="J1359" s="366"/>
      <c r="K1359" s="243" t="s">
        <v>197</v>
      </c>
    </row>
    <row r="1360" spans="1:11" ht="21" customHeight="1">
      <c r="A1360" s="246" t="s">
        <v>1263</v>
      </c>
      <c r="B1360" s="369" t="s">
        <v>1264</v>
      </c>
      <c r="C1360" s="369"/>
      <c r="D1360" s="370" t="s">
        <v>16</v>
      </c>
      <c r="E1360" s="370"/>
      <c r="F1360" s="246" t="s">
        <v>167</v>
      </c>
      <c r="G1360" s="371">
        <v>1.0169999999999999</v>
      </c>
      <c r="H1360" s="371"/>
      <c r="I1360" s="372">
        <v>2.6</v>
      </c>
      <c r="J1360" s="372"/>
      <c r="K1360" s="248">
        <f>TRUNC(TRUNC(G1360,8)*I1360,2)</f>
        <v>2.64</v>
      </c>
    </row>
    <row r="1361" spans="1:11" ht="15" customHeight="1">
      <c r="A1361" s="11"/>
      <c r="B1361" s="11"/>
      <c r="C1361" s="11"/>
      <c r="D1361" s="11"/>
      <c r="E1361" s="11"/>
      <c r="F1361" s="11"/>
      <c r="G1361" s="367" t="s">
        <v>206</v>
      </c>
      <c r="H1361" s="367"/>
      <c r="I1361" s="367"/>
      <c r="J1361" s="367"/>
      <c r="K1361" s="249">
        <f>SUM(K1360:K1360)</f>
        <v>2.64</v>
      </c>
    </row>
    <row r="1362" spans="1:11" ht="15" customHeight="1">
      <c r="A1362" s="373" t="s">
        <v>207</v>
      </c>
      <c r="B1362" s="373"/>
      <c r="C1362" s="373"/>
      <c r="D1362" s="366" t="s">
        <v>178</v>
      </c>
      <c r="E1362" s="366"/>
      <c r="F1362" s="243" t="s">
        <v>194</v>
      </c>
      <c r="G1362" s="366" t="s">
        <v>195</v>
      </c>
      <c r="H1362" s="366"/>
      <c r="I1362" s="366" t="s">
        <v>196</v>
      </c>
      <c r="J1362" s="366"/>
      <c r="K1362" s="243" t="s">
        <v>197</v>
      </c>
    </row>
    <row r="1363" spans="1:11" ht="21" customHeight="1">
      <c r="A1363" s="246" t="s">
        <v>962</v>
      </c>
      <c r="B1363" s="369" t="s">
        <v>963</v>
      </c>
      <c r="C1363" s="369"/>
      <c r="D1363" s="370" t="s">
        <v>16</v>
      </c>
      <c r="E1363" s="370"/>
      <c r="F1363" s="246" t="s">
        <v>128</v>
      </c>
      <c r="G1363" s="371">
        <v>0.124</v>
      </c>
      <c r="H1363" s="371"/>
      <c r="I1363" s="372">
        <v>23.57</v>
      </c>
      <c r="J1363" s="372"/>
      <c r="K1363" s="248">
        <f>TRUNC(TRUNC(G1363,8)*I1363,2)</f>
        <v>2.92</v>
      </c>
    </row>
    <row r="1364" spans="1:11" ht="15" customHeight="1">
      <c r="A1364" s="246" t="s">
        <v>253</v>
      </c>
      <c r="B1364" s="369" t="s">
        <v>254</v>
      </c>
      <c r="C1364" s="369"/>
      <c r="D1364" s="370" t="s">
        <v>16</v>
      </c>
      <c r="E1364" s="370"/>
      <c r="F1364" s="246" t="s">
        <v>128</v>
      </c>
      <c r="G1364" s="371">
        <v>0.124</v>
      </c>
      <c r="H1364" s="371"/>
      <c r="I1364" s="372">
        <v>27.77</v>
      </c>
      <c r="J1364" s="372"/>
      <c r="K1364" s="248">
        <f>TRUNC(TRUNC(G1364,8)*I1364,2)</f>
        <v>3.44</v>
      </c>
    </row>
    <row r="1365" spans="1:11" ht="18" customHeight="1">
      <c r="A1365" s="11"/>
      <c r="B1365" s="11"/>
      <c r="C1365" s="11"/>
      <c r="D1365" s="11"/>
      <c r="E1365" s="11"/>
      <c r="F1365" s="11"/>
      <c r="G1365" s="367" t="s">
        <v>212</v>
      </c>
      <c r="H1365" s="367"/>
      <c r="I1365" s="367"/>
      <c r="J1365" s="367"/>
      <c r="K1365" s="249">
        <f>SUM(K1363:K1364)</f>
        <v>6.3599999999999994</v>
      </c>
    </row>
    <row r="1366" spans="1:11" ht="15" customHeight="1">
      <c r="A1366" s="11"/>
      <c r="B1366" s="11"/>
      <c r="C1366" s="11"/>
      <c r="D1366" s="11"/>
      <c r="E1366" s="11"/>
      <c r="F1366" s="11"/>
      <c r="G1366" s="368" t="s">
        <v>217</v>
      </c>
      <c r="H1366" s="368"/>
      <c r="I1366" s="368"/>
      <c r="J1366" s="368"/>
      <c r="K1366" s="250">
        <f>ROUND(SUM(K1361,K1365),2)</f>
        <v>9</v>
      </c>
    </row>
    <row r="1367" spans="1:11" ht="10.050000000000001" customHeight="1">
      <c r="A1367" s="11"/>
      <c r="B1367" s="11"/>
      <c r="C1367" s="11"/>
      <c r="D1367" s="11"/>
      <c r="E1367" s="11"/>
      <c r="F1367" s="11"/>
      <c r="G1367" s="374"/>
      <c r="H1367" s="374"/>
      <c r="I1367" s="374"/>
      <c r="J1367" s="374"/>
      <c r="K1367" s="374"/>
    </row>
    <row r="1368" spans="1:11" ht="19.95" customHeight="1">
      <c r="A1368" s="375" t="s">
        <v>1266</v>
      </c>
      <c r="B1368" s="375"/>
      <c r="C1368" s="375"/>
      <c r="D1368" s="375"/>
      <c r="E1368" s="375"/>
      <c r="F1368" s="375"/>
      <c r="G1368" s="375"/>
      <c r="H1368" s="375"/>
      <c r="I1368" s="375"/>
      <c r="J1368" s="375"/>
      <c r="K1368" s="375"/>
    </row>
    <row r="1369" spans="1:11" ht="15" customHeight="1">
      <c r="A1369" s="373" t="s">
        <v>193</v>
      </c>
      <c r="B1369" s="373"/>
      <c r="C1369" s="373"/>
      <c r="D1369" s="366" t="s">
        <v>178</v>
      </c>
      <c r="E1369" s="366"/>
      <c r="F1369" s="243" t="s">
        <v>194</v>
      </c>
      <c r="G1369" s="366" t="s">
        <v>195</v>
      </c>
      <c r="H1369" s="366"/>
      <c r="I1369" s="366" t="s">
        <v>196</v>
      </c>
      <c r="J1369" s="366"/>
      <c r="K1369" s="243" t="s">
        <v>197</v>
      </c>
    </row>
    <row r="1370" spans="1:11" ht="21" customHeight="1">
      <c r="A1370" s="246" t="s">
        <v>1267</v>
      </c>
      <c r="B1370" s="369" t="s">
        <v>1268</v>
      </c>
      <c r="C1370" s="369"/>
      <c r="D1370" s="370" t="s">
        <v>16</v>
      </c>
      <c r="E1370" s="370"/>
      <c r="F1370" s="246" t="s">
        <v>167</v>
      </c>
      <c r="G1370" s="371">
        <v>1.1000000000000001</v>
      </c>
      <c r="H1370" s="371"/>
      <c r="I1370" s="372">
        <v>2.81</v>
      </c>
      <c r="J1370" s="372"/>
      <c r="K1370" s="248">
        <f>TRUNC(TRUNC(G1370,8)*I1370,2)</f>
        <v>3.09</v>
      </c>
    </row>
    <row r="1371" spans="1:11" ht="15" customHeight="1">
      <c r="A1371" s="11"/>
      <c r="B1371" s="11"/>
      <c r="C1371" s="11"/>
      <c r="D1371" s="11"/>
      <c r="E1371" s="11"/>
      <c r="F1371" s="11"/>
      <c r="G1371" s="367" t="s">
        <v>206</v>
      </c>
      <c r="H1371" s="367"/>
      <c r="I1371" s="367"/>
      <c r="J1371" s="367"/>
      <c r="K1371" s="249">
        <f>SUM(K1370:K1370)</f>
        <v>3.09</v>
      </c>
    </row>
    <row r="1372" spans="1:11" ht="15" customHeight="1">
      <c r="A1372" s="373" t="s">
        <v>207</v>
      </c>
      <c r="B1372" s="373"/>
      <c r="C1372" s="373"/>
      <c r="D1372" s="366" t="s">
        <v>178</v>
      </c>
      <c r="E1372" s="366"/>
      <c r="F1372" s="243" t="s">
        <v>194</v>
      </c>
      <c r="G1372" s="366" t="s">
        <v>195</v>
      </c>
      <c r="H1372" s="366"/>
      <c r="I1372" s="366" t="s">
        <v>196</v>
      </c>
      <c r="J1372" s="366"/>
      <c r="K1372" s="243" t="s">
        <v>197</v>
      </c>
    </row>
    <row r="1373" spans="1:11" ht="21" customHeight="1">
      <c r="A1373" s="246" t="s">
        <v>962</v>
      </c>
      <c r="B1373" s="369" t="s">
        <v>963</v>
      </c>
      <c r="C1373" s="369"/>
      <c r="D1373" s="370" t="s">
        <v>16</v>
      </c>
      <c r="E1373" s="370"/>
      <c r="F1373" s="246" t="s">
        <v>128</v>
      </c>
      <c r="G1373" s="371">
        <v>9.0999999999999998E-2</v>
      </c>
      <c r="H1373" s="371"/>
      <c r="I1373" s="372">
        <v>23.57</v>
      </c>
      <c r="J1373" s="372"/>
      <c r="K1373" s="248">
        <f>TRUNC(TRUNC(G1373,8)*I1373,2)</f>
        <v>2.14</v>
      </c>
    </row>
    <row r="1374" spans="1:11" ht="15" customHeight="1">
      <c r="A1374" s="246" t="s">
        <v>253</v>
      </c>
      <c r="B1374" s="369" t="s">
        <v>254</v>
      </c>
      <c r="C1374" s="369"/>
      <c r="D1374" s="370" t="s">
        <v>16</v>
      </c>
      <c r="E1374" s="370"/>
      <c r="F1374" s="246" t="s">
        <v>128</v>
      </c>
      <c r="G1374" s="371">
        <v>9.0999999999999998E-2</v>
      </c>
      <c r="H1374" s="371"/>
      <c r="I1374" s="372">
        <v>27.77</v>
      </c>
      <c r="J1374" s="372"/>
      <c r="K1374" s="248">
        <f>TRUNC(TRUNC(G1374,8)*I1374,2)</f>
        <v>2.52</v>
      </c>
    </row>
    <row r="1375" spans="1:11" ht="18" customHeight="1">
      <c r="A1375" s="11"/>
      <c r="B1375" s="11"/>
      <c r="C1375" s="11"/>
      <c r="D1375" s="11"/>
      <c r="E1375" s="11"/>
      <c r="F1375" s="11"/>
      <c r="G1375" s="367" t="s">
        <v>212</v>
      </c>
      <c r="H1375" s="367"/>
      <c r="I1375" s="367"/>
      <c r="J1375" s="367"/>
      <c r="K1375" s="249">
        <f>SUM(K1373:K1374)</f>
        <v>4.66</v>
      </c>
    </row>
    <row r="1376" spans="1:11" ht="15" customHeight="1">
      <c r="A1376" s="373" t="s">
        <v>213</v>
      </c>
      <c r="B1376" s="373"/>
      <c r="C1376" s="373"/>
      <c r="D1376" s="366" t="s">
        <v>178</v>
      </c>
      <c r="E1376" s="366"/>
      <c r="F1376" s="243" t="s">
        <v>194</v>
      </c>
      <c r="G1376" s="366" t="s">
        <v>195</v>
      </c>
      <c r="H1376" s="366"/>
      <c r="I1376" s="366" t="s">
        <v>196</v>
      </c>
      <c r="J1376" s="366"/>
      <c r="K1376" s="243" t="s">
        <v>197</v>
      </c>
    </row>
    <row r="1377" spans="1:11" ht="46.05" customHeight="1">
      <c r="A1377" s="246" t="s">
        <v>401</v>
      </c>
      <c r="B1377" s="369" t="s">
        <v>402</v>
      </c>
      <c r="C1377" s="369"/>
      <c r="D1377" s="370" t="s">
        <v>16</v>
      </c>
      <c r="E1377" s="370"/>
      <c r="F1377" s="246" t="s">
        <v>167</v>
      </c>
      <c r="G1377" s="371">
        <v>1</v>
      </c>
      <c r="H1377" s="371"/>
      <c r="I1377" s="372">
        <v>11.05</v>
      </c>
      <c r="J1377" s="372"/>
      <c r="K1377" s="248">
        <f>TRUNC(TRUNC(G1377,8)*I1377,2)</f>
        <v>11.05</v>
      </c>
    </row>
    <row r="1378" spans="1:11" ht="15" customHeight="1">
      <c r="A1378" s="11"/>
      <c r="B1378" s="11"/>
      <c r="C1378" s="11"/>
      <c r="D1378" s="11"/>
      <c r="E1378" s="11"/>
      <c r="F1378" s="11"/>
      <c r="G1378" s="367" t="s">
        <v>216</v>
      </c>
      <c r="H1378" s="367"/>
      <c r="I1378" s="367"/>
      <c r="J1378" s="367"/>
      <c r="K1378" s="249">
        <f>SUM(K1377:K1377)</f>
        <v>11.05</v>
      </c>
    </row>
    <row r="1379" spans="1:11" ht="15" customHeight="1">
      <c r="A1379" s="11"/>
      <c r="B1379" s="11"/>
      <c r="C1379" s="11"/>
      <c r="D1379" s="11"/>
      <c r="E1379" s="11"/>
      <c r="F1379" s="11"/>
      <c r="G1379" s="368" t="s">
        <v>217</v>
      </c>
      <c r="H1379" s="368"/>
      <c r="I1379" s="368"/>
      <c r="J1379" s="368"/>
      <c r="K1379" s="250">
        <f>ROUND(SUM(K1371,K1375,K1378),2)</f>
        <v>18.8</v>
      </c>
    </row>
    <row r="1380" spans="1:11" ht="10.050000000000001" customHeight="1">
      <c r="A1380" s="11"/>
      <c r="B1380" s="11"/>
      <c r="C1380" s="11"/>
      <c r="D1380" s="11"/>
      <c r="E1380" s="11"/>
      <c r="F1380" s="11"/>
      <c r="G1380" s="374"/>
      <c r="H1380" s="374"/>
      <c r="I1380" s="374"/>
      <c r="J1380" s="374"/>
      <c r="K1380" s="374"/>
    </row>
    <row r="1381" spans="1:11" ht="19.95" customHeight="1">
      <c r="A1381" s="375" t="s">
        <v>1269</v>
      </c>
      <c r="B1381" s="375"/>
      <c r="C1381" s="375"/>
      <c r="D1381" s="375"/>
      <c r="E1381" s="375"/>
      <c r="F1381" s="375"/>
      <c r="G1381" s="375"/>
      <c r="H1381" s="375"/>
      <c r="I1381" s="375"/>
      <c r="J1381" s="375"/>
      <c r="K1381" s="375"/>
    </row>
    <row r="1382" spans="1:11" ht="15" customHeight="1">
      <c r="A1382" s="373" t="s">
        <v>193</v>
      </c>
      <c r="B1382" s="373"/>
      <c r="C1382" s="373"/>
      <c r="D1382" s="366" t="s">
        <v>178</v>
      </c>
      <c r="E1382" s="366"/>
      <c r="F1382" s="243" t="s">
        <v>194</v>
      </c>
      <c r="G1382" s="366" t="s">
        <v>195</v>
      </c>
      <c r="H1382" s="366"/>
      <c r="I1382" s="366" t="s">
        <v>196</v>
      </c>
      <c r="J1382" s="366"/>
      <c r="K1382" s="243" t="s">
        <v>197</v>
      </c>
    </row>
    <row r="1383" spans="1:11" ht="21" customHeight="1">
      <c r="A1383" s="246" t="s">
        <v>1267</v>
      </c>
      <c r="B1383" s="369" t="s">
        <v>1268</v>
      </c>
      <c r="C1383" s="369"/>
      <c r="D1383" s="370" t="s">
        <v>16</v>
      </c>
      <c r="E1383" s="370"/>
      <c r="F1383" s="246" t="s">
        <v>167</v>
      </c>
      <c r="G1383" s="371">
        <v>1.0169999999999999</v>
      </c>
      <c r="H1383" s="371"/>
      <c r="I1383" s="372">
        <v>2.81</v>
      </c>
      <c r="J1383" s="372"/>
      <c r="K1383" s="248">
        <f>TRUNC(TRUNC(G1383,8)*I1383,2)</f>
        <v>2.85</v>
      </c>
    </row>
    <row r="1384" spans="1:11" ht="15" customHeight="1">
      <c r="A1384" s="11"/>
      <c r="B1384" s="11"/>
      <c r="C1384" s="11"/>
      <c r="D1384" s="11"/>
      <c r="E1384" s="11"/>
      <c r="F1384" s="11"/>
      <c r="G1384" s="367" t="s">
        <v>206</v>
      </c>
      <c r="H1384" s="367"/>
      <c r="I1384" s="367"/>
      <c r="J1384" s="367"/>
      <c r="K1384" s="249">
        <f>SUM(K1383:K1383)</f>
        <v>2.85</v>
      </c>
    </row>
    <row r="1385" spans="1:11" ht="15" customHeight="1">
      <c r="A1385" s="373" t="s">
        <v>207</v>
      </c>
      <c r="B1385" s="373"/>
      <c r="C1385" s="373"/>
      <c r="D1385" s="366" t="s">
        <v>178</v>
      </c>
      <c r="E1385" s="366"/>
      <c r="F1385" s="243" t="s">
        <v>194</v>
      </c>
      <c r="G1385" s="366" t="s">
        <v>195</v>
      </c>
      <c r="H1385" s="366"/>
      <c r="I1385" s="366" t="s">
        <v>196</v>
      </c>
      <c r="J1385" s="366"/>
      <c r="K1385" s="243" t="s">
        <v>197</v>
      </c>
    </row>
    <row r="1386" spans="1:11" ht="21" customHeight="1">
      <c r="A1386" s="246" t="s">
        <v>962</v>
      </c>
      <c r="B1386" s="369" t="s">
        <v>963</v>
      </c>
      <c r="C1386" s="369"/>
      <c r="D1386" s="370" t="s">
        <v>16</v>
      </c>
      <c r="E1386" s="370"/>
      <c r="F1386" s="246" t="s">
        <v>128</v>
      </c>
      <c r="G1386" s="371">
        <v>0.13400000000000001</v>
      </c>
      <c r="H1386" s="371"/>
      <c r="I1386" s="372">
        <v>23.57</v>
      </c>
      <c r="J1386" s="372"/>
      <c r="K1386" s="248">
        <f>TRUNC(TRUNC(G1386,8)*I1386,2)</f>
        <v>3.15</v>
      </c>
    </row>
    <row r="1387" spans="1:11" ht="15" customHeight="1">
      <c r="A1387" s="246" t="s">
        <v>253</v>
      </c>
      <c r="B1387" s="369" t="s">
        <v>254</v>
      </c>
      <c r="C1387" s="369"/>
      <c r="D1387" s="370" t="s">
        <v>16</v>
      </c>
      <c r="E1387" s="370"/>
      <c r="F1387" s="246" t="s">
        <v>128</v>
      </c>
      <c r="G1387" s="371">
        <v>0.13400000000000001</v>
      </c>
      <c r="H1387" s="371"/>
      <c r="I1387" s="372">
        <v>27.77</v>
      </c>
      <c r="J1387" s="372"/>
      <c r="K1387" s="248">
        <f>TRUNC(TRUNC(G1387,8)*I1387,2)</f>
        <v>3.72</v>
      </c>
    </row>
    <row r="1388" spans="1:11" ht="18" customHeight="1">
      <c r="A1388" s="11"/>
      <c r="B1388" s="11"/>
      <c r="C1388" s="11"/>
      <c r="D1388" s="11"/>
      <c r="E1388" s="11"/>
      <c r="F1388" s="11"/>
      <c r="G1388" s="367" t="s">
        <v>212</v>
      </c>
      <c r="H1388" s="367"/>
      <c r="I1388" s="367"/>
      <c r="J1388" s="367"/>
      <c r="K1388" s="249">
        <f>SUM(K1386:K1387)</f>
        <v>6.87</v>
      </c>
    </row>
    <row r="1389" spans="1:11" ht="15" customHeight="1">
      <c r="A1389" s="11"/>
      <c r="B1389" s="11"/>
      <c r="C1389" s="11"/>
      <c r="D1389" s="11"/>
      <c r="E1389" s="11"/>
      <c r="F1389" s="11"/>
      <c r="G1389" s="368" t="s">
        <v>217</v>
      </c>
      <c r="H1389" s="368"/>
      <c r="I1389" s="368"/>
      <c r="J1389" s="368"/>
      <c r="K1389" s="250">
        <f>ROUND(SUM(K1384,K1388),2)</f>
        <v>9.7200000000000006</v>
      </c>
    </row>
    <row r="1390" spans="1:11" ht="10.050000000000001" customHeight="1">
      <c r="A1390" s="11"/>
      <c r="B1390" s="11"/>
      <c r="C1390" s="11"/>
      <c r="D1390" s="11"/>
      <c r="E1390" s="11"/>
      <c r="F1390" s="11"/>
      <c r="G1390" s="374"/>
      <c r="H1390" s="374"/>
      <c r="I1390" s="374"/>
      <c r="J1390" s="374"/>
      <c r="K1390" s="374"/>
    </row>
    <row r="1391" spans="1:11" ht="19.95" customHeight="1">
      <c r="A1391" s="375" t="s">
        <v>1270</v>
      </c>
      <c r="B1391" s="375"/>
      <c r="C1391" s="375"/>
      <c r="D1391" s="375"/>
      <c r="E1391" s="375"/>
      <c r="F1391" s="375"/>
      <c r="G1391" s="375"/>
      <c r="H1391" s="375"/>
      <c r="I1391" s="375"/>
      <c r="J1391" s="375"/>
      <c r="K1391" s="375"/>
    </row>
    <row r="1392" spans="1:11" ht="15" customHeight="1">
      <c r="A1392" s="373" t="s">
        <v>193</v>
      </c>
      <c r="B1392" s="373"/>
      <c r="C1392" s="373"/>
      <c r="D1392" s="366" t="s">
        <v>178</v>
      </c>
      <c r="E1392" s="366"/>
      <c r="F1392" s="243" t="s">
        <v>194</v>
      </c>
      <c r="G1392" s="366" t="s">
        <v>195</v>
      </c>
      <c r="H1392" s="366"/>
      <c r="I1392" s="366" t="s">
        <v>196</v>
      </c>
      <c r="J1392" s="366"/>
      <c r="K1392" s="243" t="s">
        <v>197</v>
      </c>
    </row>
    <row r="1393" spans="1:11" ht="21" customHeight="1">
      <c r="A1393" s="246" t="s">
        <v>1271</v>
      </c>
      <c r="B1393" s="369" t="s">
        <v>1272</v>
      </c>
      <c r="C1393" s="369"/>
      <c r="D1393" s="370" t="s">
        <v>16</v>
      </c>
      <c r="E1393" s="370"/>
      <c r="F1393" s="246" t="s">
        <v>167</v>
      </c>
      <c r="G1393" s="371">
        <v>1.0169999999999999</v>
      </c>
      <c r="H1393" s="371"/>
      <c r="I1393" s="372">
        <v>4.3</v>
      </c>
      <c r="J1393" s="372"/>
      <c r="K1393" s="248">
        <f>TRUNC(TRUNC(G1393,8)*I1393,2)</f>
        <v>4.37</v>
      </c>
    </row>
    <row r="1394" spans="1:11" ht="15" customHeight="1">
      <c r="A1394" s="11"/>
      <c r="B1394" s="11"/>
      <c r="C1394" s="11"/>
      <c r="D1394" s="11"/>
      <c r="E1394" s="11"/>
      <c r="F1394" s="11"/>
      <c r="G1394" s="367" t="s">
        <v>206</v>
      </c>
      <c r="H1394" s="367"/>
      <c r="I1394" s="367"/>
      <c r="J1394" s="367"/>
      <c r="K1394" s="249">
        <f>SUM(K1393:K1393)</f>
        <v>4.37</v>
      </c>
    </row>
    <row r="1395" spans="1:11" ht="15" customHeight="1">
      <c r="A1395" s="373" t="s">
        <v>207</v>
      </c>
      <c r="B1395" s="373"/>
      <c r="C1395" s="373"/>
      <c r="D1395" s="366" t="s">
        <v>178</v>
      </c>
      <c r="E1395" s="366"/>
      <c r="F1395" s="243" t="s">
        <v>194</v>
      </c>
      <c r="G1395" s="366" t="s">
        <v>195</v>
      </c>
      <c r="H1395" s="366"/>
      <c r="I1395" s="366" t="s">
        <v>196</v>
      </c>
      <c r="J1395" s="366"/>
      <c r="K1395" s="243" t="s">
        <v>197</v>
      </c>
    </row>
    <row r="1396" spans="1:11" ht="21" customHeight="1">
      <c r="A1396" s="246" t="s">
        <v>962</v>
      </c>
      <c r="B1396" s="369" t="s">
        <v>963</v>
      </c>
      <c r="C1396" s="369"/>
      <c r="D1396" s="370" t="s">
        <v>16</v>
      </c>
      <c r="E1396" s="370"/>
      <c r="F1396" s="246" t="s">
        <v>128</v>
      </c>
      <c r="G1396" s="371">
        <v>0.105</v>
      </c>
      <c r="H1396" s="371"/>
      <c r="I1396" s="372">
        <v>23.57</v>
      </c>
      <c r="J1396" s="372"/>
      <c r="K1396" s="248">
        <f>TRUNC(TRUNC(G1396,8)*I1396,2)</f>
        <v>2.4700000000000002</v>
      </c>
    </row>
    <row r="1397" spans="1:11" ht="15" customHeight="1">
      <c r="A1397" s="246" t="s">
        <v>253</v>
      </c>
      <c r="B1397" s="369" t="s">
        <v>254</v>
      </c>
      <c r="C1397" s="369"/>
      <c r="D1397" s="370" t="s">
        <v>16</v>
      </c>
      <c r="E1397" s="370"/>
      <c r="F1397" s="246" t="s">
        <v>128</v>
      </c>
      <c r="G1397" s="371">
        <v>0.105</v>
      </c>
      <c r="H1397" s="371"/>
      <c r="I1397" s="372">
        <v>27.77</v>
      </c>
      <c r="J1397" s="372"/>
      <c r="K1397" s="248">
        <f>TRUNC(TRUNC(G1397,8)*I1397,2)</f>
        <v>2.91</v>
      </c>
    </row>
    <row r="1398" spans="1:11" ht="18" customHeight="1">
      <c r="A1398" s="11"/>
      <c r="B1398" s="11"/>
      <c r="C1398" s="11"/>
      <c r="D1398" s="11"/>
      <c r="E1398" s="11"/>
      <c r="F1398" s="11"/>
      <c r="G1398" s="367" t="s">
        <v>212</v>
      </c>
      <c r="H1398" s="367"/>
      <c r="I1398" s="367"/>
      <c r="J1398" s="367"/>
      <c r="K1398" s="249">
        <f>SUM(K1396:K1397)</f>
        <v>5.3800000000000008</v>
      </c>
    </row>
    <row r="1399" spans="1:11" ht="15" customHeight="1">
      <c r="A1399" s="11"/>
      <c r="B1399" s="11"/>
      <c r="C1399" s="11"/>
      <c r="D1399" s="11"/>
      <c r="E1399" s="11"/>
      <c r="F1399" s="11"/>
      <c r="G1399" s="368" t="s">
        <v>217</v>
      </c>
      <c r="H1399" s="368"/>
      <c r="I1399" s="368"/>
      <c r="J1399" s="368"/>
      <c r="K1399" s="250">
        <f>ROUND(SUM(K1394,K1398),2)</f>
        <v>9.75</v>
      </c>
    </row>
    <row r="1400" spans="1:11" ht="10.050000000000001" customHeight="1">
      <c r="A1400" s="11"/>
      <c r="B1400" s="11"/>
      <c r="C1400" s="11"/>
      <c r="D1400" s="11"/>
      <c r="E1400" s="11"/>
      <c r="F1400" s="11"/>
      <c r="G1400" s="374"/>
      <c r="H1400" s="374"/>
      <c r="I1400" s="374"/>
      <c r="J1400" s="374"/>
      <c r="K1400" s="374"/>
    </row>
    <row r="1401" spans="1:11" ht="19.95" customHeight="1">
      <c r="A1401" s="375" t="s">
        <v>1273</v>
      </c>
      <c r="B1401" s="375"/>
      <c r="C1401" s="375"/>
      <c r="D1401" s="375"/>
      <c r="E1401" s="375"/>
      <c r="F1401" s="375"/>
      <c r="G1401" s="375"/>
      <c r="H1401" s="375"/>
      <c r="I1401" s="375"/>
      <c r="J1401" s="375"/>
      <c r="K1401" s="375"/>
    </row>
    <row r="1402" spans="1:11" ht="15" customHeight="1">
      <c r="A1402" s="373" t="s">
        <v>193</v>
      </c>
      <c r="B1402" s="373"/>
      <c r="C1402" s="373"/>
      <c r="D1402" s="366" t="s">
        <v>178</v>
      </c>
      <c r="E1402" s="366"/>
      <c r="F1402" s="243" t="s">
        <v>194</v>
      </c>
      <c r="G1402" s="366" t="s">
        <v>195</v>
      </c>
      <c r="H1402" s="366"/>
      <c r="I1402" s="366" t="s">
        <v>196</v>
      </c>
      <c r="J1402" s="366"/>
      <c r="K1402" s="243" t="s">
        <v>197</v>
      </c>
    </row>
    <row r="1403" spans="1:11" ht="21" customHeight="1">
      <c r="A1403" s="246" t="s">
        <v>1271</v>
      </c>
      <c r="B1403" s="369" t="s">
        <v>1272</v>
      </c>
      <c r="C1403" s="369"/>
      <c r="D1403" s="370" t="s">
        <v>16</v>
      </c>
      <c r="E1403" s="370"/>
      <c r="F1403" s="246" t="s">
        <v>167</v>
      </c>
      <c r="G1403" s="371">
        <v>1.0169999999999999</v>
      </c>
      <c r="H1403" s="371"/>
      <c r="I1403" s="372">
        <v>4.3</v>
      </c>
      <c r="J1403" s="372"/>
      <c r="K1403" s="248">
        <f>TRUNC(TRUNC(G1403,8)*I1403,2)</f>
        <v>4.37</v>
      </c>
    </row>
    <row r="1404" spans="1:11" ht="15" customHeight="1">
      <c r="A1404" s="11"/>
      <c r="B1404" s="11"/>
      <c r="C1404" s="11"/>
      <c r="D1404" s="11"/>
      <c r="E1404" s="11"/>
      <c r="F1404" s="11"/>
      <c r="G1404" s="367" t="s">
        <v>206</v>
      </c>
      <c r="H1404" s="367"/>
      <c r="I1404" s="367"/>
      <c r="J1404" s="367"/>
      <c r="K1404" s="249">
        <f>SUM(K1403:K1403)</f>
        <v>4.37</v>
      </c>
    </row>
    <row r="1405" spans="1:11" ht="15" customHeight="1">
      <c r="A1405" s="373" t="s">
        <v>207</v>
      </c>
      <c r="B1405" s="373"/>
      <c r="C1405" s="373"/>
      <c r="D1405" s="366" t="s">
        <v>178</v>
      </c>
      <c r="E1405" s="366"/>
      <c r="F1405" s="243" t="s">
        <v>194</v>
      </c>
      <c r="G1405" s="366" t="s">
        <v>195</v>
      </c>
      <c r="H1405" s="366"/>
      <c r="I1405" s="366" t="s">
        <v>196</v>
      </c>
      <c r="J1405" s="366"/>
      <c r="K1405" s="243" t="s">
        <v>197</v>
      </c>
    </row>
    <row r="1406" spans="1:11" ht="21" customHeight="1">
      <c r="A1406" s="246" t="s">
        <v>962</v>
      </c>
      <c r="B1406" s="369" t="s">
        <v>963</v>
      </c>
      <c r="C1406" s="369"/>
      <c r="D1406" s="370" t="s">
        <v>16</v>
      </c>
      <c r="E1406" s="370"/>
      <c r="F1406" s="246" t="s">
        <v>128</v>
      </c>
      <c r="G1406" s="371">
        <v>0.16300000000000001</v>
      </c>
      <c r="H1406" s="371"/>
      <c r="I1406" s="372">
        <v>23.57</v>
      </c>
      <c r="J1406" s="372"/>
      <c r="K1406" s="248">
        <f>TRUNC(TRUNC(G1406,8)*I1406,2)</f>
        <v>3.84</v>
      </c>
    </row>
    <row r="1407" spans="1:11" ht="15" customHeight="1">
      <c r="A1407" s="246" t="s">
        <v>253</v>
      </c>
      <c r="B1407" s="369" t="s">
        <v>254</v>
      </c>
      <c r="C1407" s="369"/>
      <c r="D1407" s="370" t="s">
        <v>16</v>
      </c>
      <c r="E1407" s="370"/>
      <c r="F1407" s="246" t="s">
        <v>128</v>
      </c>
      <c r="G1407" s="371">
        <v>0.16300000000000001</v>
      </c>
      <c r="H1407" s="371"/>
      <c r="I1407" s="372">
        <v>27.77</v>
      </c>
      <c r="J1407" s="372"/>
      <c r="K1407" s="248">
        <f>TRUNC(TRUNC(G1407,8)*I1407,2)</f>
        <v>4.5199999999999996</v>
      </c>
    </row>
    <row r="1408" spans="1:11" ht="18" customHeight="1">
      <c r="A1408" s="11"/>
      <c r="B1408" s="11"/>
      <c r="C1408" s="11"/>
      <c r="D1408" s="11"/>
      <c r="E1408" s="11"/>
      <c r="F1408" s="11"/>
      <c r="G1408" s="367" t="s">
        <v>212</v>
      </c>
      <c r="H1408" s="367"/>
      <c r="I1408" s="367"/>
      <c r="J1408" s="367"/>
      <c r="K1408" s="249">
        <f>SUM(K1406:K1407)</f>
        <v>8.36</v>
      </c>
    </row>
    <row r="1409" spans="1:11" ht="15" customHeight="1">
      <c r="A1409" s="11"/>
      <c r="B1409" s="11"/>
      <c r="C1409" s="11"/>
      <c r="D1409" s="11"/>
      <c r="E1409" s="11"/>
      <c r="F1409" s="11"/>
      <c r="G1409" s="368" t="s">
        <v>217</v>
      </c>
      <c r="H1409" s="368"/>
      <c r="I1409" s="368"/>
      <c r="J1409" s="368"/>
      <c r="K1409" s="250">
        <f>ROUND(SUM(K1404,K1408),2)</f>
        <v>12.73</v>
      </c>
    </row>
    <row r="1410" spans="1:11" ht="10.050000000000001" customHeight="1">
      <c r="A1410" s="11"/>
      <c r="B1410" s="11"/>
      <c r="C1410" s="11"/>
      <c r="D1410" s="11"/>
      <c r="E1410" s="11"/>
      <c r="F1410" s="11"/>
      <c r="G1410" s="374"/>
      <c r="H1410" s="374"/>
      <c r="I1410" s="374"/>
      <c r="J1410" s="374"/>
      <c r="K1410" s="374"/>
    </row>
    <row r="1411" spans="1:11" ht="19.95" customHeight="1">
      <c r="A1411" s="375" t="s">
        <v>1274</v>
      </c>
      <c r="B1411" s="375"/>
      <c r="C1411" s="375"/>
      <c r="D1411" s="375"/>
      <c r="E1411" s="375"/>
      <c r="F1411" s="375"/>
      <c r="G1411" s="375"/>
      <c r="H1411" s="375"/>
      <c r="I1411" s="375"/>
      <c r="J1411" s="375"/>
      <c r="K1411" s="375"/>
    </row>
    <row r="1412" spans="1:11" ht="15" customHeight="1">
      <c r="A1412" s="373" t="s">
        <v>193</v>
      </c>
      <c r="B1412" s="373"/>
      <c r="C1412" s="373"/>
      <c r="D1412" s="366" t="s">
        <v>178</v>
      </c>
      <c r="E1412" s="366"/>
      <c r="F1412" s="243" t="s">
        <v>194</v>
      </c>
      <c r="G1412" s="366" t="s">
        <v>195</v>
      </c>
      <c r="H1412" s="366"/>
      <c r="I1412" s="366" t="s">
        <v>196</v>
      </c>
      <c r="J1412" s="366"/>
      <c r="K1412" s="243" t="s">
        <v>197</v>
      </c>
    </row>
    <row r="1413" spans="1:11" ht="21" customHeight="1">
      <c r="A1413" s="246" t="s">
        <v>1275</v>
      </c>
      <c r="B1413" s="369" t="s">
        <v>1276</v>
      </c>
      <c r="C1413" s="369"/>
      <c r="D1413" s="370" t="s">
        <v>16</v>
      </c>
      <c r="E1413" s="370"/>
      <c r="F1413" s="246" t="s">
        <v>18</v>
      </c>
      <c r="G1413" s="371">
        <v>0.15809999999999999</v>
      </c>
      <c r="H1413" s="371"/>
      <c r="I1413" s="372">
        <v>14.37</v>
      </c>
      <c r="J1413" s="372"/>
      <c r="K1413" s="248">
        <f>TRUNC(TRUNC(G1413,8)*I1413,2)</f>
        <v>2.27</v>
      </c>
    </row>
    <row r="1414" spans="1:11" ht="15" customHeight="1">
      <c r="A1414" s="11"/>
      <c r="B1414" s="11"/>
      <c r="C1414" s="11"/>
      <c r="D1414" s="11"/>
      <c r="E1414" s="11"/>
      <c r="F1414" s="11"/>
      <c r="G1414" s="367" t="s">
        <v>206</v>
      </c>
      <c r="H1414" s="367"/>
      <c r="I1414" s="367"/>
      <c r="J1414" s="367"/>
      <c r="K1414" s="249">
        <f>SUM(K1413:K1413)</f>
        <v>2.27</v>
      </c>
    </row>
    <row r="1415" spans="1:11" ht="15" customHeight="1">
      <c r="A1415" s="373" t="s">
        <v>207</v>
      </c>
      <c r="B1415" s="373"/>
      <c r="C1415" s="373"/>
      <c r="D1415" s="366" t="s">
        <v>178</v>
      </c>
      <c r="E1415" s="366"/>
      <c r="F1415" s="243" t="s">
        <v>194</v>
      </c>
      <c r="G1415" s="366" t="s">
        <v>195</v>
      </c>
      <c r="H1415" s="366"/>
      <c r="I1415" s="366" t="s">
        <v>196</v>
      </c>
      <c r="J1415" s="366"/>
      <c r="K1415" s="243" t="s">
        <v>197</v>
      </c>
    </row>
    <row r="1416" spans="1:11" ht="15" customHeight="1">
      <c r="A1416" s="246" t="s">
        <v>291</v>
      </c>
      <c r="B1416" s="369" t="s">
        <v>292</v>
      </c>
      <c r="C1416" s="369"/>
      <c r="D1416" s="370" t="s">
        <v>16</v>
      </c>
      <c r="E1416" s="370"/>
      <c r="F1416" s="246" t="s">
        <v>128</v>
      </c>
      <c r="G1416" s="371">
        <v>0.40899999999999997</v>
      </c>
      <c r="H1416" s="371"/>
      <c r="I1416" s="372">
        <v>27.42</v>
      </c>
      <c r="J1416" s="372"/>
      <c r="K1416" s="248">
        <f>TRUNC(TRUNC(G1416,8)*I1416,2)</f>
        <v>11.21</v>
      </c>
    </row>
    <row r="1417" spans="1:11" ht="15" customHeight="1">
      <c r="A1417" s="246" t="s">
        <v>210</v>
      </c>
      <c r="B1417" s="369" t="s">
        <v>211</v>
      </c>
      <c r="C1417" s="369"/>
      <c r="D1417" s="370" t="s">
        <v>16</v>
      </c>
      <c r="E1417" s="370"/>
      <c r="F1417" s="246" t="s">
        <v>128</v>
      </c>
      <c r="G1417" s="371">
        <v>0.40899999999999997</v>
      </c>
      <c r="H1417" s="371"/>
      <c r="I1417" s="372">
        <v>22.26</v>
      </c>
      <c r="J1417" s="372"/>
      <c r="K1417" s="248">
        <f>TRUNC(TRUNC(G1417,8)*I1417,2)</f>
        <v>9.1</v>
      </c>
    </row>
    <row r="1418" spans="1:11" ht="18" customHeight="1">
      <c r="A1418" s="11"/>
      <c r="B1418" s="11"/>
      <c r="C1418" s="11"/>
      <c r="D1418" s="11"/>
      <c r="E1418" s="11"/>
      <c r="F1418" s="11"/>
      <c r="G1418" s="367" t="s">
        <v>212</v>
      </c>
      <c r="H1418" s="367"/>
      <c r="I1418" s="367"/>
      <c r="J1418" s="367"/>
      <c r="K1418" s="249">
        <f>SUM(K1416:K1417)</f>
        <v>20.310000000000002</v>
      </c>
    </row>
    <row r="1419" spans="1:11" ht="15" customHeight="1">
      <c r="A1419" s="373" t="s">
        <v>213</v>
      </c>
      <c r="B1419" s="373"/>
      <c r="C1419" s="373"/>
      <c r="D1419" s="366" t="s">
        <v>178</v>
      </c>
      <c r="E1419" s="366"/>
      <c r="F1419" s="243" t="s">
        <v>194</v>
      </c>
      <c r="G1419" s="366" t="s">
        <v>195</v>
      </c>
      <c r="H1419" s="366"/>
      <c r="I1419" s="366" t="s">
        <v>196</v>
      </c>
      <c r="J1419" s="366"/>
      <c r="K1419" s="243" t="s">
        <v>197</v>
      </c>
    </row>
    <row r="1420" spans="1:11" ht="37.950000000000003" customHeight="1">
      <c r="A1420" s="246" t="s">
        <v>1277</v>
      </c>
      <c r="B1420" s="369" t="s">
        <v>1278</v>
      </c>
      <c r="C1420" s="369"/>
      <c r="D1420" s="370" t="s">
        <v>16</v>
      </c>
      <c r="E1420" s="370"/>
      <c r="F1420" s="246" t="s">
        <v>73</v>
      </c>
      <c r="G1420" s="371">
        <v>2.93E-2</v>
      </c>
      <c r="H1420" s="371"/>
      <c r="I1420" s="372">
        <v>844.76</v>
      </c>
      <c r="J1420" s="372"/>
      <c r="K1420" s="248">
        <f>TRUNC(TRUNC(G1420,8)*I1420,2)</f>
        <v>24.75</v>
      </c>
    </row>
    <row r="1421" spans="1:11" ht="15" customHeight="1">
      <c r="A1421" s="11"/>
      <c r="B1421" s="11"/>
      <c r="C1421" s="11"/>
      <c r="D1421" s="11"/>
      <c r="E1421" s="11"/>
      <c r="F1421" s="11"/>
      <c r="G1421" s="367" t="s">
        <v>216</v>
      </c>
      <c r="H1421" s="367"/>
      <c r="I1421" s="367"/>
      <c r="J1421" s="367"/>
      <c r="K1421" s="249">
        <f>SUM(K1420:K1420)</f>
        <v>24.75</v>
      </c>
    </row>
    <row r="1422" spans="1:11" ht="15" customHeight="1">
      <c r="A1422" s="11"/>
      <c r="B1422" s="11"/>
      <c r="C1422" s="11"/>
      <c r="D1422" s="11"/>
      <c r="E1422" s="11"/>
      <c r="F1422" s="11"/>
      <c r="G1422" s="368" t="s">
        <v>217</v>
      </c>
      <c r="H1422" s="368"/>
      <c r="I1422" s="368"/>
      <c r="J1422" s="368"/>
      <c r="K1422" s="250">
        <f>ROUND(SUM(K1414,K1418,K1421),2)</f>
        <v>47.33</v>
      </c>
    </row>
    <row r="1423" spans="1:11" ht="10.050000000000001" customHeight="1">
      <c r="A1423" s="11"/>
      <c r="B1423" s="11"/>
      <c r="C1423" s="11"/>
      <c r="D1423" s="11"/>
      <c r="E1423" s="11"/>
      <c r="F1423" s="11"/>
      <c r="G1423" s="374"/>
      <c r="H1423" s="374"/>
      <c r="I1423" s="374"/>
      <c r="J1423" s="374"/>
      <c r="K1423" s="374"/>
    </row>
    <row r="1424" spans="1:11" ht="19.95" customHeight="1">
      <c r="A1424" s="375" t="s">
        <v>1279</v>
      </c>
      <c r="B1424" s="375"/>
      <c r="C1424" s="375"/>
      <c r="D1424" s="375"/>
      <c r="E1424" s="375"/>
      <c r="F1424" s="375"/>
      <c r="G1424" s="375"/>
      <c r="H1424" s="375"/>
      <c r="I1424" s="375"/>
      <c r="J1424" s="375"/>
      <c r="K1424" s="375"/>
    </row>
    <row r="1425" spans="1:11" ht="15" customHeight="1">
      <c r="A1425" s="373" t="s">
        <v>193</v>
      </c>
      <c r="B1425" s="373"/>
      <c r="C1425" s="373"/>
      <c r="D1425" s="366" t="s">
        <v>178</v>
      </c>
      <c r="E1425" s="366"/>
      <c r="F1425" s="243" t="s">
        <v>194</v>
      </c>
      <c r="G1425" s="366" t="s">
        <v>195</v>
      </c>
      <c r="H1425" s="366"/>
      <c r="I1425" s="366" t="s">
        <v>196</v>
      </c>
      <c r="J1425" s="366"/>
      <c r="K1425" s="243" t="s">
        <v>197</v>
      </c>
    </row>
    <row r="1426" spans="1:11" ht="21" customHeight="1">
      <c r="A1426" s="246" t="s">
        <v>1275</v>
      </c>
      <c r="B1426" s="369" t="s">
        <v>1276</v>
      </c>
      <c r="C1426" s="369"/>
      <c r="D1426" s="370" t="s">
        <v>16</v>
      </c>
      <c r="E1426" s="370"/>
      <c r="F1426" s="246" t="s">
        <v>18</v>
      </c>
      <c r="G1426" s="371">
        <v>0.13880000000000001</v>
      </c>
      <c r="H1426" s="371"/>
      <c r="I1426" s="372">
        <v>14.37</v>
      </c>
      <c r="J1426" s="372"/>
      <c r="K1426" s="248">
        <f>TRUNC(TRUNC(G1426,8)*I1426,2)</f>
        <v>1.99</v>
      </c>
    </row>
    <row r="1427" spans="1:11" ht="15" customHeight="1">
      <c r="A1427" s="11"/>
      <c r="B1427" s="11"/>
      <c r="C1427" s="11"/>
      <c r="D1427" s="11"/>
      <c r="E1427" s="11"/>
      <c r="F1427" s="11"/>
      <c r="G1427" s="367" t="s">
        <v>206</v>
      </c>
      <c r="H1427" s="367"/>
      <c r="I1427" s="367"/>
      <c r="J1427" s="367"/>
      <c r="K1427" s="249">
        <f>SUM(K1426:K1426)</f>
        <v>1.99</v>
      </c>
    </row>
    <row r="1428" spans="1:11" ht="15" customHeight="1">
      <c r="A1428" s="373" t="s">
        <v>207</v>
      </c>
      <c r="B1428" s="373"/>
      <c r="C1428" s="373"/>
      <c r="D1428" s="366" t="s">
        <v>178</v>
      </c>
      <c r="E1428" s="366"/>
      <c r="F1428" s="243" t="s">
        <v>194</v>
      </c>
      <c r="G1428" s="366" t="s">
        <v>195</v>
      </c>
      <c r="H1428" s="366"/>
      <c r="I1428" s="366" t="s">
        <v>196</v>
      </c>
      <c r="J1428" s="366"/>
      <c r="K1428" s="243" t="s">
        <v>197</v>
      </c>
    </row>
    <row r="1429" spans="1:11" ht="15" customHeight="1">
      <c r="A1429" s="246" t="s">
        <v>291</v>
      </c>
      <c r="B1429" s="369" t="s">
        <v>292</v>
      </c>
      <c r="C1429" s="369"/>
      <c r="D1429" s="370" t="s">
        <v>16</v>
      </c>
      <c r="E1429" s="370"/>
      <c r="F1429" s="246" t="s">
        <v>128</v>
      </c>
      <c r="G1429" s="371">
        <v>0.67900000000000005</v>
      </c>
      <c r="H1429" s="371"/>
      <c r="I1429" s="372">
        <v>27.42</v>
      </c>
      <c r="J1429" s="372"/>
      <c r="K1429" s="248">
        <f>TRUNC(TRUNC(G1429,8)*I1429,2)</f>
        <v>18.61</v>
      </c>
    </row>
    <row r="1430" spans="1:11" ht="15" customHeight="1">
      <c r="A1430" s="246" t="s">
        <v>210</v>
      </c>
      <c r="B1430" s="369" t="s">
        <v>211</v>
      </c>
      <c r="C1430" s="369"/>
      <c r="D1430" s="370" t="s">
        <v>16</v>
      </c>
      <c r="E1430" s="370"/>
      <c r="F1430" s="246" t="s">
        <v>128</v>
      </c>
      <c r="G1430" s="371">
        <v>0.67900000000000005</v>
      </c>
      <c r="H1430" s="371"/>
      <c r="I1430" s="372">
        <v>22.26</v>
      </c>
      <c r="J1430" s="372"/>
      <c r="K1430" s="248">
        <f>TRUNC(TRUNC(G1430,8)*I1430,2)</f>
        <v>15.11</v>
      </c>
    </row>
    <row r="1431" spans="1:11" ht="18" customHeight="1">
      <c r="A1431" s="11"/>
      <c r="B1431" s="11"/>
      <c r="C1431" s="11"/>
      <c r="D1431" s="11"/>
      <c r="E1431" s="11"/>
      <c r="F1431" s="11"/>
      <c r="G1431" s="367" t="s">
        <v>212</v>
      </c>
      <c r="H1431" s="367"/>
      <c r="I1431" s="367"/>
      <c r="J1431" s="367"/>
      <c r="K1431" s="249">
        <f>SUM(K1429:K1430)</f>
        <v>33.72</v>
      </c>
    </row>
    <row r="1432" spans="1:11" ht="15" customHeight="1">
      <c r="A1432" s="373" t="s">
        <v>213</v>
      </c>
      <c r="B1432" s="373"/>
      <c r="C1432" s="373"/>
      <c r="D1432" s="366" t="s">
        <v>178</v>
      </c>
      <c r="E1432" s="366"/>
      <c r="F1432" s="243" t="s">
        <v>194</v>
      </c>
      <c r="G1432" s="366" t="s">
        <v>195</v>
      </c>
      <c r="H1432" s="366"/>
      <c r="I1432" s="366" t="s">
        <v>196</v>
      </c>
      <c r="J1432" s="366"/>
      <c r="K1432" s="243" t="s">
        <v>197</v>
      </c>
    </row>
    <row r="1433" spans="1:11" ht="37.950000000000003" customHeight="1">
      <c r="A1433" s="246" t="s">
        <v>1277</v>
      </c>
      <c r="B1433" s="369" t="s">
        <v>1278</v>
      </c>
      <c r="C1433" s="369"/>
      <c r="D1433" s="370" t="s">
        <v>16</v>
      </c>
      <c r="E1433" s="370"/>
      <c r="F1433" s="246" t="s">
        <v>73</v>
      </c>
      <c r="G1433" s="371">
        <v>3.1399999999999997E-2</v>
      </c>
      <c r="H1433" s="371"/>
      <c r="I1433" s="372">
        <v>844.76</v>
      </c>
      <c r="J1433" s="372"/>
      <c r="K1433" s="248">
        <f>TRUNC(TRUNC(G1433,8)*I1433,2)</f>
        <v>26.52</v>
      </c>
    </row>
    <row r="1434" spans="1:11" ht="15" customHeight="1">
      <c r="A1434" s="11"/>
      <c r="B1434" s="11"/>
      <c r="C1434" s="11"/>
      <c r="D1434" s="11"/>
      <c r="E1434" s="11"/>
      <c r="F1434" s="11"/>
      <c r="G1434" s="367" t="s">
        <v>216</v>
      </c>
      <c r="H1434" s="367"/>
      <c r="I1434" s="367"/>
      <c r="J1434" s="367"/>
      <c r="K1434" s="249">
        <f>SUM(K1433:K1433)</f>
        <v>26.52</v>
      </c>
    </row>
    <row r="1435" spans="1:11" ht="15" customHeight="1">
      <c r="A1435" s="11"/>
      <c r="B1435" s="11"/>
      <c r="C1435" s="11"/>
      <c r="D1435" s="11"/>
      <c r="E1435" s="11"/>
      <c r="F1435" s="11"/>
      <c r="G1435" s="368" t="s">
        <v>217</v>
      </c>
      <c r="H1435" s="368"/>
      <c r="I1435" s="368"/>
      <c r="J1435" s="368"/>
      <c r="K1435" s="250">
        <f>ROUND(SUM(K1427,K1431,K1434),2)</f>
        <v>62.23</v>
      </c>
    </row>
    <row r="1436" spans="1:11" ht="10.050000000000001" customHeight="1">
      <c r="A1436" s="11"/>
      <c r="B1436" s="11"/>
      <c r="C1436" s="11"/>
      <c r="D1436" s="11"/>
      <c r="E1436" s="11"/>
      <c r="F1436" s="11"/>
      <c r="G1436" s="374"/>
      <c r="H1436" s="374"/>
      <c r="I1436" s="374"/>
      <c r="J1436" s="374"/>
      <c r="K1436" s="374"/>
    </row>
    <row r="1437" spans="1:11" ht="19.95" customHeight="1">
      <c r="A1437" s="375" t="s">
        <v>1280</v>
      </c>
      <c r="B1437" s="375"/>
      <c r="C1437" s="375"/>
      <c r="D1437" s="375"/>
      <c r="E1437" s="375"/>
      <c r="F1437" s="375"/>
      <c r="G1437" s="375"/>
      <c r="H1437" s="375"/>
      <c r="I1437" s="375"/>
      <c r="J1437" s="375"/>
      <c r="K1437" s="375"/>
    </row>
    <row r="1438" spans="1:11" ht="15" customHeight="1">
      <c r="A1438" s="373" t="s">
        <v>193</v>
      </c>
      <c r="B1438" s="373"/>
      <c r="C1438" s="373"/>
      <c r="D1438" s="366" t="s">
        <v>178</v>
      </c>
      <c r="E1438" s="366"/>
      <c r="F1438" s="243" t="s">
        <v>194</v>
      </c>
      <c r="G1438" s="366" t="s">
        <v>195</v>
      </c>
      <c r="H1438" s="366"/>
      <c r="I1438" s="366" t="s">
        <v>196</v>
      </c>
      <c r="J1438" s="366"/>
      <c r="K1438" s="243" t="s">
        <v>197</v>
      </c>
    </row>
    <row r="1439" spans="1:11" ht="21" customHeight="1">
      <c r="A1439" s="246" t="s">
        <v>1275</v>
      </c>
      <c r="B1439" s="369" t="s">
        <v>1276</v>
      </c>
      <c r="C1439" s="369"/>
      <c r="D1439" s="370" t="s">
        <v>16</v>
      </c>
      <c r="E1439" s="370"/>
      <c r="F1439" s="246" t="s">
        <v>18</v>
      </c>
      <c r="G1439" s="371">
        <v>0.15809999999999999</v>
      </c>
      <c r="H1439" s="371"/>
      <c r="I1439" s="372">
        <v>14.37</v>
      </c>
      <c r="J1439" s="372"/>
      <c r="K1439" s="248">
        <f>TRUNC(TRUNC(G1439,8)*I1439,2)</f>
        <v>2.27</v>
      </c>
    </row>
    <row r="1440" spans="1:11" ht="15" customHeight="1">
      <c r="A1440" s="11"/>
      <c r="B1440" s="11"/>
      <c r="C1440" s="11"/>
      <c r="D1440" s="11"/>
      <c r="E1440" s="11"/>
      <c r="F1440" s="11"/>
      <c r="G1440" s="367" t="s">
        <v>206</v>
      </c>
      <c r="H1440" s="367"/>
      <c r="I1440" s="367"/>
      <c r="J1440" s="367"/>
      <c r="K1440" s="249">
        <f>SUM(K1439:K1439)</f>
        <v>2.27</v>
      </c>
    </row>
    <row r="1441" spans="1:11" ht="15" customHeight="1">
      <c r="A1441" s="373" t="s">
        <v>207</v>
      </c>
      <c r="B1441" s="373"/>
      <c r="C1441" s="373"/>
      <c r="D1441" s="366" t="s">
        <v>178</v>
      </c>
      <c r="E1441" s="366"/>
      <c r="F1441" s="243" t="s">
        <v>194</v>
      </c>
      <c r="G1441" s="366" t="s">
        <v>195</v>
      </c>
      <c r="H1441" s="366"/>
      <c r="I1441" s="366" t="s">
        <v>196</v>
      </c>
      <c r="J1441" s="366"/>
      <c r="K1441" s="243" t="s">
        <v>197</v>
      </c>
    </row>
    <row r="1442" spans="1:11" ht="15" customHeight="1">
      <c r="A1442" s="246" t="s">
        <v>291</v>
      </c>
      <c r="B1442" s="369" t="s">
        <v>292</v>
      </c>
      <c r="C1442" s="369"/>
      <c r="D1442" s="370" t="s">
        <v>16</v>
      </c>
      <c r="E1442" s="370"/>
      <c r="F1442" s="246" t="s">
        <v>128</v>
      </c>
      <c r="G1442" s="371">
        <v>0.40899999999999997</v>
      </c>
      <c r="H1442" s="371"/>
      <c r="I1442" s="372">
        <v>27.42</v>
      </c>
      <c r="J1442" s="372"/>
      <c r="K1442" s="248">
        <f>TRUNC(TRUNC(G1442,8)*I1442,2)</f>
        <v>11.21</v>
      </c>
    </row>
    <row r="1443" spans="1:11" ht="15" customHeight="1">
      <c r="A1443" s="246" t="s">
        <v>210</v>
      </c>
      <c r="B1443" s="369" t="s">
        <v>211</v>
      </c>
      <c r="C1443" s="369"/>
      <c r="D1443" s="370" t="s">
        <v>16</v>
      </c>
      <c r="E1443" s="370"/>
      <c r="F1443" s="246" t="s">
        <v>128</v>
      </c>
      <c r="G1443" s="371">
        <v>0.40899999999999997</v>
      </c>
      <c r="H1443" s="371"/>
      <c r="I1443" s="372">
        <v>22.26</v>
      </c>
      <c r="J1443" s="372"/>
      <c r="K1443" s="248">
        <f>TRUNC(TRUNC(G1443,8)*I1443,2)</f>
        <v>9.1</v>
      </c>
    </row>
    <row r="1444" spans="1:11" ht="18" customHeight="1">
      <c r="A1444" s="11"/>
      <c r="B1444" s="11"/>
      <c r="C1444" s="11"/>
      <c r="D1444" s="11"/>
      <c r="E1444" s="11"/>
      <c r="F1444" s="11"/>
      <c r="G1444" s="367" t="s">
        <v>212</v>
      </c>
      <c r="H1444" s="367"/>
      <c r="I1444" s="367"/>
      <c r="J1444" s="367"/>
      <c r="K1444" s="249">
        <f>SUM(K1442:K1443)</f>
        <v>20.310000000000002</v>
      </c>
    </row>
    <row r="1445" spans="1:11" ht="15" customHeight="1">
      <c r="A1445" s="373" t="s">
        <v>213</v>
      </c>
      <c r="B1445" s="373"/>
      <c r="C1445" s="373"/>
      <c r="D1445" s="366" t="s">
        <v>178</v>
      </c>
      <c r="E1445" s="366"/>
      <c r="F1445" s="243" t="s">
        <v>194</v>
      </c>
      <c r="G1445" s="366" t="s">
        <v>195</v>
      </c>
      <c r="H1445" s="366"/>
      <c r="I1445" s="366" t="s">
        <v>196</v>
      </c>
      <c r="J1445" s="366"/>
      <c r="K1445" s="243" t="s">
        <v>197</v>
      </c>
    </row>
    <row r="1446" spans="1:11" ht="37.950000000000003" customHeight="1">
      <c r="A1446" s="246" t="s">
        <v>797</v>
      </c>
      <c r="B1446" s="369" t="s">
        <v>798</v>
      </c>
      <c r="C1446" s="369"/>
      <c r="D1446" s="370" t="s">
        <v>16</v>
      </c>
      <c r="E1446" s="370"/>
      <c r="F1446" s="246" t="s">
        <v>73</v>
      </c>
      <c r="G1446" s="371">
        <v>2.93E-2</v>
      </c>
      <c r="H1446" s="371"/>
      <c r="I1446" s="372">
        <v>705.14</v>
      </c>
      <c r="J1446" s="372"/>
      <c r="K1446" s="248">
        <f>TRUNC(TRUNC(G1446,8)*I1446,2)</f>
        <v>20.66</v>
      </c>
    </row>
    <row r="1447" spans="1:11" ht="15" customHeight="1">
      <c r="A1447" s="11"/>
      <c r="B1447" s="11"/>
      <c r="C1447" s="11"/>
      <c r="D1447" s="11"/>
      <c r="E1447" s="11"/>
      <c r="F1447" s="11"/>
      <c r="G1447" s="367" t="s">
        <v>216</v>
      </c>
      <c r="H1447" s="367"/>
      <c r="I1447" s="367"/>
      <c r="J1447" s="367"/>
      <c r="K1447" s="249">
        <f>SUM(K1446:K1446)</f>
        <v>20.66</v>
      </c>
    </row>
    <row r="1448" spans="1:11" ht="15" customHeight="1">
      <c r="A1448" s="11"/>
      <c r="B1448" s="11"/>
      <c r="C1448" s="11"/>
      <c r="D1448" s="11"/>
      <c r="E1448" s="11"/>
      <c r="F1448" s="11"/>
      <c r="G1448" s="368" t="s">
        <v>217</v>
      </c>
      <c r="H1448" s="368"/>
      <c r="I1448" s="368"/>
      <c r="J1448" s="368"/>
      <c r="K1448" s="250">
        <f>ROUND(SUM(K1440,K1444,K1447),2)</f>
        <v>43.24</v>
      </c>
    </row>
    <row r="1449" spans="1:11" ht="10.050000000000001" customHeight="1">
      <c r="A1449" s="11"/>
      <c r="B1449" s="11"/>
      <c r="C1449" s="11"/>
      <c r="D1449" s="11"/>
      <c r="E1449" s="11"/>
      <c r="F1449" s="11"/>
      <c r="G1449" s="374"/>
      <c r="H1449" s="374"/>
      <c r="I1449" s="374"/>
      <c r="J1449" s="374"/>
      <c r="K1449" s="374"/>
    </row>
    <row r="1450" spans="1:11" ht="19.95" customHeight="1">
      <c r="A1450" s="375" t="s">
        <v>1281</v>
      </c>
      <c r="B1450" s="375"/>
      <c r="C1450" s="375"/>
      <c r="D1450" s="375"/>
      <c r="E1450" s="375"/>
      <c r="F1450" s="375"/>
      <c r="G1450" s="375"/>
      <c r="H1450" s="375"/>
      <c r="I1450" s="375"/>
      <c r="J1450" s="375"/>
      <c r="K1450" s="375"/>
    </row>
    <row r="1451" spans="1:11" ht="15" customHeight="1">
      <c r="A1451" s="373" t="s">
        <v>765</v>
      </c>
      <c r="B1451" s="373"/>
      <c r="C1451" s="373"/>
      <c r="D1451" s="366" t="s">
        <v>178</v>
      </c>
      <c r="E1451" s="366"/>
      <c r="F1451" s="243" t="s">
        <v>194</v>
      </c>
      <c r="G1451" s="366" t="s">
        <v>195</v>
      </c>
      <c r="H1451" s="366"/>
      <c r="I1451" s="366" t="s">
        <v>196</v>
      </c>
      <c r="J1451" s="366"/>
      <c r="K1451" s="243" t="s">
        <v>197</v>
      </c>
    </row>
    <row r="1452" spans="1:11" ht="21" customHeight="1">
      <c r="A1452" s="246" t="s">
        <v>766</v>
      </c>
      <c r="B1452" s="369" t="s">
        <v>767</v>
      </c>
      <c r="C1452" s="369"/>
      <c r="D1452" s="370" t="s">
        <v>16</v>
      </c>
      <c r="E1452" s="370"/>
      <c r="F1452" s="246" t="s">
        <v>128</v>
      </c>
      <c r="G1452" s="371">
        <v>1</v>
      </c>
      <c r="H1452" s="371"/>
      <c r="I1452" s="372">
        <v>2.79</v>
      </c>
      <c r="J1452" s="372"/>
      <c r="K1452" s="248">
        <f t="shared" ref="K1452:K1457" si="9">TRUNC(TRUNC(G1452,8)*I1452,2)</f>
        <v>2.79</v>
      </c>
    </row>
    <row r="1453" spans="1:11" ht="21" customHeight="1">
      <c r="A1453" s="246" t="s">
        <v>859</v>
      </c>
      <c r="B1453" s="369" t="s">
        <v>860</v>
      </c>
      <c r="C1453" s="369"/>
      <c r="D1453" s="370" t="s">
        <v>16</v>
      </c>
      <c r="E1453" s="370"/>
      <c r="F1453" s="246" t="s">
        <v>128</v>
      </c>
      <c r="G1453" s="371">
        <v>1</v>
      </c>
      <c r="H1453" s="371"/>
      <c r="I1453" s="372">
        <v>1.1299999999999999</v>
      </c>
      <c r="J1453" s="372"/>
      <c r="K1453" s="248">
        <f t="shared" si="9"/>
        <v>1.1299999999999999</v>
      </c>
    </row>
    <row r="1454" spans="1:11" ht="21" customHeight="1">
      <c r="A1454" s="246" t="s">
        <v>770</v>
      </c>
      <c r="B1454" s="369" t="s">
        <v>771</v>
      </c>
      <c r="C1454" s="369"/>
      <c r="D1454" s="370" t="s">
        <v>16</v>
      </c>
      <c r="E1454" s="370"/>
      <c r="F1454" s="246" t="s">
        <v>128</v>
      </c>
      <c r="G1454" s="371">
        <v>1</v>
      </c>
      <c r="H1454" s="371"/>
      <c r="I1454" s="372">
        <v>1.43</v>
      </c>
      <c r="J1454" s="372"/>
      <c r="K1454" s="248">
        <f t="shared" si="9"/>
        <v>1.43</v>
      </c>
    </row>
    <row r="1455" spans="1:11" ht="21" customHeight="1">
      <c r="A1455" s="246" t="s">
        <v>861</v>
      </c>
      <c r="B1455" s="369" t="s">
        <v>862</v>
      </c>
      <c r="C1455" s="369"/>
      <c r="D1455" s="370" t="s">
        <v>16</v>
      </c>
      <c r="E1455" s="370"/>
      <c r="F1455" s="246" t="s">
        <v>128</v>
      </c>
      <c r="G1455" s="371">
        <v>1</v>
      </c>
      <c r="H1455" s="371"/>
      <c r="I1455" s="372">
        <v>0.31</v>
      </c>
      <c r="J1455" s="372"/>
      <c r="K1455" s="248">
        <f t="shared" si="9"/>
        <v>0.31</v>
      </c>
    </row>
    <row r="1456" spans="1:11" ht="21" customHeight="1">
      <c r="A1456" s="246" t="s">
        <v>774</v>
      </c>
      <c r="B1456" s="369" t="s">
        <v>775</v>
      </c>
      <c r="C1456" s="369"/>
      <c r="D1456" s="370" t="s">
        <v>16</v>
      </c>
      <c r="E1456" s="370"/>
      <c r="F1456" s="246" t="s">
        <v>128</v>
      </c>
      <c r="G1456" s="371">
        <v>1</v>
      </c>
      <c r="H1456" s="371"/>
      <c r="I1456" s="372">
        <v>0.08</v>
      </c>
      <c r="J1456" s="372"/>
      <c r="K1456" s="248">
        <f t="shared" si="9"/>
        <v>0.08</v>
      </c>
    </row>
    <row r="1457" spans="1:11" ht="21" customHeight="1">
      <c r="A1457" s="246" t="s">
        <v>776</v>
      </c>
      <c r="B1457" s="369" t="s">
        <v>777</v>
      </c>
      <c r="C1457" s="369"/>
      <c r="D1457" s="370" t="s">
        <v>16</v>
      </c>
      <c r="E1457" s="370"/>
      <c r="F1457" s="246" t="s">
        <v>128</v>
      </c>
      <c r="G1457" s="371">
        <v>1</v>
      </c>
      <c r="H1457" s="371"/>
      <c r="I1457" s="372">
        <v>0.54</v>
      </c>
      <c r="J1457" s="372"/>
      <c r="K1457" s="248">
        <f t="shared" si="9"/>
        <v>0.54</v>
      </c>
    </row>
    <row r="1458" spans="1:11" ht="15" customHeight="1">
      <c r="A1458" s="11"/>
      <c r="B1458" s="11"/>
      <c r="C1458" s="11"/>
      <c r="D1458" s="11"/>
      <c r="E1458" s="11"/>
      <c r="F1458" s="11"/>
      <c r="G1458" s="367" t="s">
        <v>778</v>
      </c>
      <c r="H1458" s="367"/>
      <c r="I1458" s="367"/>
      <c r="J1458" s="367"/>
      <c r="K1458" s="249">
        <f>SUM(K1452:K1457)</f>
        <v>6.2799999999999994</v>
      </c>
    </row>
    <row r="1459" spans="1:11" ht="15" customHeight="1">
      <c r="A1459" s="373" t="s">
        <v>779</v>
      </c>
      <c r="B1459" s="373"/>
      <c r="C1459" s="373"/>
      <c r="D1459" s="366" t="s">
        <v>178</v>
      </c>
      <c r="E1459" s="366"/>
      <c r="F1459" s="243" t="s">
        <v>194</v>
      </c>
      <c r="G1459" s="366" t="s">
        <v>195</v>
      </c>
      <c r="H1459" s="366"/>
      <c r="I1459" s="366" t="s">
        <v>196</v>
      </c>
      <c r="J1459" s="366"/>
      <c r="K1459" s="243" t="s">
        <v>197</v>
      </c>
    </row>
    <row r="1460" spans="1:11" ht="15" customHeight="1">
      <c r="A1460" s="246" t="s">
        <v>1153</v>
      </c>
      <c r="B1460" s="369" t="s">
        <v>1154</v>
      </c>
      <c r="C1460" s="369"/>
      <c r="D1460" s="370" t="s">
        <v>16</v>
      </c>
      <c r="E1460" s="370"/>
      <c r="F1460" s="246" t="s">
        <v>128</v>
      </c>
      <c r="G1460" s="371">
        <v>1</v>
      </c>
      <c r="H1460" s="371"/>
      <c r="I1460" s="372">
        <v>20.07</v>
      </c>
      <c r="J1460" s="372"/>
      <c r="K1460" s="248">
        <f>TRUNC(TRUNC(G1460,8)*I1460,2)</f>
        <v>20.07</v>
      </c>
    </row>
    <row r="1461" spans="1:11" ht="15" customHeight="1">
      <c r="A1461" s="11"/>
      <c r="B1461" s="11"/>
      <c r="C1461" s="11"/>
      <c r="D1461" s="11"/>
      <c r="E1461" s="11"/>
      <c r="F1461" s="11"/>
      <c r="G1461" s="367" t="s">
        <v>782</v>
      </c>
      <c r="H1461" s="367"/>
      <c r="I1461" s="367"/>
      <c r="J1461" s="367"/>
      <c r="K1461" s="249">
        <f>SUM(K1460:K1460)</f>
        <v>20.07</v>
      </c>
    </row>
    <row r="1462" spans="1:11" ht="15" customHeight="1">
      <c r="A1462" s="373" t="s">
        <v>213</v>
      </c>
      <c r="B1462" s="373"/>
      <c r="C1462" s="373"/>
      <c r="D1462" s="366" t="s">
        <v>178</v>
      </c>
      <c r="E1462" s="366"/>
      <c r="F1462" s="243" t="s">
        <v>194</v>
      </c>
      <c r="G1462" s="366" t="s">
        <v>195</v>
      </c>
      <c r="H1462" s="366"/>
      <c r="I1462" s="366" t="s">
        <v>196</v>
      </c>
      <c r="J1462" s="366"/>
      <c r="K1462" s="243" t="s">
        <v>197</v>
      </c>
    </row>
    <row r="1463" spans="1:11" ht="21" customHeight="1">
      <c r="A1463" s="246" t="s">
        <v>1282</v>
      </c>
      <c r="B1463" s="369" t="s">
        <v>1283</v>
      </c>
      <c r="C1463" s="369"/>
      <c r="D1463" s="370" t="s">
        <v>16</v>
      </c>
      <c r="E1463" s="370"/>
      <c r="F1463" s="246" t="s">
        <v>128</v>
      </c>
      <c r="G1463" s="371">
        <v>1</v>
      </c>
      <c r="H1463" s="371"/>
      <c r="I1463" s="372">
        <v>0.36</v>
      </c>
      <c r="J1463" s="372"/>
      <c r="K1463" s="248">
        <f>TRUNC(TRUNC(G1463,8)*I1463,2)</f>
        <v>0.36</v>
      </c>
    </row>
    <row r="1464" spans="1:11" ht="15" customHeight="1">
      <c r="A1464" s="11"/>
      <c r="B1464" s="11"/>
      <c r="C1464" s="11"/>
      <c r="D1464" s="11"/>
      <c r="E1464" s="11"/>
      <c r="F1464" s="11"/>
      <c r="G1464" s="367" t="s">
        <v>216</v>
      </c>
      <c r="H1464" s="367"/>
      <c r="I1464" s="367"/>
      <c r="J1464" s="367"/>
      <c r="K1464" s="249">
        <f>SUM(K1463:K1463)</f>
        <v>0.36</v>
      </c>
    </row>
    <row r="1465" spans="1:11" ht="15" customHeight="1">
      <c r="A1465" s="11"/>
      <c r="B1465" s="11"/>
      <c r="C1465" s="11"/>
      <c r="D1465" s="11"/>
      <c r="E1465" s="11"/>
      <c r="F1465" s="11"/>
      <c r="G1465" s="368" t="s">
        <v>217</v>
      </c>
      <c r="H1465" s="368"/>
      <c r="I1465" s="368"/>
      <c r="J1465" s="368"/>
      <c r="K1465" s="250">
        <f>ROUND(SUM(K1458,K1461,K1464),2)</f>
        <v>26.71</v>
      </c>
    </row>
    <row r="1466" spans="1:11" ht="10.050000000000001" customHeight="1">
      <c r="A1466" s="11"/>
      <c r="B1466" s="11"/>
      <c r="C1466" s="11"/>
      <c r="D1466" s="11"/>
      <c r="E1466" s="11"/>
      <c r="F1466" s="11"/>
      <c r="G1466" s="374"/>
      <c r="H1466" s="374"/>
      <c r="I1466" s="374"/>
      <c r="J1466" s="374"/>
      <c r="K1466" s="374"/>
    </row>
    <row r="1467" spans="1:11" ht="19.95" customHeight="1">
      <c r="A1467" s="375" t="s">
        <v>1284</v>
      </c>
      <c r="B1467" s="375"/>
      <c r="C1467" s="375"/>
      <c r="D1467" s="375"/>
      <c r="E1467" s="375"/>
      <c r="F1467" s="375"/>
      <c r="G1467" s="375"/>
      <c r="H1467" s="375"/>
      <c r="I1467" s="375"/>
      <c r="J1467" s="375"/>
      <c r="K1467" s="375"/>
    </row>
    <row r="1468" spans="1:11" ht="15" customHeight="1">
      <c r="A1468" s="373" t="s">
        <v>765</v>
      </c>
      <c r="B1468" s="373"/>
      <c r="C1468" s="373"/>
      <c r="D1468" s="366" t="s">
        <v>178</v>
      </c>
      <c r="E1468" s="366"/>
      <c r="F1468" s="243" t="s">
        <v>194</v>
      </c>
      <c r="G1468" s="366" t="s">
        <v>195</v>
      </c>
      <c r="H1468" s="366"/>
      <c r="I1468" s="366" t="s">
        <v>196</v>
      </c>
      <c r="J1468" s="366"/>
      <c r="K1468" s="243" t="s">
        <v>197</v>
      </c>
    </row>
    <row r="1469" spans="1:11" ht="21" customHeight="1">
      <c r="A1469" s="246" t="s">
        <v>1285</v>
      </c>
      <c r="B1469" s="369" t="s">
        <v>1286</v>
      </c>
      <c r="C1469" s="369"/>
      <c r="D1469" s="370" t="s">
        <v>16</v>
      </c>
      <c r="E1469" s="370"/>
      <c r="F1469" s="246" t="s">
        <v>591</v>
      </c>
      <c r="G1469" s="371">
        <v>1</v>
      </c>
      <c r="H1469" s="371"/>
      <c r="I1469" s="372">
        <v>241.99</v>
      </c>
      <c r="J1469" s="372"/>
      <c r="K1469" s="248">
        <f>TRUNC(TRUNC(G1469,8)*I1469,2)</f>
        <v>241.99</v>
      </c>
    </row>
    <row r="1470" spans="1:11" ht="21" customHeight="1">
      <c r="A1470" s="246" t="s">
        <v>870</v>
      </c>
      <c r="B1470" s="369" t="s">
        <v>871</v>
      </c>
      <c r="C1470" s="369"/>
      <c r="D1470" s="370" t="s">
        <v>16</v>
      </c>
      <c r="E1470" s="370"/>
      <c r="F1470" s="246" t="s">
        <v>591</v>
      </c>
      <c r="G1470" s="371">
        <v>1</v>
      </c>
      <c r="H1470" s="371"/>
      <c r="I1470" s="372">
        <v>270.51</v>
      </c>
      <c r="J1470" s="372"/>
      <c r="K1470" s="248">
        <f>TRUNC(TRUNC(G1470,8)*I1470,2)</f>
        <v>270.51</v>
      </c>
    </row>
    <row r="1471" spans="1:11" ht="28.95" customHeight="1">
      <c r="A1471" s="246" t="s">
        <v>1287</v>
      </c>
      <c r="B1471" s="369" t="s">
        <v>1288</v>
      </c>
      <c r="C1471" s="369"/>
      <c r="D1471" s="370" t="s">
        <v>16</v>
      </c>
      <c r="E1471" s="370"/>
      <c r="F1471" s="246" t="s">
        <v>591</v>
      </c>
      <c r="G1471" s="371">
        <v>1</v>
      </c>
      <c r="H1471" s="371"/>
      <c r="I1471" s="372">
        <v>15.46</v>
      </c>
      <c r="J1471" s="372"/>
      <c r="K1471" s="248">
        <f>TRUNC(TRUNC(G1471,8)*I1471,2)</f>
        <v>15.46</v>
      </c>
    </row>
    <row r="1472" spans="1:11" ht="21" customHeight="1">
      <c r="A1472" s="246" t="s">
        <v>874</v>
      </c>
      <c r="B1472" s="369" t="s">
        <v>875</v>
      </c>
      <c r="C1472" s="369"/>
      <c r="D1472" s="370" t="s">
        <v>16</v>
      </c>
      <c r="E1472" s="370"/>
      <c r="F1472" s="246" t="s">
        <v>591</v>
      </c>
      <c r="G1472" s="371">
        <v>1</v>
      </c>
      <c r="H1472" s="371"/>
      <c r="I1472" s="372">
        <v>15.46</v>
      </c>
      <c r="J1472" s="372"/>
      <c r="K1472" s="248">
        <f>TRUNC(TRUNC(G1472,8)*I1472,2)</f>
        <v>15.46</v>
      </c>
    </row>
    <row r="1473" spans="1:11" ht="15" customHeight="1">
      <c r="A1473" s="11"/>
      <c r="B1473" s="11"/>
      <c r="C1473" s="11"/>
      <c r="D1473" s="11"/>
      <c r="E1473" s="11"/>
      <c r="F1473" s="11"/>
      <c r="G1473" s="367" t="s">
        <v>778</v>
      </c>
      <c r="H1473" s="367"/>
      <c r="I1473" s="367"/>
      <c r="J1473" s="367"/>
      <c r="K1473" s="249">
        <f>SUM(K1469:K1472)</f>
        <v>543.42000000000007</v>
      </c>
    </row>
    <row r="1474" spans="1:11" ht="15" customHeight="1">
      <c r="A1474" s="373" t="s">
        <v>779</v>
      </c>
      <c r="B1474" s="373"/>
      <c r="C1474" s="373"/>
      <c r="D1474" s="366" t="s">
        <v>178</v>
      </c>
      <c r="E1474" s="366"/>
      <c r="F1474" s="243" t="s">
        <v>194</v>
      </c>
      <c r="G1474" s="366" t="s">
        <v>195</v>
      </c>
      <c r="H1474" s="366"/>
      <c r="I1474" s="366" t="s">
        <v>196</v>
      </c>
      <c r="J1474" s="366"/>
      <c r="K1474" s="243" t="s">
        <v>197</v>
      </c>
    </row>
    <row r="1475" spans="1:11" ht="15" customHeight="1">
      <c r="A1475" s="246" t="s">
        <v>1156</v>
      </c>
      <c r="B1475" s="369" t="s">
        <v>1157</v>
      </c>
      <c r="C1475" s="369"/>
      <c r="D1475" s="370" t="s">
        <v>16</v>
      </c>
      <c r="E1475" s="370"/>
      <c r="F1475" s="246" t="s">
        <v>591</v>
      </c>
      <c r="G1475" s="371">
        <v>1</v>
      </c>
      <c r="H1475" s="371"/>
      <c r="I1475" s="372">
        <v>6427.62</v>
      </c>
      <c r="J1475" s="372"/>
      <c r="K1475" s="248">
        <f>TRUNC(TRUNC(G1475,8)*I1475,2)</f>
        <v>6427.62</v>
      </c>
    </row>
    <row r="1476" spans="1:11" ht="15" customHeight="1">
      <c r="A1476" s="11"/>
      <c r="B1476" s="11"/>
      <c r="C1476" s="11"/>
      <c r="D1476" s="11"/>
      <c r="E1476" s="11"/>
      <c r="F1476" s="11"/>
      <c r="G1476" s="367" t="s">
        <v>782</v>
      </c>
      <c r="H1476" s="367"/>
      <c r="I1476" s="367"/>
      <c r="J1476" s="367"/>
      <c r="K1476" s="249">
        <f>SUM(K1475:K1475)</f>
        <v>6427.62</v>
      </c>
    </row>
    <row r="1477" spans="1:11" ht="15" customHeight="1">
      <c r="A1477" s="373" t="s">
        <v>213</v>
      </c>
      <c r="B1477" s="373"/>
      <c r="C1477" s="373"/>
      <c r="D1477" s="366" t="s">
        <v>178</v>
      </c>
      <c r="E1477" s="366"/>
      <c r="F1477" s="243" t="s">
        <v>194</v>
      </c>
      <c r="G1477" s="366" t="s">
        <v>195</v>
      </c>
      <c r="H1477" s="366"/>
      <c r="I1477" s="366" t="s">
        <v>196</v>
      </c>
      <c r="J1477" s="366"/>
      <c r="K1477" s="243" t="s">
        <v>197</v>
      </c>
    </row>
    <row r="1478" spans="1:11" ht="21" customHeight="1">
      <c r="A1478" s="246" t="s">
        <v>1289</v>
      </c>
      <c r="B1478" s="369" t="s">
        <v>1290</v>
      </c>
      <c r="C1478" s="369"/>
      <c r="D1478" s="370" t="s">
        <v>16</v>
      </c>
      <c r="E1478" s="370"/>
      <c r="F1478" s="246" t="s">
        <v>591</v>
      </c>
      <c r="G1478" s="371">
        <v>1</v>
      </c>
      <c r="H1478" s="371"/>
      <c r="I1478" s="372">
        <v>102.64</v>
      </c>
      <c r="J1478" s="372"/>
      <c r="K1478" s="248">
        <f>TRUNC(TRUNC(G1478,8)*I1478,2)</f>
        <v>102.64</v>
      </c>
    </row>
    <row r="1479" spans="1:11" ht="15" customHeight="1">
      <c r="A1479" s="11"/>
      <c r="B1479" s="11"/>
      <c r="C1479" s="11"/>
      <c r="D1479" s="11"/>
      <c r="E1479" s="11"/>
      <c r="F1479" s="11"/>
      <c r="G1479" s="367" t="s">
        <v>216</v>
      </c>
      <c r="H1479" s="367"/>
      <c r="I1479" s="367"/>
      <c r="J1479" s="367"/>
      <c r="K1479" s="249">
        <f>SUM(K1478:K1478)</f>
        <v>102.64</v>
      </c>
    </row>
    <row r="1480" spans="1:11" ht="15" customHeight="1">
      <c r="A1480" s="11"/>
      <c r="B1480" s="11"/>
      <c r="C1480" s="11"/>
      <c r="D1480" s="11"/>
      <c r="E1480" s="11"/>
      <c r="F1480" s="11"/>
      <c r="G1480" s="368" t="s">
        <v>217</v>
      </c>
      <c r="H1480" s="368"/>
      <c r="I1480" s="368"/>
      <c r="J1480" s="368"/>
      <c r="K1480" s="250">
        <f>ROUND(SUM(K1473,K1476,K1479),2)</f>
        <v>7073.68</v>
      </c>
    </row>
    <row r="1481" spans="1:11" ht="10.050000000000001" customHeight="1">
      <c r="A1481" s="11"/>
      <c r="B1481" s="11"/>
      <c r="C1481" s="11"/>
      <c r="D1481" s="11"/>
      <c r="E1481" s="11"/>
      <c r="F1481" s="11"/>
      <c r="G1481" s="374"/>
      <c r="H1481" s="374"/>
      <c r="I1481" s="374"/>
      <c r="J1481" s="374"/>
      <c r="K1481" s="374"/>
    </row>
    <row r="1482" spans="1:11" ht="19.95" customHeight="1">
      <c r="A1482" s="375" t="s">
        <v>1291</v>
      </c>
      <c r="B1482" s="375"/>
      <c r="C1482" s="375"/>
      <c r="D1482" s="375"/>
      <c r="E1482" s="375"/>
      <c r="F1482" s="375"/>
      <c r="G1482" s="375"/>
      <c r="H1482" s="375"/>
      <c r="I1482" s="375"/>
      <c r="J1482" s="375"/>
      <c r="K1482" s="375"/>
    </row>
    <row r="1483" spans="1:11" ht="15" customHeight="1">
      <c r="A1483" s="373" t="s">
        <v>193</v>
      </c>
      <c r="B1483" s="373"/>
      <c r="C1483" s="373"/>
      <c r="D1483" s="366" t="s">
        <v>178</v>
      </c>
      <c r="E1483" s="366"/>
      <c r="F1483" s="243" t="s">
        <v>194</v>
      </c>
      <c r="G1483" s="366" t="s">
        <v>195</v>
      </c>
      <c r="H1483" s="366"/>
      <c r="I1483" s="366" t="s">
        <v>196</v>
      </c>
      <c r="J1483" s="366"/>
      <c r="K1483" s="243" t="s">
        <v>197</v>
      </c>
    </row>
    <row r="1484" spans="1:11" ht="21" customHeight="1">
      <c r="A1484" s="246" t="s">
        <v>1292</v>
      </c>
      <c r="B1484" s="369" t="s">
        <v>1293</v>
      </c>
      <c r="C1484" s="369"/>
      <c r="D1484" s="370" t="s">
        <v>16</v>
      </c>
      <c r="E1484" s="370"/>
      <c r="F1484" s="246" t="s">
        <v>23</v>
      </c>
      <c r="G1484" s="371">
        <v>1</v>
      </c>
      <c r="H1484" s="371"/>
      <c r="I1484" s="372">
        <v>4.53</v>
      </c>
      <c r="J1484" s="372"/>
      <c r="K1484" s="248">
        <f>TRUNC(TRUNC(G1484,8)*I1484,2)</f>
        <v>4.53</v>
      </c>
    </row>
    <row r="1485" spans="1:11" ht="21" customHeight="1">
      <c r="A1485" s="246" t="s">
        <v>1081</v>
      </c>
      <c r="B1485" s="369" t="s">
        <v>1082</v>
      </c>
      <c r="C1485" s="369"/>
      <c r="D1485" s="370" t="s">
        <v>16</v>
      </c>
      <c r="E1485" s="370"/>
      <c r="F1485" s="246" t="s">
        <v>23</v>
      </c>
      <c r="G1485" s="371">
        <v>2.1000000000000001E-2</v>
      </c>
      <c r="H1485" s="371"/>
      <c r="I1485" s="372">
        <v>3.75</v>
      </c>
      <c r="J1485" s="372"/>
      <c r="K1485" s="248">
        <f>TRUNC(TRUNC(G1485,8)*I1485,2)</f>
        <v>7.0000000000000007E-2</v>
      </c>
    </row>
    <row r="1486" spans="1:11" ht="15" customHeight="1">
      <c r="A1486" s="11"/>
      <c r="B1486" s="11"/>
      <c r="C1486" s="11"/>
      <c r="D1486" s="11"/>
      <c r="E1486" s="11"/>
      <c r="F1486" s="11"/>
      <c r="G1486" s="367" t="s">
        <v>206</v>
      </c>
      <c r="H1486" s="367"/>
      <c r="I1486" s="367"/>
      <c r="J1486" s="367"/>
      <c r="K1486" s="249">
        <f>SUM(K1484:K1485)</f>
        <v>4.6000000000000005</v>
      </c>
    </row>
    <row r="1487" spans="1:11" ht="15" customHeight="1">
      <c r="A1487" s="373" t="s">
        <v>207</v>
      </c>
      <c r="B1487" s="373"/>
      <c r="C1487" s="373"/>
      <c r="D1487" s="366" t="s">
        <v>178</v>
      </c>
      <c r="E1487" s="366"/>
      <c r="F1487" s="243" t="s">
        <v>194</v>
      </c>
      <c r="G1487" s="366" t="s">
        <v>195</v>
      </c>
      <c r="H1487" s="366"/>
      <c r="I1487" s="366" t="s">
        <v>196</v>
      </c>
      <c r="J1487" s="366"/>
      <c r="K1487" s="243" t="s">
        <v>197</v>
      </c>
    </row>
    <row r="1488" spans="1:11" ht="21" customHeight="1">
      <c r="A1488" s="246" t="s">
        <v>278</v>
      </c>
      <c r="B1488" s="369" t="s">
        <v>279</v>
      </c>
      <c r="C1488" s="369"/>
      <c r="D1488" s="370" t="s">
        <v>16</v>
      </c>
      <c r="E1488" s="370"/>
      <c r="F1488" s="246" t="s">
        <v>128</v>
      </c>
      <c r="G1488" s="371">
        <v>0.1525</v>
      </c>
      <c r="H1488" s="371"/>
      <c r="I1488" s="372">
        <v>26.71</v>
      </c>
      <c r="J1488" s="372"/>
      <c r="K1488" s="248">
        <f>TRUNC(TRUNC(G1488,8)*I1488,2)</f>
        <v>4.07</v>
      </c>
    </row>
    <row r="1489" spans="1:11" ht="15" customHeight="1">
      <c r="A1489" s="246" t="s">
        <v>210</v>
      </c>
      <c r="B1489" s="369" t="s">
        <v>211</v>
      </c>
      <c r="C1489" s="369"/>
      <c r="D1489" s="370" t="s">
        <v>16</v>
      </c>
      <c r="E1489" s="370"/>
      <c r="F1489" s="246" t="s">
        <v>128</v>
      </c>
      <c r="G1489" s="371">
        <v>4.8099999999999997E-2</v>
      </c>
      <c r="H1489" s="371"/>
      <c r="I1489" s="372">
        <v>22.26</v>
      </c>
      <c r="J1489" s="372"/>
      <c r="K1489" s="248">
        <f>TRUNC(TRUNC(G1489,8)*I1489,2)</f>
        <v>1.07</v>
      </c>
    </row>
    <row r="1490" spans="1:11" ht="18" customHeight="1">
      <c r="A1490" s="11"/>
      <c r="B1490" s="11"/>
      <c r="C1490" s="11"/>
      <c r="D1490" s="11"/>
      <c r="E1490" s="11"/>
      <c r="F1490" s="11"/>
      <c r="G1490" s="367" t="s">
        <v>212</v>
      </c>
      <c r="H1490" s="367"/>
      <c r="I1490" s="367"/>
      <c r="J1490" s="367"/>
      <c r="K1490" s="249">
        <f>SUM(K1488:K1489)</f>
        <v>5.1400000000000006</v>
      </c>
    </row>
    <row r="1491" spans="1:11" ht="15" customHeight="1">
      <c r="A1491" s="11"/>
      <c r="B1491" s="11"/>
      <c r="C1491" s="11"/>
      <c r="D1491" s="11"/>
      <c r="E1491" s="11"/>
      <c r="F1491" s="11"/>
      <c r="G1491" s="368" t="s">
        <v>217</v>
      </c>
      <c r="H1491" s="368"/>
      <c r="I1491" s="368"/>
      <c r="J1491" s="368"/>
      <c r="K1491" s="250">
        <f>ROUND(SUM(K1486,K1490),2)</f>
        <v>9.74</v>
      </c>
    </row>
    <row r="1492" spans="1:11" ht="10.050000000000001" customHeight="1">
      <c r="A1492" s="11"/>
      <c r="B1492" s="11"/>
      <c r="C1492" s="11"/>
      <c r="D1492" s="11"/>
      <c r="E1492" s="11"/>
      <c r="F1492" s="11"/>
      <c r="G1492" s="374"/>
      <c r="H1492" s="374"/>
      <c r="I1492" s="374"/>
      <c r="J1492" s="374"/>
      <c r="K1492" s="374"/>
    </row>
    <row r="1493" spans="1:11" ht="19.95" customHeight="1">
      <c r="A1493" s="375" t="s">
        <v>1294</v>
      </c>
      <c r="B1493" s="375"/>
      <c r="C1493" s="375"/>
      <c r="D1493" s="375"/>
      <c r="E1493" s="375"/>
      <c r="F1493" s="375"/>
      <c r="G1493" s="375"/>
      <c r="H1493" s="375"/>
      <c r="I1493" s="375"/>
      <c r="J1493" s="375"/>
      <c r="K1493" s="375"/>
    </row>
    <row r="1494" spans="1:11" ht="15" customHeight="1">
      <c r="A1494" s="373" t="s">
        <v>765</v>
      </c>
      <c r="B1494" s="373"/>
      <c r="C1494" s="373"/>
      <c r="D1494" s="366" t="s">
        <v>178</v>
      </c>
      <c r="E1494" s="366"/>
      <c r="F1494" s="243" t="s">
        <v>194</v>
      </c>
      <c r="G1494" s="366" t="s">
        <v>195</v>
      </c>
      <c r="H1494" s="366"/>
      <c r="I1494" s="366" t="s">
        <v>196</v>
      </c>
      <c r="J1494" s="366"/>
      <c r="K1494" s="243" t="s">
        <v>197</v>
      </c>
    </row>
    <row r="1495" spans="1:11" ht="21" customHeight="1">
      <c r="A1495" s="246" t="s">
        <v>1295</v>
      </c>
      <c r="B1495" s="369" t="s">
        <v>1296</v>
      </c>
      <c r="C1495" s="369"/>
      <c r="D1495" s="370" t="s">
        <v>16</v>
      </c>
      <c r="E1495" s="370"/>
      <c r="F1495" s="246" t="s">
        <v>591</v>
      </c>
      <c r="G1495" s="371">
        <v>1</v>
      </c>
      <c r="H1495" s="371"/>
      <c r="I1495" s="372">
        <v>146</v>
      </c>
      <c r="J1495" s="372"/>
      <c r="K1495" s="248">
        <f>TRUNC(TRUNC(G1495,8)*I1495,2)</f>
        <v>146</v>
      </c>
    </row>
    <row r="1496" spans="1:11" ht="21" customHeight="1">
      <c r="A1496" s="246" t="s">
        <v>870</v>
      </c>
      <c r="B1496" s="369" t="s">
        <v>871</v>
      </c>
      <c r="C1496" s="369"/>
      <c r="D1496" s="370" t="s">
        <v>16</v>
      </c>
      <c r="E1496" s="370"/>
      <c r="F1496" s="246" t="s">
        <v>591</v>
      </c>
      <c r="G1496" s="371">
        <v>1</v>
      </c>
      <c r="H1496" s="371"/>
      <c r="I1496" s="372">
        <v>270.51</v>
      </c>
      <c r="J1496" s="372"/>
      <c r="K1496" s="248">
        <f>TRUNC(TRUNC(G1496,8)*I1496,2)</f>
        <v>270.51</v>
      </c>
    </row>
    <row r="1497" spans="1:11" ht="21" customHeight="1">
      <c r="A1497" s="246" t="s">
        <v>1297</v>
      </c>
      <c r="B1497" s="369" t="s">
        <v>1298</v>
      </c>
      <c r="C1497" s="369"/>
      <c r="D1497" s="370" t="s">
        <v>16</v>
      </c>
      <c r="E1497" s="370"/>
      <c r="F1497" s="246" t="s">
        <v>591</v>
      </c>
      <c r="G1497" s="371">
        <v>1</v>
      </c>
      <c r="H1497" s="371"/>
      <c r="I1497" s="372">
        <v>2.35</v>
      </c>
      <c r="J1497" s="372"/>
      <c r="K1497" s="248">
        <f>TRUNC(TRUNC(G1497,8)*I1497,2)</f>
        <v>2.35</v>
      </c>
    </row>
    <row r="1498" spans="1:11" ht="21" customHeight="1">
      <c r="A1498" s="246" t="s">
        <v>874</v>
      </c>
      <c r="B1498" s="369" t="s">
        <v>875</v>
      </c>
      <c r="C1498" s="369"/>
      <c r="D1498" s="370" t="s">
        <v>16</v>
      </c>
      <c r="E1498" s="370"/>
      <c r="F1498" s="246" t="s">
        <v>591</v>
      </c>
      <c r="G1498" s="371">
        <v>1</v>
      </c>
      <c r="H1498" s="371"/>
      <c r="I1498" s="372">
        <v>15.46</v>
      </c>
      <c r="J1498" s="372"/>
      <c r="K1498" s="248">
        <f>TRUNC(TRUNC(G1498,8)*I1498,2)</f>
        <v>15.46</v>
      </c>
    </row>
    <row r="1499" spans="1:11" ht="15" customHeight="1">
      <c r="A1499" s="11"/>
      <c r="B1499" s="11"/>
      <c r="C1499" s="11"/>
      <c r="D1499" s="11"/>
      <c r="E1499" s="11"/>
      <c r="F1499" s="11"/>
      <c r="G1499" s="367" t="s">
        <v>778</v>
      </c>
      <c r="H1499" s="367"/>
      <c r="I1499" s="367"/>
      <c r="J1499" s="367"/>
      <c r="K1499" s="249">
        <f>SUM(K1495:K1498)</f>
        <v>434.32</v>
      </c>
    </row>
    <row r="1500" spans="1:11" ht="15" customHeight="1">
      <c r="A1500" s="373" t="s">
        <v>779</v>
      </c>
      <c r="B1500" s="373"/>
      <c r="C1500" s="373"/>
      <c r="D1500" s="366" t="s">
        <v>178</v>
      </c>
      <c r="E1500" s="366"/>
      <c r="F1500" s="243" t="s">
        <v>194</v>
      </c>
      <c r="G1500" s="366" t="s">
        <v>195</v>
      </c>
      <c r="H1500" s="366"/>
      <c r="I1500" s="366" t="s">
        <v>196</v>
      </c>
      <c r="J1500" s="366"/>
      <c r="K1500" s="243" t="s">
        <v>197</v>
      </c>
    </row>
    <row r="1501" spans="1:11" ht="15" customHeight="1">
      <c r="A1501" s="246" t="s">
        <v>1159</v>
      </c>
      <c r="B1501" s="369" t="s">
        <v>1160</v>
      </c>
      <c r="C1501" s="369"/>
      <c r="D1501" s="370" t="s">
        <v>16</v>
      </c>
      <c r="E1501" s="370"/>
      <c r="F1501" s="246" t="s">
        <v>591</v>
      </c>
      <c r="G1501" s="371">
        <v>1</v>
      </c>
      <c r="H1501" s="371"/>
      <c r="I1501" s="372">
        <v>19624.169999999998</v>
      </c>
      <c r="J1501" s="372"/>
      <c r="K1501" s="248">
        <f>TRUNC(TRUNC(G1501,8)*I1501,2)</f>
        <v>19624.169999999998</v>
      </c>
    </row>
    <row r="1502" spans="1:11" ht="15" customHeight="1">
      <c r="A1502" s="11"/>
      <c r="B1502" s="11"/>
      <c r="C1502" s="11"/>
      <c r="D1502" s="11"/>
      <c r="E1502" s="11"/>
      <c r="F1502" s="11"/>
      <c r="G1502" s="367" t="s">
        <v>782</v>
      </c>
      <c r="H1502" s="367"/>
      <c r="I1502" s="367"/>
      <c r="J1502" s="367"/>
      <c r="K1502" s="249">
        <f>SUM(K1501:K1501)</f>
        <v>19624.169999999998</v>
      </c>
    </row>
    <row r="1503" spans="1:11" ht="15" customHeight="1">
      <c r="A1503" s="373" t="s">
        <v>213</v>
      </c>
      <c r="B1503" s="373"/>
      <c r="C1503" s="373"/>
      <c r="D1503" s="366" t="s">
        <v>178</v>
      </c>
      <c r="E1503" s="366"/>
      <c r="F1503" s="243" t="s">
        <v>194</v>
      </c>
      <c r="G1503" s="366" t="s">
        <v>195</v>
      </c>
      <c r="H1503" s="366"/>
      <c r="I1503" s="366" t="s">
        <v>196</v>
      </c>
      <c r="J1503" s="366"/>
      <c r="K1503" s="243" t="s">
        <v>197</v>
      </c>
    </row>
    <row r="1504" spans="1:11" ht="28.95" customHeight="1">
      <c r="A1504" s="246" t="s">
        <v>1299</v>
      </c>
      <c r="B1504" s="369" t="s">
        <v>1300</v>
      </c>
      <c r="C1504" s="369"/>
      <c r="D1504" s="370" t="s">
        <v>16</v>
      </c>
      <c r="E1504" s="370"/>
      <c r="F1504" s="246" t="s">
        <v>591</v>
      </c>
      <c r="G1504" s="371">
        <v>1</v>
      </c>
      <c r="H1504" s="371"/>
      <c r="I1504" s="372">
        <v>218.22</v>
      </c>
      <c r="J1504" s="372"/>
      <c r="K1504" s="248">
        <f>TRUNC(TRUNC(G1504,8)*I1504,2)</f>
        <v>218.22</v>
      </c>
    </row>
    <row r="1505" spans="1:11" ht="15" customHeight="1">
      <c r="A1505" s="11"/>
      <c r="B1505" s="11"/>
      <c r="C1505" s="11"/>
      <c r="D1505" s="11"/>
      <c r="E1505" s="11"/>
      <c r="F1505" s="11"/>
      <c r="G1505" s="367" t="s">
        <v>216</v>
      </c>
      <c r="H1505" s="367"/>
      <c r="I1505" s="367"/>
      <c r="J1505" s="367"/>
      <c r="K1505" s="249">
        <f>SUM(K1504:K1504)</f>
        <v>218.22</v>
      </c>
    </row>
    <row r="1506" spans="1:11" ht="15" customHeight="1">
      <c r="A1506" s="11"/>
      <c r="B1506" s="11"/>
      <c r="C1506" s="11"/>
      <c r="D1506" s="11"/>
      <c r="E1506" s="11"/>
      <c r="F1506" s="11"/>
      <c r="G1506" s="368" t="s">
        <v>217</v>
      </c>
      <c r="H1506" s="368"/>
      <c r="I1506" s="368"/>
      <c r="J1506" s="368"/>
      <c r="K1506" s="250">
        <f>ROUND(SUM(K1499,K1502,K1505),2)</f>
        <v>20276.71</v>
      </c>
    </row>
    <row r="1507" spans="1:11" ht="10.050000000000001" customHeight="1">
      <c r="A1507" s="11"/>
      <c r="B1507" s="11"/>
      <c r="C1507" s="11"/>
      <c r="D1507" s="11"/>
      <c r="E1507" s="11"/>
      <c r="F1507" s="11"/>
      <c r="G1507" s="374"/>
      <c r="H1507" s="374"/>
      <c r="I1507" s="374"/>
      <c r="J1507" s="374"/>
      <c r="K1507" s="374"/>
    </row>
    <row r="1508" spans="1:11" ht="19.95" customHeight="1">
      <c r="A1508" s="375" t="s">
        <v>1301</v>
      </c>
      <c r="B1508" s="375"/>
      <c r="C1508" s="375"/>
      <c r="D1508" s="375"/>
      <c r="E1508" s="375"/>
      <c r="F1508" s="375"/>
      <c r="G1508" s="375"/>
      <c r="H1508" s="375"/>
      <c r="I1508" s="375"/>
      <c r="J1508" s="375"/>
      <c r="K1508" s="375"/>
    </row>
    <row r="1509" spans="1:11" ht="15" customHeight="1">
      <c r="A1509" s="373" t="s">
        <v>765</v>
      </c>
      <c r="B1509" s="373"/>
      <c r="C1509" s="373"/>
      <c r="D1509" s="366" t="s">
        <v>178</v>
      </c>
      <c r="E1509" s="366"/>
      <c r="F1509" s="243" t="s">
        <v>194</v>
      </c>
      <c r="G1509" s="366" t="s">
        <v>195</v>
      </c>
      <c r="H1509" s="366"/>
      <c r="I1509" s="366" t="s">
        <v>196</v>
      </c>
      <c r="J1509" s="366"/>
      <c r="K1509" s="243" t="s">
        <v>197</v>
      </c>
    </row>
    <row r="1510" spans="1:11" ht="21" customHeight="1">
      <c r="A1510" s="246" t="s">
        <v>1295</v>
      </c>
      <c r="B1510" s="369" t="s">
        <v>1296</v>
      </c>
      <c r="C1510" s="369"/>
      <c r="D1510" s="370" t="s">
        <v>16</v>
      </c>
      <c r="E1510" s="370"/>
      <c r="F1510" s="246" t="s">
        <v>591</v>
      </c>
      <c r="G1510" s="371">
        <v>1</v>
      </c>
      <c r="H1510" s="371"/>
      <c r="I1510" s="372">
        <v>146</v>
      </c>
      <c r="J1510" s="372"/>
      <c r="K1510" s="248">
        <f>TRUNC(TRUNC(G1510,8)*I1510,2)</f>
        <v>146</v>
      </c>
    </row>
    <row r="1511" spans="1:11" ht="21" customHeight="1">
      <c r="A1511" s="246" t="s">
        <v>870</v>
      </c>
      <c r="B1511" s="369" t="s">
        <v>871</v>
      </c>
      <c r="C1511" s="369"/>
      <c r="D1511" s="370" t="s">
        <v>16</v>
      </c>
      <c r="E1511" s="370"/>
      <c r="F1511" s="246" t="s">
        <v>591</v>
      </c>
      <c r="G1511" s="371">
        <v>1</v>
      </c>
      <c r="H1511" s="371"/>
      <c r="I1511" s="372">
        <v>270.51</v>
      </c>
      <c r="J1511" s="372"/>
      <c r="K1511" s="248">
        <f>TRUNC(TRUNC(G1511,8)*I1511,2)</f>
        <v>270.51</v>
      </c>
    </row>
    <row r="1512" spans="1:11" ht="21" customHeight="1">
      <c r="A1512" s="246" t="s">
        <v>1297</v>
      </c>
      <c r="B1512" s="369" t="s">
        <v>1298</v>
      </c>
      <c r="C1512" s="369"/>
      <c r="D1512" s="370" t="s">
        <v>16</v>
      </c>
      <c r="E1512" s="370"/>
      <c r="F1512" s="246" t="s">
        <v>591</v>
      </c>
      <c r="G1512" s="371">
        <v>1</v>
      </c>
      <c r="H1512" s="371"/>
      <c r="I1512" s="372">
        <v>2.35</v>
      </c>
      <c r="J1512" s="372"/>
      <c r="K1512" s="248">
        <f>TRUNC(TRUNC(G1512,8)*I1512,2)</f>
        <v>2.35</v>
      </c>
    </row>
    <row r="1513" spans="1:11" ht="21" customHeight="1">
      <c r="A1513" s="246" t="s">
        <v>874</v>
      </c>
      <c r="B1513" s="369" t="s">
        <v>875</v>
      </c>
      <c r="C1513" s="369"/>
      <c r="D1513" s="370" t="s">
        <v>16</v>
      </c>
      <c r="E1513" s="370"/>
      <c r="F1513" s="246" t="s">
        <v>591</v>
      </c>
      <c r="G1513" s="371">
        <v>1</v>
      </c>
      <c r="H1513" s="371"/>
      <c r="I1513" s="372">
        <v>15.46</v>
      </c>
      <c r="J1513" s="372"/>
      <c r="K1513" s="248">
        <f>TRUNC(TRUNC(G1513,8)*I1513,2)</f>
        <v>15.46</v>
      </c>
    </row>
    <row r="1514" spans="1:11" ht="15" customHeight="1">
      <c r="A1514" s="11"/>
      <c r="B1514" s="11"/>
      <c r="C1514" s="11"/>
      <c r="D1514" s="11"/>
      <c r="E1514" s="11"/>
      <c r="F1514" s="11"/>
      <c r="G1514" s="367" t="s">
        <v>778</v>
      </c>
      <c r="H1514" s="367"/>
      <c r="I1514" s="367"/>
      <c r="J1514" s="367"/>
      <c r="K1514" s="249">
        <f>SUM(K1510:K1513)</f>
        <v>434.32</v>
      </c>
    </row>
    <row r="1515" spans="1:11" ht="15" customHeight="1">
      <c r="A1515" s="373" t="s">
        <v>779</v>
      </c>
      <c r="B1515" s="373"/>
      <c r="C1515" s="373"/>
      <c r="D1515" s="366" t="s">
        <v>178</v>
      </c>
      <c r="E1515" s="366"/>
      <c r="F1515" s="243" t="s">
        <v>194</v>
      </c>
      <c r="G1515" s="366" t="s">
        <v>195</v>
      </c>
      <c r="H1515" s="366"/>
      <c r="I1515" s="366" t="s">
        <v>196</v>
      </c>
      <c r="J1515" s="366"/>
      <c r="K1515" s="243" t="s">
        <v>197</v>
      </c>
    </row>
    <row r="1516" spans="1:11" ht="15" customHeight="1">
      <c r="A1516" s="246" t="s">
        <v>1162</v>
      </c>
      <c r="B1516" s="369" t="s">
        <v>1163</v>
      </c>
      <c r="C1516" s="369"/>
      <c r="D1516" s="370" t="s">
        <v>16</v>
      </c>
      <c r="E1516" s="370"/>
      <c r="F1516" s="246" t="s">
        <v>591</v>
      </c>
      <c r="G1516" s="371">
        <v>1</v>
      </c>
      <c r="H1516" s="371"/>
      <c r="I1516" s="372">
        <v>20599.98</v>
      </c>
      <c r="J1516" s="372"/>
      <c r="K1516" s="248">
        <f>TRUNC(TRUNC(G1516,8)*I1516,2)</f>
        <v>20599.98</v>
      </c>
    </row>
    <row r="1517" spans="1:11" ht="15" customHeight="1">
      <c r="A1517" s="11"/>
      <c r="B1517" s="11"/>
      <c r="C1517" s="11"/>
      <c r="D1517" s="11"/>
      <c r="E1517" s="11"/>
      <c r="F1517" s="11"/>
      <c r="G1517" s="367" t="s">
        <v>782</v>
      </c>
      <c r="H1517" s="367"/>
      <c r="I1517" s="367"/>
      <c r="J1517" s="367"/>
      <c r="K1517" s="249">
        <f>SUM(K1516:K1516)</f>
        <v>20599.98</v>
      </c>
    </row>
    <row r="1518" spans="1:11" ht="15" customHeight="1">
      <c r="A1518" s="373" t="s">
        <v>213</v>
      </c>
      <c r="B1518" s="373"/>
      <c r="C1518" s="373"/>
      <c r="D1518" s="366" t="s">
        <v>178</v>
      </c>
      <c r="E1518" s="366"/>
      <c r="F1518" s="243" t="s">
        <v>194</v>
      </c>
      <c r="G1518" s="366" t="s">
        <v>195</v>
      </c>
      <c r="H1518" s="366"/>
      <c r="I1518" s="366" t="s">
        <v>196</v>
      </c>
      <c r="J1518" s="366"/>
      <c r="K1518" s="243" t="s">
        <v>197</v>
      </c>
    </row>
    <row r="1519" spans="1:11" ht="28.95" customHeight="1">
      <c r="A1519" s="246" t="s">
        <v>1302</v>
      </c>
      <c r="B1519" s="369" t="s">
        <v>1303</v>
      </c>
      <c r="C1519" s="369"/>
      <c r="D1519" s="370" t="s">
        <v>16</v>
      </c>
      <c r="E1519" s="370"/>
      <c r="F1519" s="246" t="s">
        <v>591</v>
      </c>
      <c r="G1519" s="371">
        <v>1</v>
      </c>
      <c r="H1519" s="371"/>
      <c r="I1519" s="372">
        <v>229.07</v>
      </c>
      <c r="J1519" s="372"/>
      <c r="K1519" s="248">
        <f>TRUNC(TRUNC(G1519,8)*I1519,2)</f>
        <v>229.07</v>
      </c>
    </row>
    <row r="1520" spans="1:11" ht="15" customHeight="1">
      <c r="A1520" s="11"/>
      <c r="B1520" s="11"/>
      <c r="C1520" s="11"/>
      <c r="D1520" s="11"/>
      <c r="E1520" s="11"/>
      <c r="F1520" s="11"/>
      <c r="G1520" s="367" t="s">
        <v>216</v>
      </c>
      <c r="H1520" s="367"/>
      <c r="I1520" s="367"/>
      <c r="J1520" s="367"/>
      <c r="K1520" s="249">
        <f>SUM(K1519:K1519)</f>
        <v>229.07</v>
      </c>
    </row>
    <row r="1521" spans="1:11" ht="15" customHeight="1">
      <c r="A1521" s="11"/>
      <c r="B1521" s="11"/>
      <c r="C1521" s="11"/>
      <c r="D1521" s="11"/>
      <c r="E1521" s="11"/>
      <c r="F1521" s="11"/>
      <c r="G1521" s="368" t="s">
        <v>217</v>
      </c>
      <c r="H1521" s="368"/>
      <c r="I1521" s="368"/>
      <c r="J1521" s="368"/>
      <c r="K1521" s="250">
        <f>ROUND(SUM(K1514,K1517,K1520),2)</f>
        <v>21263.37</v>
      </c>
    </row>
    <row r="1522" spans="1:11" ht="10.050000000000001" customHeight="1">
      <c r="A1522" s="11"/>
      <c r="B1522" s="11"/>
      <c r="C1522" s="11"/>
      <c r="D1522" s="11"/>
      <c r="E1522" s="11"/>
      <c r="F1522" s="11"/>
      <c r="G1522" s="374"/>
      <c r="H1522" s="374"/>
      <c r="I1522" s="374"/>
      <c r="J1522" s="374"/>
      <c r="K1522" s="374"/>
    </row>
    <row r="1523" spans="1:11" ht="19.95" customHeight="1">
      <c r="A1523" s="375" t="s">
        <v>1304</v>
      </c>
      <c r="B1523" s="375"/>
      <c r="C1523" s="375"/>
      <c r="D1523" s="375"/>
      <c r="E1523" s="375"/>
      <c r="F1523" s="375"/>
      <c r="G1523" s="375"/>
      <c r="H1523" s="375"/>
      <c r="I1523" s="375"/>
      <c r="J1523" s="375"/>
      <c r="K1523" s="375"/>
    </row>
    <row r="1524" spans="1:11" ht="15" customHeight="1">
      <c r="A1524" s="373" t="s">
        <v>207</v>
      </c>
      <c r="B1524" s="373"/>
      <c r="C1524" s="373"/>
      <c r="D1524" s="366" t="s">
        <v>178</v>
      </c>
      <c r="E1524" s="366"/>
      <c r="F1524" s="243" t="s">
        <v>194</v>
      </c>
      <c r="G1524" s="366" t="s">
        <v>195</v>
      </c>
      <c r="H1524" s="366"/>
      <c r="I1524" s="366" t="s">
        <v>196</v>
      </c>
      <c r="J1524" s="366"/>
      <c r="K1524" s="243" t="s">
        <v>197</v>
      </c>
    </row>
    <row r="1525" spans="1:11" ht="21" customHeight="1">
      <c r="A1525" s="246" t="s">
        <v>1305</v>
      </c>
      <c r="B1525" s="369" t="s">
        <v>1306</v>
      </c>
      <c r="C1525" s="369"/>
      <c r="D1525" s="370" t="s">
        <v>16</v>
      </c>
      <c r="E1525" s="370"/>
      <c r="F1525" s="246" t="s">
        <v>128</v>
      </c>
      <c r="G1525" s="371">
        <v>1</v>
      </c>
      <c r="H1525" s="371"/>
      <c r="I1525" s="372">
        <v>26.04</v>
      </c>
      <c r="J1525" s="372"/>
      <c r="K1525" s="248">
        <f>TRUNC(TRUNC(G1525,8)*I1525,2)</f>
        <v>26.04</v>
      </c>
    </row>
    <row r="1526" spans="1:11" ht="18" customHeight="1">
      <c r="A1526" s="11"/>
      <c r="B1526" s="11"/>
      <c r="C1526" s="11"/>
      <c r="D1526" s="11"/>
      <c r="E1526" s="11"/>
      <c r="F1526" s="11"/>
      <c r="G1526" s="367" t="s">
        <v>212</v>
      </c>
      <c r="H1526" s="367"/>
      <c r="I1526" s="367"/>
      <c r="J1526" s="367"/>
      <c r="K1526" s="249">
        <f>SUM(K1525:K1525)</f>
        <v>26.04</v>
      </c>
    </row>
    <row r="1527" spans="1:11" ht="15" customHeight="1">
      <c r="A1527" s="373" t="s">
        <v>213</v>
      </c>
      <c r="B1527" s="373"/>
      <c r="C1527" s="373"/>
      <c r="D1527" s="366" t="s">
        <v>178</v>
      </c>
      <c r="E1527" s="366"/>
      <c r="F1527" s="243" t="s">
        <v>194</v>
      </c>
      <c r="G1527" s="366" t="s">
        <v>195</v>
      </c>
      <c r="H1527" s="366"/>
      <c r="I1527" s="366" t="s">
        <v>196</v>
      </c>
      <c r="J1527" s="366"/>
      <c r="K1527" s="243" t="s">
        <v>197</v>
      </c>
    </row>
    <row r="1528" spans="1:11" ht="28.95" customHeight="1">
      <c r="A1528" s="246" t="s">
        <v>1307</v>
      </c>
      <c r="B1528" s="369" t="s">
        <v>1308</v>
      </c>
      <c r="C1528" s="369"/>
      <c r="D1528" s="370" t="s">
        <v>16</v>
      </c>
      <c r="E1528" s="370"/>
      <c r="F1528" s="246" t="s">
        <v>128</v>
      </c>
      <c r="G1528" s="371">
        <v>1</v>
      </c>
      <c r="H1528" s="371"/>
      <c r="I1528" s="372">
        <v>47.92</v>
      </c>
      <c r="J1528" s="372"/>
      <c r="K1528" s="248">
        <f>TRUNC(TRUNC(G1528,8)*I1528,2)</f>
        <v>47.92</v>
      </c>
    </row>
    <row r="1529" spans="1:11" ht="28.95" customHeight="1">
      <c r="A1529" s="246" t="s">
        <v>1309</v>
      </c>
      <c r="B1529" s="369" t="s">
        <v>1310</v>
      </c>
      <c r="C1529" s="369"/>
      <c r="D1529" s="370" t="s">
        <v>16</v>
      </c>
      <c r="E1529" s="370"/>
      <c r="F1529" s="246" t="s">
        <v>128</v>
      </c>
      <c r="G1529" s="371">
        <v>1</v>
      </c>
      <c r="H1529" s="371"/>
      <c r="I1529" s="372">
        <v>12.66</v>
      </c>
      <c r="J1529" s="372"/>
      <c r="K1529" s="248">
        <f>TRUNC(TRUNC(G1529,8)*I1529,2)</f>
        <v>12.66</v>
      </c>
    </row>
    <row r="1530" spans="1:11" ht="15" customHeight="1">
      <c r="A1530" s="11"/>
      <c r="B1530" s="11"/>
      <c r="C1530" s="11"/>
      <c r="D1530" s="11"/>
      <c r="E1530" s="11"/>
      <c r="F1530" s="11"/>
      <c r="G1530" s="367" t="s">
        <v>216</v>
      </c>
      <c r="H1530" s="367"/>
      <c r="I1530" s="367"/>
      <c r="J1530" s="367"/>
      <c r="K1530" s="249">
        <f>SUM(K1528:K1529)</f>
        <v>60.58</v>
      </c>
    </row>
    <row r="1531" spans="1:11" ht="15" customHeight="1">
      <c r="A1531" s="11"/>
      <c r="B1531" s="11"/>
      <c r="C1531" s="11"/>
      <c r="D1531" s="11"/>
      <c r="E1531" s="11"/>
      <c r="F1531" s="11"/>
      <c r="G1531" s="368" t="s">
        <v>217</v>
      </c>
      <c r="H1531" s="368"/>
      <c r="I1531" s="368"/>
      <c r="J1531" s="368"/>
      <c r="K1531" s="250">
        <f>ROUND(SUM(K1526,K1530),2)</f>
        <v>86.62</v>
      </c>
    </row>
    <row r="1532" spans="1:11" ht="10.050000000000001" customHeight="1">
      <c r="A1532" s="11"/>
      <c r="B1532" s="11"/>
      <c r="C1532" s="11"/>
      <c r="D1532" s="11"/>
      <c r="E1532" s="11"/>
      <c r="F1532" s="11"/>
      <c r="G1532" s="374"/>
      <c r="H1532" s="374"/>
      <c r="I1532" s="374"/>
      <c r="J1532" s="374"/>
      <c r="K1532" s="374"/>
    </row>
    <row r="1533" spans="1:11" ht="19.95" customHeight="1">
      <c r="A1533" s="375" t="s">
        <v>1311</v>
      </c>
      <c r="B1533" s="375"/>
      <c r="C1533" s="375"/>
      <c r="D1533" s="375"/>
      <c r="E1533" s="375"/>
      <c r="F1533" s="375"/>
      <c r="G1533" s="375"/>
      <c r="H1533" s="375"/>
      <c r="I1533" s="375"/>
      <c r="J1533" s="375"/>
      <c r="K1533" s="375"/>
    </row>
    <row r="1534" spans="1:11" ht="15" customHeight="1">
      <c r="A1534" s="373" t="s">
        <v>207</v>
      </c>
      <c r="B1534" s="373"/>
      <c r="C1534" s="373"/>
      <c r="D1534" s="366" t="s">
        <v>178</v>
      </c>
      <c r="E1534" s="366"/>
      <c r="F1534" s="243" t="s">
        <v>194</v>
      </c>
      <c r="G1534" s="366" t="s">
        <v>195</v>
      </c>
      <c r="H1534" s="366"/>
      <c r="I1534" s="366" t="s">
        <v>196</v>
      </c>
      <c r="J1534" s="366"/>
      <c r="K1534" s="243" t="s">
        <v>197</v>
      </c>
    </row>
    <row r="1535" spans="1:11" ht="21" customHeight="1">
      <c r="A1535" s="246" t="s">
        <v>1305</v>
      </c>
      <c r="B1535" s="369" t="s">
        <v>1306</v>
      </c>
      <c r="C1535" s="369"/>
      <c r="D1535" s="370" t="s">
        <v>16</v>
      </c>
      <c r="E1535" s="370"/>
      <c r="F1535" s="246" t="s">
        <v>128</v>
      </c>
      <c r="G1535" s="371">
        <v>1</v>
      </c>
      <c r="H1535" s="371"/>
      <c r="I1535" s="372">
        <v>26.04</v>
      </c>
      <c r="J1535" s="372"/>
      <c r="K1535" s="248">
        <f>TRUNC(TRUNC(G1535,8)*I1535,2)</f>
        <v>26.04</v>
      </c>
    </row>
    <row r="1536" spans="1:11" ht="18" customHeight="1">
      <c r="A1536" s="11"/>
      <c r="B1536" s="11"/>
      <c r="C1536" s="11"/>
      <c r="D1536" s="11"/>
      <c r="E1536" s="11"/>
      <c r="F1536" s="11"/>
      <c r="G1536" s="367" t="s">
        <v>212</v>
      </c>
      <c r="H1536" s="367"/>
      <c r="I1536" s="367"/>
      <c r="J1536" s="367"/>
      <c r="K1536" s="249">
        <f>SUM(K1535:K1535)</f>
        <v>26.04</v>
      </c>
    </row>
    <row r="1537" spans="1:11" ht="15" customHeight="1">
      <c r="A1537" s="373" t="s">
        <v>213</v>
      </c>
      <c r="B1537" s="373"/>
      <c r="C1537" s="373"/>
      <c r="D1537" s="366" t="s">
        <v>178</v>
      </c>
      <c r="E1537" s="366"/>
      <c r="F1537" s="243" t="s">
        <v>194</v>
      </c>
      <c r="G1537" s="366" t="s">
        <v>195</v>
      </c>
      <c r="H1537" s="366"/>
      <c r="I1537" s="366" t="s">
        <v>196</v>
      </c>
      <c r="J1537" s="366"/>
      <c r="K1537" s="243" t="s">
        <v>197</v>
      </c>
    </row>
    <row r="1538" spans="1:11" ht="28.95" customHeight="1">
      <c r="A1538" s="246" t="s">
        <v>1307</v>
      </c>
      <c r="B1538" s="369" t="s">
        <v>1308</v>
      </c>
      <c r="C1538" s="369"/>
      <c r="D1538" s="370" t="s">
        <v>16</v>
      </c>
      <c r="E1538" s="370"/>
      <c r="F1538" s="246" t="s">
        <v>128</v>
      </c>
      <c r="G1538" s="371">
        <v>1</v>
      </c>
      <c r="H1538" s="371"/>
      <c r="I1538" s="372">
        <v>47.92</v>
      </c>
      <c r="J1538" s="372"/>
      <c r="K1538" s="248">
        <f>TRUNC(TRUNC(G1538,8)*I1538,2)</f>
        <v>47.92</v>
      </c>
    </row>
    <row r="1539" spans="1:11" ht="28.95" customHeight="1">
      <c r="A1539" s="246" t="s">
        <v>1309</v>
      </c>
      <c r="B1539" s="369" t="s">
        <v>1310</v>
      </c>
      <c r="C1539" s="369"/>
      <c r="D1539" s="370" t="s">
        <v>16</v>
      </c>
      <c r="E1539" s="370"/>
      <c r="F1539" s="246" t="s">
        <v>128</v>
      </c>
      <c r="G1539" s="371">
        <v>1</v>
      </c>
      <c r="H1539" s="371"/>
      <c r="I1539" s="372">
        <v>12.66</v>
      </c>
      <c r="J1539" s="372"/>
      <c r="K1539" s="248">
        <f>TRUNC(TRUNC(G1539,8)*I1539,2)</f>
        <v>12.66</v>
      </c>
    </row>
    <row r="1540" spans="1:11" ht="28.95" customHeight="1">
      <c r="A1540" s="246" t="s">
        <v>1312</v>
      </c>
      <c r="B1540" s="369" t="s">
        <v>1313</v>
      </c>
      <c r="C1540" s="369"/>
      <c r="D1540" s="370" t="s">
        <v>16</v>
      </c>
      <c r="E1540" s="370"/>
      <c r="F1540" s="246" t="s">
        <v>128</v>
      </c>
      <c r="G1540" s="371">
        <v>1</v>
      </c>
      <c r="H1540" s="371"/>
      <c r="I1540" s="372">
        <v>59.9</v>
      </c>
      <c r="J1540" s="372"/>
      <c r="K1540" s="248">
        <f>TRUNC(TRUNC(G1540,8)*I1540,2)</f>
        <v>59.9</v>
      </c>
    </row>
    <row r="1541" spans="1:11" ht="28.95" customHeight="1">
      <c r="A1541" s="246" t="s">
        <v>1314</v>
      </c>
      <c r="B1541" s="369" t="s">
        <v>1315</v>
      </c>
      <c r="C1541" s="369"/>
      <c r="D1541" s="370" t="s">
        <v>16</v>
      </c>
      <c r="E1541" s="370"/>
      <c r="F1541" s="246" t="s">
        <v>128</v>
      </c>
      <c r="G1541" s="371">
        <v>1</v>
      </c>
      <c r="H1541" s="371"/>
      <c r="I1541" s="372">
        <v>64.290000000000006</v>
      </c>
      <c r="J1541" s="372"/>
      <c r="K1541" s="248">
        <f>TRUNC(TRUNC(G1541,8)*I1541,2)</f>
        <v>64.290000000000006</v>
      </c>
    </row>
    <row r="1542" spans="1:11" ht="15" customHeight="1">
      <c r="A1542" s="11"/>
      <c r="B1542" s="11"/>
      <c r="C1542" s="11"/>
      <c r="D1542" s="11"/>
      <c r="E1542" s="11"/>
      <c r="F1542" s="11"/>
      <c r="G1542" s="367" t="s">
        <v>216</v>
      </c>
      <c r="H1542" s="367"/>
      <c r="I1542" s="367"/>
      <c r="J1542" s="367"/>
      <c r="K1542" s="249">
        <f>SUM(K1538:K1541)</f>
        <v>184.76999999999998</v>
      </c>
    </row>
    <row r="1543" spans="1:11" ht="15" customHeight="1">
      <c r="A1543" s="11"/>
      <c r="B1543" s="11"/>
      <c r="C1543" s="11"/>
      <c r="D1543" s="11"/>
      <c r="E1543" s="11"/>
      <c r="F1543" s="11"/>
      <c r="G1543" s="368" t="s">
        <v>217</v>
      </c>
      <c r="H1543" s="368"/>
      <c r="I1543" s="368"/>
      <c r="J1543" s="368"/>
      <c r="K1543" s="250">
        <f>ROUND(SUM(K1536,K1542),2)</f>
        <v>210.81</v>
      </c>
    </row>
    <row r="1544" spans="1:11" ht="10.050000000000001" customHeight="1">
      <c r="A1544" s="11"/>
      <c r="B1544" s="11"/>
      <c r="C1544" s="11"/>
      <c r="D1544" s="11"/>
      <c r="E1544" s="11"/>
      <c r="F1544" s="11"/>
      <c r="G1544" s="374"/>
      <c r="H1544" s="374"/>
      <c r="I1544" s="374"/>
      <c r="J1544" s="374"/>
      <c r="K1544" s="374"/>
    </row>
    <row r="1545" spans="1:11" ht="19.95" customHeight="1">
      <c r="A1545" s="375" t="s">
        <v>1316</v>
      </c>
      <c r="B1545" s="375"/>
      <c r="C1545" s="375"/>
      <c r="D1545" s="375"/>
      <c r="E1545" s="375"/>
      <c r="F1545" s="375"/>
      <c r="G1545" s="375"/>
      <c r="H1545" s="375"/>
      <c r="I1545" s="375"/>
      <c r="J1545" s="375"/>
      <c r="K1545" s="375"/>
    </row>
    <row r="1546" spans="1:11" ht="15" customHeight="1">
      <c r="A1546" s="373" t="s">
        <v>911</v>
      </c>
      <c r="B1546" s="373"/>
      <c r="C1546" s="373"/>
      <c r="D1546" s="366" t="s">
        <v>178</v>
      </c>
      <c r="E1546" s="366"/>
      <c r="F1546" s="243" t="s">
        <v>194</v>
      </c>
      <c r="G1546" s="366" t="s">
        <v>195</v>
      </c>
      <c r="H1546" s="366"/>
      <c r="I1546" s="366" t="s">
        <v>196</v>
      </c>
      <c r="J1546" s="366"/>
      <c r="K1546" s="243" t="s">
        <v>197</v>
      </c>
    </row>
    <row r="1547" spans="1:11" ht="21" customHeight="1">
      <c r="A1547" s="246" t="s">
        <v>1317</v>
      </c>
      <c r="B1547" s="369" t="s">
        <v>1318</v>
      </c>
      <c r="C1547" s="369"/>
      <c r="D1547" s="370" t="s">
        <v>16</v>
      </c>
      <c r="E1547" s="370"/>
      <c r="F1547" s="246" t="s">
        <v>23</v>
      </c>
      <c r="G1547" s="371">
        <v>5.5999999999999999E-5</v>
      </c>
      <c r="H1547" s="371"/>
      <c r="I1547" s="372">
        <v>855799.07</v>
      </c>
      <c r="J1547" s="372"/>
      <c r="K1547" s="248">
        <f>TRUNC(TRUNC(G1547,8)*I1547,2)</f>
        <v>47.92</v>
      </c>
    </row>
    <row r="1548" spans="1:11" ht="15" customHeight="1">
      <c r="A1548" s="11"/>
      <c r="B1548" s="11"/>
      <c r="C1548" s="11"/>
      <c r="D1548" s="11"/>
      <c r="E1548" s="11"/>
      <c r="F1548" s="11"/>
      <c r="G1548" s="367" t="s">
        <v>914</v>
      </c>
      <c r="H1548" s="367"/>
      <c r="I1548" s="367"/>
      <c r="J1548" s="367"/>
      <c r="K1548" s="249">
        <f>SUM(K1547:K1547)</f>
        <v>47.92</v>
      </c>
    </row>
    <row r="1549" spans="1:11" ht="15" customHeight="1">
      <c r="A1549" s="11"/>
      <c r="B1549" s="11"/>
      <c r="C1549" s="11"/>
      <c r="D1549" s="11"/>
      <c r="E1549" s="11"/>
      <c r="F1549" s="11"/>
      <c r="G1549" s="368" t="s">
        <v>217</v>
      </c>
      <c r="H1549" s="368"/>
      <c r="I1549" s="368"/>
      <c r="J1549" s="368"/>
      <c r="K1549" s="250">
        <f>ROUND(SUM(K1548),2)</f>
        <v>47.92</v>
      </c>
    </row>
    <row r="1550" spans="1:11" ht="10.050000000000001" customHeight="1">
      <c r="A1550" s="11"/>
      <c r="B1550" s="11"/>
      <c r="C1550" s="11"/>
      <c r="D1550" s="11"/>
      <c r="E1550" s="11"/>
      <c r="F1550" s="11"/>
      <c r="G1550" s="374"/>
      <c r="H1550" s="374"/>
      <c r="I1550" s="374"/>
      <c r="J1550" s="374"/>
      <c r="K1550" s="374"/>
    </row>
    <row r="1551" spans="1:11" ht="19.95" customHeight="1">
      <c r="A1551" s="375" t="s">
        <v>1319</v>
      </c>
      <c r="B1551" s="375"/>
      <c r="C1551" s="375"/>
      <c r="D1551" s="375"/>
      <c r="E1551" s="375"/>
      <c r="F1551" s="375"/>
      <c r="G1551" s="375"/>
      <c r="H1551" s="375"/>
      <c r="I1551" s="375"/>
      <c r="J1551" s="375"/>
      <c r="K1551" s="375"/>
    </row>
    <row r="1552" spans="1:11" ht="15" customHeight="1">
      <c r="A1552" s="373" t="s">
        <v>911</v>
      </c>
      <c r="B1552" s="373"/>
      <c r="C1552" s="373"/>
      <c r="D1552" s="366" t="s">
        <v>178</v>
      </c>
      <c r="E1552" s="366"/>
      <c r="F1552" s="243" t="s">
        <v>194</v>
      </c>
      <c r="G1552" s="366" t="s">
        <v>195</v>
      </c>
      <c r="H1552" s="366"/>
      <c r="I1552" s="366" t="s">
        <v>196</v>
      </c>
      <c r="J1552" s="366"/>
      <c r="K1552" s="243" t="s">
        <v>197</v>
      </c>
    </row>
    <row r="1553" spans="1:11" ht="21" customHeight="1">
      <c r="A1553" s="246" t="s">
        <v>1317</v>
      </c>
      <c r="B1553" s="369" t="s">
        <v>1318</v>
      </c>
      <c r="C1553" s="369"/>
      <c r="D1553" s="370" t="s">
        <v>16</v>
      </c>
      <c r="E1553" s="370"/>
      <c r="F1553" s="246" t="s">
        <v>23</v>
      </c>
      <c r="G1553" s="371">
        <v>1.4800000000000001E-5</v>
      </c>
      <c r="H1553" s="371"/>
      <c r="I1553" s="372">
        <v>855799.07</v>
      </c>
      <c r="J1553" s="372"/>
      <c r="K1553" s="248">
        <f>TRUNC(TRUNC(G1553,8)*I1553,2)</f>
        <v>12.66</v>
      </c>
    </row>
    <row r="1554" spans="1:11" ht="15" customHeight="1">
      <c r="A1554" s="11"/>
      <c r="B1554" s="11"/>
      <c r="C1554" s="11"/>
      <c r="D1554" s="11"/>
      <c r="E1554" s="11"/>
      <c r="F1554" s="11"/>
      <c r="G1554" s="367" t="s">
        <v>914</v>
      </c>
      <c r="H1554" s="367"/>
      <c r="I1554" s="367"/>
      <c r="J1554" s="367"/>
      <c r="K1554" s="249">
        <f>SUM(K1553:K1553)</f>
        <v>12.66</v>
      </c>
    </row>
    <row r="1555" spans="1:11" ht="15" customHeight="1">
      <c r="A1555" s="11"/>
      <c r="B1555" s="11"/>
      <c r="C1555" s="11"/>
      <c r="D1555" s="11"/>
      <c r="E1555" s="11"/>
      <c r="F1555" s="11"/>
      <c r="G1555" s="368" t="s">
        <v>217</v>
      </c>
      <c r="H1555" s="368"/>
      <c r="I1555" s="368"/>
      <c r="J1555" s="368"/>
      <c r="K1555" s="250">
        <f>ROUND(SUM(K1554),2)</f>
        <v>12.66</v>
      </c>
    </row>
    <row r="1556" spans="1:11" ht="10.050000000000001" customHeight="1">
      <c r="A1556" s="11"/>
      <c r="B1556" s="11"/>
      <c r="C1556" s="11"/>
      <c r="D1556" s="11"/>
      <c r="E1556" s="11"/>
      <c r="F1556" s="11"/>
      <c r="G1556" s="374"/>
      <c r="H1556" s="374"/>
      <c r="I1556" s="374"/>
      <c r="J1556" s="374"/>
      <c r="K1556" s="374"/>
    </row>
    <row r="1557" spans="1:11" ht="19.95" customHeight="1">
      <c r="A1557" s="375" t="s">
        <v>1320</v>
      </c>
      <c r="B1557" s="375"/>
      <c r="C1557" s="375"/>
      <c r="D1557" s="375"/>
      <c r="E1557" s="375"/>
      <c r="F1557" s="375"/>
      <c r="G1557" s="375"/>
      <c r="H1557" s="375"/>
      <c r="I1557" s="375"/>
      <c r="J1557" s="375"/>
      <c r="K1557" s="375"/>
    </row>
    <row r="1558" spans="1:11" ht="15" customHeight="1">
      <c r="A1558" s="373" t="s">
        <v>911</v>
      </c>
      <c r="B1558" s="373"/>
      <c r="C1558" s="373"/>
      <c r="D1558" s="366" t="s">
        <v>178</v>
      </c>
      <c r="E1558" s="366"/>
      <c r="F1558" s="243" t="s">
        <v>194</v>
      </c>
      <c r="G1558" s="366" t="s">
        <v>195</v>
      </c>
      <c r="H1558" s="366"/>
      <c r="I1558" s="366" t="s">
        <v>196</v>
      </c>
      <c r="J1558" s="366"/>
      <c r="K1558" s="243" t="s">
        <v>197</v>
      </c>
    </row>
    <row r="1559" spans="1:11" ht="21" customHeight="1">
      <c r="A1559" s="246" t="s">
        <v>1317</v>
      </c>
      <c r="B1559" s="369" t="s">
        <v>1318</v>
      </c>
      <c r="C1559" s="369"/>
      <c r="D1559" s="370" t="s">
        <v>16</v>
      </c>
      <c r="E1559" s="370"/>
      <c r="F1559" s="246" t="s">
        <v>23</v>
      </c>
      <c r="G1559" s="371">
        <v>6.9999999999999994E-5</v>
      </c>
      <c r="H1559" s="371"/>
      <c r="I1559" s="372">
        <v>855799.07</v>
      </c>
      <c r="J1559" s="372"/>
      <c r="K1559" s="248">
        <f>TRUNC(TRUNC(G1559,8)*I1559,2)</f>
        <v>59.9</v>
      </c>
    </row>
    <row r="1560" spans="1:11" ht="15" customHeight="1">
      <c r="A1560" s="11"/>
      <c r="B1560" s="11"/>
      <c r="C1560" s="11"/>
      <c r="D1560" s="11"/>
      <c r="E1560" s="11"/>
      <c r="F1560" s="11"/>
      <c r="G1560" s="367" t="s">
        <v>914</v>
      </c>
      <c r="H1560" s="367"/>
      <c r="I1560" s="367"/>
      <c r="J1560" s="367"/>
      <c r="K1560" s="249">
        <f>SUM(K1559:K1559)</f>
        <v>59.9</v>
      </c>
    </row>
    <row r="1561" spans="1:11" ht="15" customHeight="1">
      <c r="A1561" s="11"/>
      <c r="B1561" s="11"/>
      <c r="C1561" s="11"/>
      <c r="D1561" s="11"/>
      <c r="E1561" s="11"/>
      <c r="F1561" s="11"/>
      <c r="G1561" s="368" t="s">
        <v>217</v>
      </c>
      <c r="H1561" s="368"/>
      <c r="I1561" s="368"/>
      <c r="J1561" s="368"/>
      <c r="K1561" s="250">
        <f>ROUND(SUM(K1560),2)</f>
        <v>59.9</v>
      </c>
    </row>
    <row r="1562" spans="1:11" ht="10.050000000000001" customHeight="1">
      <c r="A1562" s="11"/>
      <c r="B1562" s="11"/>
      <c r="C1562" s="11"/>
      <c r="D1562" s="11"/>
      <c r="E1562" s="11"/>
      <c r="F1562" s="11"/>
      <c r="G1562" s="374"/>
      <c r="H1562" s="374"/>
      <c r="I1562" s="374"/>
      <c r="J1562" s="374"/>
      <c r="K1562" s="374"/>
    </row>
    <row r="1563" spans="1:11" ht="19.95" customHeight="1">
      <c r="A1563" s="375" t="s">
        <v>1321</v>
      </c>
      <c r="B1563" s="375"/>
      <c r="C1563" s="375"/>
      <c r="D1563" s="375"/>
      <c r="E1563" s="375"/>
      <c r="F1563" s="375"/>
      <c r="G1563" s="375"/>
      <c r="H1563" s="375"/>
      <c r="I1563" s="375"/>
      <c r="J1563" s="375"/>
      <c r="K1563" s="375"/>
    </row>
    <row r="1564" spans="1:11" ht="15" customHeight="1">
      <c r="A1564" s="373" t="s">
        <v>193</v>
      </c>
      <c r="B1564" s="373"/>
      <c r="C1564" s="373"/>
      <c r="D1564" s="366" t="s">
        <v>178</v>
      </c>
      <c r="E1564" s="366"/>
      <c r="F1564" s="243" t="s">
        <v>194</v>
      </c>
      <c r="G1564" s="366" t="s">
        <v>195</v>
      </c>
      <c r="H1564" s="366"/>
      <c r="I1564" s="366" t="s">
        <v>196</v>
      </c>
      <c r="J1564" s="366"/>
      <c r="K1564" s="243" t="s">
        <v>197</v>
      </c>
    </row>
    <row r="1565" spans="1:11" ht="21" customHeight="1">
      <c r="A1565" s="246" t="s">
        <v>1037</v>
      </c>
      <c r="B1565" s="369" t="s">
        <v>1038</v>
      </c>
      <c r="C1565" s="369"/>
      <c r="D1565" s="370" t="s">
        <v>16</v>
      </c>
      <c r="E1565" s="370"/>
      <c r="F1565" s="246" t="s">
        <v>265</v>
      </c>
      <c r="G1565" s="371">
        <v>10.77</v>
      </c>
      <c r="H1565" s="371"/>
      <c r="I1565" s="372">
        <v>5.97</v>
      </c>
      <c r="J1565" s="372"/>
      <c r="K1565" s="248">
        <f>TRUNC(TRUNC(G1565,8)*I1565,2)</f>
        <v>64.290000000000006</v>
      </c>
    </row>
    <row r="1566" spans="1:11" ht="15" customHeight="1">
      <c r="A1566" s="11"/>
      <c r="B1566" s="11"/>
      <c r="C1566" s="11"/>
      <c r="D1566" s="11"/>
      <c r="E1566" s="11"/>
      <c r="F1566" s="11"/>
      <c r="G1566" s="367" t="s">
        <v>206</v>
      </c>
      <c r="H1566" s="367"/>
      <c r="I1566" s="367"/>
      <c r="J1566" s="367"/>
      <c r="K1566" s="249">
        <f>SUM(K1565:K1565)</f>
        <v>64.290000000000006</v>
      </c>
    </row>
    <row r="1567" spans="1:11" ht="15" customHeight="1">
      <c r="A1567" s="11"/>
      <c r="B1567" s="11"/>
      <c r="C1567" s="11"/>
      <c r="D1567" s="11"/>
      <c r="E1567" s="11"/>
      <c r="F1567" s="11"/>
      <c r="G1567" s="368" t="s">
        <v>217</v>
      </c>
      <c r="H1567" s="368"/>
      <c r="I1567" s="368"/>
      <c r="J1567" s="368"/>
      <c r="K1567" s="250">
        <f>ROUND(SUM(K1566),2)</f>
        <v>64.290000000000006</v>
      </c>
    </row>
    <row r="1568" spans="1:11" ht="10.050000000000001" customHeight="1">
      <c r="A1568" s="11"/>
      <c r="B1568" s="11"/>
      <c r="C1568" s="11"/>
      <c r="D1568" s="11"/>
      <c r="E1568" s="11"/>
      <c r="F1568" s="11"/>
      <c r="G1568" s="374"/>
      <c r="H1568" s="374"/>
      <c r="I1568" s="374"/>
      <c r="J1568" s="374"/>
      <c r="K1568" s="374"/>
    </row>
    <row r="1569" spans="1:11" ht="19.95" customHeight="1">
      <c r="A1569" s="375" t="s">
        <v>1322</v>
      </c>
      <c r="B1569" s="375"/>
      <c r="C1569" s="375"/>
      <c r="D1569" s="375"/>
      <c r="E1569" s="375"/>
      <c r="F1569" s="375"/>
      <c r="G1569" s="375"/>
      <c r="H1569" s="375"/>
      <c r="I1569" s="375"/>
      <c r="J1569" s="375"/>
      <c r="K1569" s="375"/>
    </row>
    <row r="1570" spans="1:11" ht="15" customHeight="1">
      <c r="A1570" s="373" t="s">
        <v>207</v>
      </c>
      <c r="B1570" s="373"/>
      <c r="C1570" s="373"/>
      <c r="D1570" s="366" t="s">
        <v>178</v>
      </c>
      <c r="E1570" s="366"/>
      <c r="F1570" s="243" t="s">
        <v>194</v>
      </c>
      <c r="G1570" s="366" t="s">
        <v>195</v>
      </c>
      <c r="H1570" s="366"/>
      <c r="I1570" s="366" t="s">
        <v>196</v>
      </c>
      <c r="J1570" s="366"/>
      <c r="K1570" s="243" t="s">
        <v>197</v>
      </c>
    </row>
    <row r="1571" spans="1:11" ht="15" customHeight="1">
      <c r="A1571" s="246" t="s">
        <v>210</v>
      </c>
      <c r="B1571" s="369" t="s">
        <v>211</v>
      </c>
      <c r="C1571" s="369"/>
      <c r="D1571" s="370" t="s">
        <v>16</v>
      </c>
      <c r="E1571" s="370"/>
      <c r="F1571" s="246" t="s">
        <v>128</v>
      </c>
      <c r="G1571" s="371">
        <v>3.9557666999999999</v>
      </c>
      <c r="H1571" s="371"/>
      <c r="I1571" s="372">
        <v>22.26</v>
      </c>
      <c r="J1571" s="372"/>
      <c r="K1571" s="248">
        <f>TRUNC(TRUNC(G1571,8)*I1571,2)</f>
        <v>88.05</v>
      </c>
    </row>
    <row r="1572" spans="1:11" ht="18" customHeight="1">
      <c r="A1572" s="11"/>
      <c r="B1572" s="11"/>
      <c r="C1572" s="11"/>
      <c r="D1572" s="11"/>
      <c r="E1572" s="11"/>
      <c r="F1572" s="11"/>
      <c r="G1572" s="367" t="s">
        <v>212</v>
      </c>
      <c r="H1572" s="367"/>
      <c r="I1572" s="367"/>
      <c r="J1572" s="367"/>
      <c r="K1572" s="249">
        <f>SUM(K1571:K1571)</f>
        <v>88.05</v>
      </c>
    </row>
    <row r="1573" spans="1:11" ht="15" customHeight="1">
      <c r="A1573" s="11"/>
      <c r="B1573" s="11"/>
      <c r="C1573" s="11"/>
      <c r="D1573" s="11"/>
      <c r="E1573" s="11"/>
      <c r="F1573" s="11"/>
      <c r="G1573" s="368" t="s">
        <v>217</v>
      </c>
      <c r="H1573" s="368"/>
      <c r="I1573" s="368"/>
      <c r="J1573" s="368"/>
      <c r="K1573" s="250">
        <f>ROUND(SUM(K1572),2)</f>
        <v>88.05</v>
      </c>
    </row>
    <row r="1574" spans="1:11" ht="10.050000000000001" customHeight="1">
      <c r="A1574" s="11"/>
      <c r="B1574" s="11"/>
      <c r="C1574" s="11"/>
      <c r="D1574" s="11"/>
      <c r="E1574" s="11"/>
      <c r="F1574" s="11"/>
      <c r="G1574" s="374"/>
      <c r="H1574" s="374"/>
      <c r="I1574" s="374"/>
      <c r="J1574" s="374"/>
      <c r="K1574" s="374"/>
    </row>
    <row r="1575" spans="1:11" ht="19.95" customHeight="1">
      <c r="A1575" s="375" t="s">
        <v>1323</v>
      </c>
      <c r="B1575" s="375"/>
      <c r="C1575" s="375"/>
      <c r="D1575" s="375"/>
      <c r="E1575" s="375"/>
      <c r="F1575" s="375"/>
      <c r="G1575" s="375"/>
      <c r="H1575" s="375"/>
      <c r="I1575" s="375"/>
      <c r="J1575" s="375"/>
      <c r="K1575" s="375"/>
    </row>
    <row r="1576" spans="1:11" ht="15" customHeight="1">
      <c r="A1576" s="373" t="s">
        <v>281</v>
      </c>
      <c r="B1576" s="373"/>
      <c r="C1576" s="373"/>
      <c r="D1576" s="366" t="s">
        <v>178</v>
      </c>
      <c r="E1576" s="366"/>
      <c r="F1576" s="243" t="s">
        <v>194</v>
      </c>
      <c r="G1576" s="366" t="s">
        <v>195</v>
      </c>
      <c r="H1576" s="366"/>
      <c r="I1576" s="366" t="s">
        <v>196</v>
      </c>
      <c r="J1576" s="366"/>
      <c r="K1576" s="243" t="s">
        <v>197</v>
      </c>
    </row>
    <row r="1577" spans="1:11" ht="28.95" customHeight="1">
      <c r="A1577" s="246" t="s">
        <v>325</v>
      </c>
      <c r="B1577" s="369" t="s">
        <v>326</v>
      </c>
      <c r="C1577" s="369"/>
      <c r="D1577" s="370" t="s">
        <v>16</v>
      </c>
      <c r="E1577" s="370"/>
      <c r="F1577" s="246" t="s">
        <v>284</v>
      </c>
      <c r="G1577" s="371">
        <v>0.51229999999999998</v>
      </c>
      <c r="H1577" s="371"/>
      <c r="I1577" s="372">
        <v>23.65</v>
      </c>
      <c r="J1577" s="372"/>
      <c r="K1577" s="248">
        <f>TRUNC(TRUNC(G1577,8)*I1577,2)</f>
        <v>12.11</v>
      </c>
    </row>
    <row r="1578" spans="1:11" ht="28.95" customHeight="1">
      <c r="A1578" s="246" t="s">
        <v>327</v>
      </c>
      <c r="B1578" s="369" t="s">
        <v>328</v>
      </c>
      <c r="C1578" s="369"/>
      <c r="D1578" s="370" t="s">
        <v>16</v>
      </c>
      <c r="E1578" s="370"/>
      <c r="F1578" s="246" t="s">
        <v>287</v>
      </c>
      <c r="G1578" s="371">
        <v>0.1275</v>
      </c>
      <c r="H1578" s="371"/>
      <c r="I1578" s="372">
        <v>25.07</v>
      </c>
      <c r="J1578" s="372"/>
      <c r="K1578" s="248">
        <f>TRUNC(TRUNC(G1578,8)*I1578,2)</f>
        <v>3.19</v>
      </c>
    </row>
    <row r="1579" spans="1:11" ht="18" customHeight="1">
      <c r="A1579" s="11"/>
      <c r="B1579" s="11"/>
      <c r="C1579" s="11"/>
      <c r="D1579" s="11"/>
      <c r="E1579" s="11"/>
      <c r="F1579" s="11"/>
      <c r="G1579" s="367" t="s">
        <v>288</v>
      </c>
      <c r="H1579" s="367"/>
      <c r="I1579" s="367"/>
      <c r="J1579" s="367"/>
      <c r="K1579" s="249">
        <f>SUM(K1577:K1578)</f>
        <v>15.299999999999999</v>
      </c>
    </row>
    <row r="1580" spans="1:11" ht="15" customHeight="1">
      <c r="A1580" s="373" t="s">
        <v>193</v>
      </c>
      <c r="B1580" s="373"/>
      <c r="C1580" s="373"/>
      <c r="D1580" s="366" t="s">
        <v>178</v>
      </c>
      <c r="E1580" s="366"/>
      <c r="F1580" s="243" t="s">
        <v>194</v>
      </c>
      <c r="G1580" s="366" t="s">
        <v>195</v>
      </c>
      <c r="H1580" s="366"/>
      <c r="I1580" s="366" t="s">
        <v>196</v>
      </c>
      <c r="J1580" s="366"/>
      <c r="K1580" s="243" t="s">
        <v>197</v>
      </c>
    </row>
    <row r="1581" spans="1:11" ht="28.95" customHeight="1">
      <c r="A1581" s="246" t="s">
        <v>1324</v>
      </c>
      <c r="B1581" s="369" t="s">
        <v>1325</v>
      </c>
      <c r="C1581" s="369"/>
      <c r="D1581" s="370" t="s">
        <v>16</v>
      </c>
      <c r="E1581" s="370"/>
      <c r="F1581" s="246" t="s">
        <v>18</v>
      </c>
      <c r="G1581" s="371">
        <v>9.4499999999999993</v>
      </c>
      <c r="H1581" s="371"/>
      <c r="I1581" s="372">
        <v>51.88</v>
      </c>
      <c r="J1581" s="372"/>
      <c r="K1581" s="248">
        <f t="shared" ref="K1581:K1587" si="10">TRUNC(TRUNC(G1581,8)*I1581,2)</f>
        <v>490.26</v>
      </c>
    </row>
    <row r="1582" spans="1:11" ht="28.95" customHeight="1">
      <c r="A1582" s="246" t="s">
        <v>1326</v>
      </c>
      <c r="B1582" s="369" t="s">
        <v>1327</v>
      </c>
      <c r="C1582" s="369"/>
      <c r="D1582" s="370" t="s">
        <v>16</v>
      </c>
      <c r="E1582" s="370"/>
      <c r="F1582" s="246" t="s">
        <v>73</v>
      </c>
      <c r="G1582" s="371">
        <v>1.474</v>
      </c>
      <c r="H1582" s="371"/>
      <c r="I1582" s="372">
        <v>460</v>
      </c>
      <c r="J1582" s="372"/>
      <c r="K1582" s="248">
        <f t="shared" si="10"/>
        <v>678.04</v>
      </c>
    </row>
    <row r="1583" spans="1:11" ht="28.95" customHeight="1">
      <c r="A1583" s="246" t="s">
        <v>1328</v>
      </c>
      <c r="B1583" s="369" t="s">
        <v>1329</v>
      </c>
      <c r="C1583" s="369"/>
      <c r="D1583" s="370" t="s">
        <v>16</v>
      </c>
      <c r="E1583" s="370"/>
      <c r="F1583" s="246" t="s">
        <v>167</v>
      </c>
      <c r="G1583" s="371">
        <v>105.6</v>
      </c>
      <c r="H1583" s="371"/>
      <c r="I1583" s="372">
        <v>38.700000000000003</v>
      </c>
      <c r="J1583" s="372"/>
      <c r="K1583" s="248">
        <f t="shared" si="10"/>
        <v>4086.72</v>
      </c>
    </row>
    <row r="1584" spans="1:11" ht="21" customHeight="1">
      <c r="A1584" s="246" t="s">
        <v>329</v>
      </c>
      <c r="B1584" s="369" t="s">
        <v>330</v>
      </c>
      <c r="C1584" s="369"/>
      <c r="D1584" s="370" t="s">
        <v>16</v>
      </c>
      <c r="E1584" s="370"/>
      <c r="F1584" s="246" t="s">
        <v>167</v>
      </c>
      <c r="G1584" s="371">
        <v>48.84</v>
      </c>
      <c r="H1584" s="371"/>
      <c r="I1584" s="372">
        <v>10.66</v>
      </c>
      <c r="J1584" s="372"/>
      <c r="K1584" s="248">
        <f t="shared" si="10"/>
        <v>520.63</v>
      </c>
    </row>
    <row r="1585" spans="1:11" ht="15" customHeight="1">
      <c r="A1585" s="246" t="s">
        <v>331</v>
      </c>
      <c r="B1585" s="369" t="s">
        <v>332</v>
      </c>
      <c r="C1585" s="369"/>
      <c r="D1585" s="370" t="s">
        <v>16</v>
      </c>
      <c r="E1585" s="370"/>
      <c r="F1585" s="246" t="s">
        <v>144</v>
      </c>
      <c r="G1585" s="371">
        <v>1.871</v>
      </c>
      <c r="H1585" s="371"/>
      <c r="I1585" s="372">
        <v>17.420000000000002</v>
      </c>
      <c r="J1585" s="372"/>
      <c r="K1585" s="248">
        <f t="shared" si="10"/>
        <v>32.590000000000003</v>
      </c>
    </row>
    <row r="1586" spans="1:11" ht="21" customHeight="1">
      <c r="A1586" s="246" t="s">
        <v>333</v>
      </c>
      <c r="B1586" s="369" t="s">
        <v>334</v>
      </c>
      <c r="C1586" s="369"/>
      <c r="D1586" s="370" t="s">
        <v>16</v>
      </c>
      <c r="E1586" s="370"/>
      <c r="F1586" s="246" t="s">
        <v>167</v>
      </c>
      <c r="G1586" s="371">
        <v>26.4</v>
      </c>
      <c r="H1586" s="371"/>
      <c r="I1586" s="372">
        <v>7.6</v>
      </c>
      <c r="J1586" s="372"/>
      <c r="K1586" s="248">
        <f t="shared" si="10"/>
        <v>200.64</v>
      </c>
    </row>
    <row r="1587" spans="1:11" ht="21" customHeight="1">
      <c r="A1587" s="246" t="s">
        <v>607</v>
      </c>
      <c r="B1587" s="369" t="s">
        <v>608</v>
      </c>
      <c r="C1587" s="369"/>
      <c r="D1587" s="370" t="s">
        <v>16</v>
      </c>
      <c r="E1587" s="370"/>
      <c r="F1587" s="246" t="s">
        <v>167</v>
      </c>
      <c r="G1587" s="371">
        <v>123.72799999999999</v>
      </c>
      <c r="H1587" s="371"/>
      <c r="I1587" s="372">
        <v>17.670000000000002</v>
      </c>
      <c r="J1587" s="372"/>
      <c r="K1587" s="248">
        <f t="shared" si="10"/>
        <v>2186.27</v>
      </c>
    </row>
    <row r="1588" spans="1:11" ht="15" customHeight="1">
      <c r="A1588" s="11"/>
      <c r="B1588" s="11"/>
      <c r="C1588" s="11"/>
      <c r="D1588" s="11"/>
      <c r="E1588" s="11"/>
      <c r="F1588" s="11"/>
      <c r="G1588" s="367" t="s">
        <v>206</v>
      </c>
      <c r="H1588" s="367"/>
      <c r="I1588" s="367"/>
      <c r="J1588" s="367"/>
      <c r="K1588" s="249">
        <f>SUM(K1581:K1587)</f>
        <v>8195.15</v>
      </c>
    </row>
    <row r="1589" spans="1:11" ht="15" customHeight="1">
      <c r="A1589" s="373" t="s">
        <v>207</v>
      </c>
      <c r="B1589" s="373"/>
      <c r="C1589" s="373"/>
      <c r="D1589" s="366" t="s">
        <v>178</v>
      </c>
      <c r="E1589" s="366"/>
      <c r="F1589" s="243" t="s">
        <v>194</v>
      </c>
      <c r="G1589" s="366" t="s">
        <v>195</v>
      </c>
      <c r="H1589" s="366"/>
      <c r="I1589" s="366" t="s">
        <v>196</v>
      </c>
      <c r="J1589" s="366"/>
      <c r="K1589" s="243" t="s">
        <v>197</v>
      </c>
    </row>
    <row r="1590" spans="1:11" ht="21" customHeight="1">
      <c r="A1590" s="246" t="s">
        <v>337</v>
      </c>
      <c r="B1590" s="369" t="s">
        <v>338</v>
      </c>
      <c r="C1590" s="369"/>
      <c r="D1590" s="370" t="s">
        <v>16</v>
      </c>
      <c r="E1590" s="370"/>
      <c r="F1590" s="246" t="s">
        <v>128</v>
      </c>
      <c r="G1590" s="371">
        <v>42.304000000000002</v>
      </c>
      <c r="H1590" s="371"/>
      <c r="I1590" s="372">
        <v>22.96</v>
      </c>
      <c r="J1590" s="372"/>
      <c r="K1590" s="248">
        <f>TRUNC(TRUNC(G1590,8)*I1590,2)</f>
        <v>971.29</v>
      </c>
    </row>
    <row r="1591" spans="1:11" ht="21" customHeight="1">
      <c r="A1591" s="246" t="s">
        <v>208</v>
      </c>
      <c r="B1591" s="369" t="s">
        <v>209</v>
      </c>
      <c r="C1591" s="369"/>
      <c r="D1591" s="370" t="s">
        <v>16</v>
      </c>
      <c r="E1591" s="370"/>
      <c r="F1591" s="246" t="s">
        <v>128</v>
      </c>
      <c r="G1591" s="371">
        <v>63.392000000000003</v>
      </c>
      <c r="H1591" s="371"/>
      <c r="I1591" s="372">
        <v>27.01</v>
      </c>
      <c r="J1591" s="372"/>
      <c r="K1591" s="248">
        <f>TRUNC(TRUNC(G1591,8)*I1591,2)</f>
        <v>1712.21</v>
      </c>
    </row>
    <row r="1592" spans="1:11" ht="18" customHeight="1">
      <c r="A1592" s="11"/>
      <c r="B1592" s="11"/>
      <c r="C1592" s="11"/>
      <c r="D1592" s="11"/>
      <c r="E1592" s="11"/>
      <c r="F1592" s="11"/>
      <c r="G1592" s="367" t="s">
        <v>212</v>
      </c>
      <c r="H1592" s="367"/>
      <c r="I1592" s="367"/>
      <c r="J1592" s="367"/>
      <c r="K1592" s="249">
        <f>SUM(K1590:K1591)</f>
        <v>2683.5</v>
      </c>
    </row>
    <row r="1593" spans="1:11" ht="15" customHeight="1">
      <c r="A1593" s="11"/>
      <c r="B1593" s="11"/>
      <c r="C1593" s="11"/>
      <c r="D1593" s="11"/>
      <c r="E1593" s="11"/>
      <c r="F1593" s="11"/>
      <c r="G1593" s="368" t="s">
        <v>217</v>
      </c>
      <c r="H1593" s="368"/>
      <c r="I1593" s="368"/>
      <c r="J1593" s="368"/>
      <c r="K1593" s="250">
        <f>ROUND(SUM(K1579,K1588,K1592),2)</f>
        <v>10893.95</v>
      </c>
    </row>
    <row r="1594" spans="1:11" ht="10.050000000000001" customHeight="1">
      <c r="A1594" s="11"/>
      <c r="B1594" s="11"/>
      <c r="C1594" s="11"/>
      <c r="D1594" s="11"/>
      <c r="E1594" s="11"/>
      <c r="F1594" s="11"/>
      <c r="G1594" s="374"/>
      <c r="H1594" s="374"/>
      <c r="I1594" s="374"/>
      <c r="J1594" s="374"/>
      <c r="K1594" s="374"/>
    </row>
    <row r="1595" spans="1:11" ht="19.95" customHeight="1">
      <c r="A1595" s="375" t="s">
        <v>1330</v>
      </c>
      <c r="B1595" s="375"/>
      <c r="C1595" s="375"/>
      <c r="D1595" s="375"/>
      <c r="E1595" s="375"/>
      <c r="F1595" s="375"/>
      <c r="G1595" s="375"/>
      <c r="H1595" s="375"/>
      <c r="I1595" s="375"/>
      <c r="J1595" s="375"/>
      <c r="K1595" s="375"/>
    </row>
    <row r="1596" spans="1:11" ht="15" customHeight="1">
      <c r="A1596" s="373" t="s">
        <v>281</v>
      </c>
      <c r="B1596" s="373"/>
      <c r="C1596" s="373"/>
      <c r="D1596" s="366" t="s">
        <v>178</v>
      </c>
      <c r="E1596" s="366"/>
      <c r="F1596" s="243" t="s">
        <v>194</v>
      </c>
      <c r="G1596" s="366" t="s">
        <v>195</v>
      </c>
      <c r="H1596" s="366"/>
      <c r="I1596" s="366" t="s">
        <v>196</v>
      </c>
      <c r="J1596" s="366"/>
      <c r="K1596" s="243" t="s">
        <v>197</v>
      </c>
    </row>
    <row r="1597" spans="1:11" ht="28.95" customHeight="1">
      <c r="A1597" s="246" t="s">
        <v>325</v>
      </c>
      <c r="B1597" s="369" t="s">
        <v>326</v>
      </c>
      <c r="C1597" s="369"/>
      <c r="D1597" s="370" t="s">
        <v>16</v>
      </c>
      <c r="E1597" s="370"/>
      <c r="F1597" s="246" t="s">
        <v>284</v>
      </c>
      <c r="G1597" s="371">
        <v>0.03</v>
      </c>
      <c r="H1597" s="371"/>
      <c r="I1597" s="372">
        <v>23.65</v>
      </c>
      <c r="J1597" s="372"/>
      <c r="K1597" s="248">
        <f>TRUNC(TRUNC(G1597,8)*I1597,2)</f>
        <v>0.7</v>
      </c>
    </row>
    <row r="1598" spans="1:11" ht="28.95" customHeight="1">
      <c r="A1598" s="246" t="s">
        <v>327</v>
      </c>
      <c r="B1598" s="369" t="s">
        <v>328</v>
      </c>
      <c r="C1598" s="369"/>
      <c r="D1598" s="370" t="s">
        <v>16</v>
      </c>
      <c r="E1598" s="370"/>
      <c r="F1598" s="246" t="s">
        <v>287</v>
      </c>
      <c r="G1598" s="371">
        <v>7.0000000000000001E-3</v>
      </c>
      <c r="H1598" s="371"/>
      <c r="I1598" s="372">
        <v>25.07</v>
      </c>
      <c r="J1598" s="372"/>
      <c r="K1598" s="248">
        <f>TRUNC(TRUNC(G1598,8)*I1598,2)</f>
        <v>0.17</v>
      </c>
    </row>
    <row r="1599" spans="1:11" ht="18" customHeight="1">
      <c r="A1599" s="11"/>
      <c r="B1599" s="11"/>
      <c r="C1599" s="11"/>
      <c r="D1599" s="11"/>
      <c r="E1599" s="11"/>
      <c r="F1599" s="11"/>
      <c r="G1599" s="367" t="s">
        <v>288</v>
      </c>
      <c r="H1599" s="367"/>
      <c r="I1599" s="367"/>
      <c r="J1599" s="367"/>
      <c r="K1599" s="249">
        <f>SUM(K1597:K1598)</f>
        <v>0.87</v>
      </c>
    </row>
    <row r="1600" spans="1:11" ht="15" customHeight="1">
      <c r="A1600" s="373" t="s">
        <v>193</v>
      </c>
      <c r="B1600" s="373"/>
      <c r="C1600" s="373"/>
      <c r="D1600" s="366" t="s">
        <v>178</v>
      </c>
      <c r="E1600" s="366"/>
      <c r="F1600" s="243" t="s">
        <v>194</v>
      </c>
      <c r="G1600" s="366" t="s">
        <v>195</v>
      </c>
      <c r="H1600" s="366"/>
      <c r="I1600" s="366" t="s">
        <v>196</v>
      </c>
      <c r="J1600" s="366"/>
      <c r="K1600" s="243" t="s">
        <v>197</v>
      </c>
    </row>
    <row r="1601" spans="1:11" ht="21" customHeight="1">
      <c r="A1601" s="246" t="s">
        <v>329</v>
      </c>
      <c r="B1601" s="369" t="s">
        <v>330</v>
      </c>
      <c r="C1601" s="369"/>
      <c r="D1601" s="370" t="s">
        <v>16</v>
      </c>
      <c r="E1601" s="370"/>
      <c r="F1601" s="246" t="s">
        <v>167</v>
      </c>
      <c r="G1601" s="371">
        <v>1.31</v>
      </c>
      <c r="H1601" s="371"/>
      <c r="I1601" s="372">
        <v>10.66</v>
      </c>
      <c r="J1601" s="372"/>
      <c r="K1601" s="248">
        <f>TRUNC(TRUNC(G1601,8)*I1601,2)</f>
        <v>13.96</v>
      </c>
    </row>
    <row r="1602" spans="1:11" ht="15" customHeight="1">
      <c r="A1602" s="246" t="s">
        <v>1331</v>
      </c>
      <c r="B1602" s="369" t="s">
        <v>1332</v>
      </c>
      <c r="C1602" s="369"/>
      <c r="D1602" s="370" t="s">
        <v>16</v>
      </c>
      <c r="E1602" s="370"/>
      <c r="F1602" s="246" t="s">
        <v>144</v>
      </c>
      <c r="G1602" s="371">
        <v>2.3E-2</v>
      </c>
      <c r="H1602" s="371"/>
      <c r="I1602" s="372">
        <v>17.72</v>
      </c>
      <c r="J1602" s="372"/>
      <c r="K1602" s="248">
        <f>TRUNC(TRUNC(G1602,8)*I1602,2)</f>
        <v>0.4</v>
      </c>
    </row>
    <row r="1603" spans="1:11" ht="15" customHeight="1">
      <c r="A1603" s="11"/>
      <c r="B1603" s="11"/>
      <c r="C1603" s="11"/>
      <c r="D1603" s="11"/>
      <c r="E1603" s="11"/>
      <c r="F1603" s="11"/>
      <c r="G1603" s="367" t="s">
        <v>206</v>
      </c>
      <c r="H1603" s="367"/>
      <c r="I1603" s="367"/>
      <c r="J1603" s="367"/>
      <c r="K1603" s="249">
        <f>SUM(K1601:K1602)</f>
        <v>14.360000000000001</v>
      </c>
    </row>
    <row r="1604" spans="1:11" ht="15" customHeight="1">
      <c r="A1604" s="373" t="s">
        <v>207</v>
      </c>
      <c r="B1604" s="373"/>
      <c r="C1604" s="373"/>
      <c r="D1604" s="366" t="s">
        <v>178</v>
      </c>
      <c r="E1604" s="366"/>
      <c r="F1604" s="243" t="s">
        <v>194</v>
      </c>
      <c r="G1604" s="366" t="s">
        <v>195</v>
      </c>
      <c r="H1604" s="366"/>
      <c r="I1604" s="366" t="s">
        <v>196</v>
      </c>
      <c r="J1604" s="366"/>
      <c r="K1604" s="243" t="s">
        <v>197</v>
      </c>
    </row>
    <row r="1605" spans="1:11" ht="21" customHeight="1">
      <c r="A1605" s="246" t="s">
        <v>337</v>
      </c>
      <c r="B1605" s="369" t="s">
        <v>338</v>
      </c>
      <c r="C1605" s="369"/>
      <c r="D1605" s="370" t="s">
        <v>16</v>
      </c>
      <c r="E1605" s="370"/>
      <c r="F1605" s="246" t="s">
        <v>128</v>
      </c>
      <c r="G1605" s="371">
        <v>2.1000000000000001E-2</v>
      </c>
      <c r="H1605" s="371"/>
      <c r="I1605" s="372">
        <v>22.96</v>
      </c>
      <c r="J1605" s="372"/>
      <c r="K1605" s="248">
        <f>TRUNC(TRUNC(G1605,8)*I1605,2)</f>
        <v>0.48</v>
      </c>
    </row>
    <row r="1606" spans="1:11" ht="21" customHeight="1">
      <c r="A1606" s="246" t="s">
        <v>208</v>
      </c>
      <c r="B1606" s="369" t="s">
        <v>209</v>
      </c>
      <c r="C1606" s="369"/>
      <c r="D1606" s="370" t="s">
        <v>16</v>
      </c>
      <c r="E1606" s="370"/>
      <c r="F1606" s="246" t="s">
        <v>128</v>
      </c>
      <c r="G1606" s="371">
        <v>9.0999999999999998E-2</v>
      </c>
      <c r="H1606" s="371"/>
      <c r="I1606" s="372">
        <v>27.01</v>
      </c>
      <c r="J1606" s="372"/>
      <c r="K1606" s="248">
        <f>TRUNC(TRUNC(G1606,8)*I1606,2)</f>
        <v>2.4500000000000002</v>
      </c>
    </row>
    <row r="1607" spans="1:11" ht="18" customHeight="1">
      <c r="A1607" s="11"/>
      <c r="B1607" s="11"/>
      <c r="C1607" s="11"/>
      <c r="D1607" s="11"/>
      <c r="E1607" s="11"/>
      <c r="F1607" s="11"/>
      <c r="G1607" s="367" t="s">
        <v>212</v>
      </c>
      <c r="H1607" s="367"/>
      <c r="I1607" s="367"/>
      <c r="J1607" s="367"/>
      <c r="K1607" s="249">
        <f>SUM(K1605:K1606)</f>
        <v>2.93</v>
      </c>
    </row>
    <row r="1608" spans="1:11" ht="15" customHeight="1">
      <c r="A1608" s="11"/>
      <c r="B1608" s="11"/>
      <c r="C1608" s="11"/>
      <c r="D1608" s="11"/>
      <c r="E1608" s="11"/>
      <c r="F1608" s="11"/>
      <c r="G1608" s="368" t="s">
        <v>217</v>
      </c>
      <c r="H1608" s="368"/>
      <c r="I1608" s="368"/>
      <c r="J1608" s="368"/>
      <c r="K1608" s="250">
        <f>ROUND(SUM(K1599,K1603,K1607),2)</f>
        <v>18.16</v>
      </c>
    </row>
    <row r="1609" spans="1:11" ht="10.050000000000001" customHeight="1">
      <c r="A1609" s="11"/>
      <c r="B1609" s="11"/>
      <c r="C1609" s="11"/>
      <c r="D1609" s="11"/>
      <c r="E1609" s="11"/>
      <c r="F1609" s="11"/>
      <c r="G1609" s="374"/>
      <c r="H1609" s="374"/>
      <c r="I1609" s="374"/>
      <c r="J1609" s="374"/>
      <c r="K1609" s="374"/>
    </row>
    <row r="1610" spans="1:11" ht="19.95" customHeight="1">
      <c r="A1610" s="375" t="s">
        <v>1333</v>
      </c>
      <c r="B1610" s="375"/>
      <c r="C1610" s="375"/>
      <c r="D1610" s="375"/>
      <c r="E1610" s="375"/>
      <c r="F1610" s="375"/>
      <c r="G1610" s="375"/>
      <c r="H1610" s="375"/>
      <c r="I1610" s="375"/>
      <c r="J1610" s="375"/>
      <c r="K1610" s="375"/>
    </row>
    <row r="1611" spans="1:11" ht="15" customHeight="1">
      <c r="A1611" s="373" t="s">
        <v>193</v>
      </c>
      <c r="B1611" s="373"/>
      <c r="C1611" s="373"/>
      <c r="D1611" s="366" t="s">
        <v>178</v>
      </c>
      <c r="E1611" s="366"/>
      <c r="F1611" s="243" t="s">
        <v>194</v>
      </c>
      <c r="G1611" s="366" t="s">
        <v>195</v>
      </c>
      <c r="H1611" s="366"/>
      <c r="I1611" s="366" t="s">
        <v>196</v>
      </c>
      <c r="J1611" s="366"/>
      <c r="K1611" s="243" t="s">
        <v>197</v>
      </c>
    </row>
    <row r="1612" spans="1:11" ht="46.05" customHeight="1">
      <c r="A1612" s="246" t="s">
        <v>347</v>
      </c>
      <c r="B1612" s="369" t="s">
        <v>348</v>
      </c>
      <c r="C1612" s="369"/>
      <c r="D1612" s="370" t="s">
        <v>16</v>
      </c>
      <c r="E1612" s="370"/>
      <c r="F1612" s="246" t="s">
        <v>346</v>
      </c>
      <c r="G1612" s="371">
        <v>1</v>
      </c>
      <c r="H1612" s="371"/>
      <c r="I1612" s="372">
        <v>89.18</v>
      </c>
      <c r="J1612" s="372"/>
      <c r="K1612" s="248">
        <f>TRUNC(TRUNC(G1612,8)*I1612,2)</f>
        <v>89.18</v>
      </c>
    </row>
    <row r="1613" spans="1:11" ht="15" customHeight="1">
      <c r="A1613" s="11"/>
      <c r="B1613" s="11"/>
      <c r="C1613" s="11"/>
      <c r="D1613" s="11"/>
      <c r="E1613" s="11"/>
      <c r="F1613" s="11"/>
      <c r="G1613" s="367" t="s">
        <v>206</v>
      </c>
      <c r="H1613" s="367"/>
      <c r="I1613" s="367"/>
      <c r="J1613" s="367"/>
      <c r="K1613" s="249">
        <f>SUM(K1612:K1612)</f>
        <v>89.18</v>
      </c>
    </row>
    <row r="1614" spans="1:11" ht="15" customHeight="1">
      <c r="A1614" s="373" t="s">
        <v>207</v>
      </c>
      <c r="B1614" s="373"/>
      <c r="C1614" s="373"/>
      <c r="D1614" s="366" t="s">
        <v>178</v>
      </c>
      <c r="E1614" s="366"/>
      <c r="F1614" s="243" t="s">
        <v>194</v>
      </c>
      <c r="G1614" s="366" t="s">
        <v>195</v>
      </c>
      <c r="H1614" s="366"/>
      <c r="I1614" s="366" t="s">
        <v>196</v>
      </c>
      <c r="J1614" s="366"/>
      <c r="K1614" s="243" t="s">
        <v>197</v>
      </c>
    </row>
    <row r="1615" spans="1:11" ht="21" customHeight="1">
      <c r="A1615" s="246" t="s">
        <v>1334</v>
      </c>
      <c r="B1615" s="369" t="s">
        <v>1335</v>
      </c>
      <c r="C1615" s="369"/>
      <c r="D1615" s="370" t="s">
        <v>16</v>
      </c>
      <c r="E1615" s="370"/>
      <c r="F1615" s="246" t="s">
        <v>128</v>
      </c>
      <c r="G1615" s="371">
        <v>0.76700000000000002</v>
      </c>
      <c r="H1615" s="371"/>
      <c r="I1615" s="372">
        <v>26.11</v>
      </c>
      <c r="J1615" s="372"/>
      <c r="K1615" s="248">
        <f>TRUNC(TRUNC(G1615,8)*I1615,2)</f>
        <v>20.02</v>
      </c>
    </row>
    <row r="1616" spans="1:11" ht="15" customHeight="1">
      <c r="A1616" s="246" t="s">
        <v>210</v>
      </c>
      <c r="B1616" s="369" t="s">
        <v>211</v>
      </c>
      <c r="C1616" s="369"/>
      <c r="D1616" s="370" t="s">
        <v>16</v>
      </c>
      <c r="E1616" s="370"/>
      <c r="F1616" s="246" t="s">
        <v>128</v>
      </c>
      <c r="G1616" s="371">
        <v>0.38400000000000001</v>
      </c>
      <c r="H1616" s="371"/>
      <c r="I1616" s="372">
        <v>22.26</v>
      </c>
      <c r="J1616" s="372"/>
      <c r="K1616" s="248">
        <f>TRUNC(TRUNC(G1616,8)*I1616,2)</f>
        <v>8.5399999999999991</v>
      </c>
    </row>
    <row r="1617" spans="1:11" ht="18" customHeight="1">
      <c r="A1617" s="11"/>
      <c r="B1617" s="11"/>
      <c r="C1617" s="11"/>
      <c r="D1617" s="11"/>
      <c r="E1617" s="11"/>
      <c r="F1617" s="11"/>
      <c r="G1617" s="367" t="s">
        <v>212</v>
      </c>
      <c r="H1617" s="367"/>
      <c r="I1617" s="367"/>
      <c r="J1617" s="367"/>
      <c r="K1617" s="249">
        <f>SUM(K1615:K1616)</f>
        <v>28.56</v>
      </c>
    </row>
    <row r="1618" spans="1:11" ht="15" customHeight="1">
      <c r="A1618" s="11"/>
      <c r="B1618" s="11"/>
      <c r="C1618" s="11"/>
      <c r="D1618" s="11"/>
      <c r="E1618" s="11"/>
      <c r="F1618" s="11"/>
      <c r="G1618" s="368" t="s">
        <v>217</v>
      </c>
      <c r="H1618" s="368"/>
      <c r="I1618" s="368"/>
      <c r="J1618" s="368"/>
      <c r="K1618" s="250">
        <f>ROUND(SUM(K1613,K1617),2)</f>
        <v>117.74</v>
      </c>
    </row>
    <row r="1619" spans="1:11" ht="10.050000000000001" customHeight="1">
      <c r="A1619" s="11"/>
      <c r="B1619" s="11"/>
      <c r="C1619" s="11"/>
      <c r="D1619" s="11"/>
      <c r="E1619" s="11"/>
      <c r="F1619" s="11"/>
      <c r="G1619" s="374"/>
      <c r="H1619" s="374"/>
      <c r="I1619" s="374"/>
      <c r="J1619" s="374"/>
      <c r="K1619" s="374"/>
    </row>
    <row r="1620" spans="1:11" ht="27" customHeight="1">
      <c r="A1620" s="375" t="s">
        <v>1336</v>
      </c>
      <c r="B1620" s="375"/>
      <c r="C1620" s="375"/>
      <c r="D1620" s="375"/>
      <c r="E1620" s="375"/>
      <c r="F1620" s="375"/>
      <c r="G1620" s="375"/>
      <c r="H1620" s="375"/>
      <c r="I1620" s="375"/>
      <c r="J1620" s="375"/>
      <c r="K1620" s="375"/>
    </row>
    <row r="1621" spans="1:11" ht="15" customHeight="1">
      <c r="A1621" s="373" t="s">
        <v>193</v>
      </c>
      <c r="B1621" s="373"/>
      <c r="C1621" s="373"/>
      <c r="D1621" s="366" t="s">
        <v>178</v>
      </c>
      <c r="E1621" s="366"/>
      <c r="F1621" s="243" t="s">
        <v>194</v>
      </c>
      <c r="G1621" s="366" t="s">
        <v>195</v>
      </c>
      <c r="H1621" s="366"/>
      <c r="I1621" s="366" t="s">
        <v>196</v>
      </c>
      <c r="J1621" s="366"/>
      <c r="K1621" s="243" t="s">
        <v>197</v>
      </c>
    </row>
    <row r="1622" spans="1:11" ht="21" customHeight="1">
      <c r="A1622" s="246" t="s">
        <v>1337</v>
      </c>
      <c r="B1622" s="369" t="s">
        <v>1338</v>
      </c>
      <c r="C1622" s="369"/>
      <c r="D1622" s="370" t="s">
        <v>16</v>
      </c>
      <c r="E1622" s="370"/>
      <c r="F1622" s="246" t="s">
        <v>23</v>
      </c>
      <c r="G1622" s="371">
        <v>1.7857000000000001</v>
      </c>
      <c r="H1622" s="371"/>
      <c r="I1622" s="372">
        <v>2.4300000000000002</v>
      </c>
      <c r="J1622" s="372"/>
      <c r="K1622" s="248">
        <f>TRUNC(TRUNC(G1622,8)*I1622,2)</f>
        <v>4.33</v>
      </c>
    </row>
    <row r="1623" spans="1:11" ht="15" customHeight="1">
      <c r="A1623" s="11"/>
      <c r="B1623" s="11"/>
      <c r="C1623" s="11"/>
      <c r="D1623" s="11"/>
      <c r="E1623" s="11"/>
      <c r="F1623" s="11"/>
      <c r="G1623" s="367" t="s">
        <v>206</v>
      </c>
      <c r="H1623" s="367"/>
      <c r="I1623" s="367"/>
      <c r="J1623" s="367"/>
      <c r="K1623" s="249">
        <f>SUM(K1622:K1622)</f>
        <v>4.33</v>
      </c>
    </row>
    <row r="1624" spans="1:11" ht="15" customHeight="1">
      <c r="A1624" s="373" t="s">
        <v>207</v>
      </c>
      <c r="B1624" s="373"/>
      <c r="C1624" s="373"/>
      <c r="D1624" s="366" t="s">
        <v>178</v>
      </c>
      <c r="E1624" s="366"/>
      <c r="F1624" s="243" t="s">
        <v>194</v>
      </c>
      <c r="G1624" s="366" t="s">
        <v>195</v>
      </c>
      <c r="H1624" s="366"/>
      <c r="I1624" s="366" t="s">
        <v>196</v>
      </c>
      <c r="J1624" s="366"/>
      <c r="K1624" s="243" t="s">
        <v>197</v>
      </c>
    </row>
    <row r="1625" spans="1:11" ht="21" customHeight="1">
      <c r="A1625" s="246" t="s">
        <v>276</v>
      </c>
      <c r="B1625" s="369" t="s">
        <v>277</v>
      </c>
      <c r="C1625" s="369"/>
      <c r="D1625" s="370" t="s">
        <v>16</v>
      </c>
      <c r="E1625" s="370"/>
      <c r="F1625" s="246" t="s">
        <v>128</v>
      </c>
      <c r="G1625" s="371">
        <v>4.8000000000000001E-2</v>
      </c>
      <c r="H1625" s="371"/>
      <c r="I1625" s="372">
        <v>22.58</v>
      </c>
      <c r="J1625" s="372"/>
      <c r="K1625" s="248">
        <f>TRUNC(TRUNC(G1625,8)*I1625,2)</f>
        <v>1.08</v>
      </c>
    </row>
    <row r="1626" spans="1:11" ht="21" customHeight="1">
      <c r="A1626" s="246" t="s">
        <v>278</v>
      </c>
      <c r="B1626" s="369" t="s">
        <v>279</v>
      </c>
      <c r="C1626" s="369"/>
      <c r="D1626" s="370" t="s">
        <v>16</v>
      </c>
      <c r="E1626" s="370"/>
      <c r="F1626" s="246" t="s">
        <v>128</v>
      </c>
      <c r="G1626" s="371">
        <v>0.2114</v>
      </c>
      <c r="H1626" s="371"/>
      <c r="I1626" s="372">
        <v>26.71</v>
      </c>
      <c r="J1626" s="372"/>
      <c r="K1626" s="248">
        <f>TRUNC(TRUNC(G1626,8)*I1626,2)</f>
        <v>5.64</v>
      </c>
    </row>
    <row r="1627" spans="1:11" ht="18" customHeight="1">
      <c r="A1627" s="11"/>
      <c r="B1627" s="11"/>
      <c r="C1627" s="11"/>
      <c r="D1627" s="11"/>
      <c r="E1627" s="11"/>
      <c r="F1627" s="11"/>
      <c r="G1627" s="367" t="s">
        <v>212</v>
      </c>
      <c r="H1627" s="367"/>
      <c r="I1627" s="367"/>
      <c r="J1627" s="367"/>
      <c r="K1627" s="249">
        <f>SUM(K1625:K1626)</f>
        <v>6.72</v>
      </c>
    </row>
    <row r="1628" spans="1:11" ht="15" customHeight="1">
      <c r="A1628" s="11"/>
      <c r="B1628" s="11"/>
      <c r="C1628" s="11"/>
      <c r="D1628" s="11"/>
      <c r="E1628" s="11"/>
      <c r="F1628" s="11"/>
      <c r="G1628" s="368" t="s">
        <v>217</v>
      </c>
      <c r="H1628" s="368"/>
      <c r="I1628" s="368"/>
      <c r="J1628" s="368"/>
      <c r="K1628" s="250">
        <f>ROUND(SUM(K1623,K1627),2)</f>
        <v>11.05</v>
      </c>
    </row>
    <row r="1629" spans="1:11" ht="10.050000000000001" customHeight="1">
      <c r="A1629" s="11"/>
      <c r="B1629" s="11"/>
      <c r="C1629" s="11"/>
      <c r="D1629" s="11"/>
      <c r="E1629" s="11"/>
      <c r="F1629" s="11"/>
      <c r="G1629" s="374"/>
      <c r="H1629" s="374"/>
      <c r="I1629" s="374"/>
      <c r="J1629" s="374"/>
      <c r="K1629" s="374"/>
    </row>
    <row r="1630" spans="1:11" ht="27" customHeight="1">
      <c r="A1630" s="375" t="s">
        <v>1339</v>
      </c>
      <c r="B1630" s="375"/>
      <c r="C1630" s="375"/>
      <c r="D1630" s="375"/>
      <c r="E1630" s="375"/>
      <c r="F1630" s="375"/>
      <c r="G1630" s="375"/>
      <c r="H1630" s="375"/>
      <c r="I1630" s="375"/>
      <c r="J1630" s="375"/>
      <c r="K1630" s="375"/>
    </row>
    <row r="1631" spans="1:11" ht="15" customHeight="1">
      <c r="A1631" s="373" t="s">
        <v>193</v>
      </c>
      <c r="B1631" s="373"/>
      <c r="C1631" s="373"/>
      <c r="D1631" s="366" t="s">
        <v>178</v>
      </c>
      <c r="E1631" s="366"/>
      <c r="F1631" s="243" t="s">
        <v>194</v>
      </c>
      <c r="G1631" s="366" t="s">
        <v>195</v>
      </c>
      <c r="H1631" s="366"/>
      <c r="I1631" s="366" t="s">
        <v>196</v>
      </c>
      <c r="J1631" s="366"/>
      <c r="K1631" s="243" t="s">
        <v>197</v>
      </c>
    </row>
    <row r="1632" spans="1:11" ht="21" customHeight="1">
      <c r="A1632" s="246" t="s">
        <v>1337</v>
      </c>
      <c r="B1632" s="369" t="s">
        <v>1338</v>
      </c>
      <c r="C1632" s="369"/>
      <c r="D1632" s="370" t="s">
        <v>16</v>
      </c>
      <c r="E1632" s="370"/>
      <c r="F1632" s="246" t="s">
        <v>23</v>
      </c>
      <c r="G1632" s="371">
        <v>0.66669999999999996</v>
      </c>
      <c r="H1632" s="371"/>
      <c r="I1632" s="372">
        <v>2.4300000000000002</v>
      </c>
      <c r="J1632" s="372"/>
      <c r="K1632" s="248">
        <f>TRUNC(TRUNC(G1632,8)*I1632,2)</f>
        <v>1.62</v>
      </c>
    </row>
    <row r="1633" spans="1:11" ht="15" customHeight="1">
      <c r="A1633" s="11"/>
      <c r="B1633" s="11"/>
      <c r="C1633" s="11"/>
      <c r="D1633" s="11"/>
      <c r="E1633" s="11"/>
      <c r="F1633" s="11"/>
      <c r="G1633" s="367" t="s">
        <v>206</v>
      </c>
      <c r="H1633" s="367"/>
      <c r="I1633" s="367"/>
      <c r="J1633" s="367"/>
      <c r="K1633" s="249">
        <f>SUM(K1632:K1632)</f>
        <v>1.62</v>
      </c>
    </row>
    <row r="1634" spans="1:11" ht="15" customHeight="1">
      <c r="A1634" s="373" t="s">
        <v>207</v>
      </c>
      <c r="B1634" s="373"/>
      <c r="C1634" s="373"/>
      <c r="D1634" s="366" t="s">
        <v>178</v>
      </c>
      <c r="E1634" s="366"/>
      <c r="F1634" s="243" t="s">
        <v>194</v>
      </c>
      <c r="G1634" s="366" t="s">
        <v>195</v>
      </c>
      <c r="H1634" s="366"/>
      <c r="I1634" s="366" t="s">
        <v>196</v>
      </c>
      <c r="J1634" s="366"/>
      <c r="K1634" s="243" t="s">
        <v>197</v>
      </c>
    </row>
    <row r="1635" spans="1:11" ht="21" customHeight="1">
      <c r="A1635" s="246" t="s">
        <v>276</v>
      </c>
      <c r="B1635" s="369" t="s">
        <v>277</v>
      </c>
      <c r="C1635" s="369"/>
      <c r="D1635" s="370" t="s">
        <v>16</v>
      </c>
      <c r="E1635" s="370"/>
      <c r="F1635" s="246" t="s">
        <v>128</v>
      </c>
      <c r="G1635" s="371">
        <v>1.7899999999999999E-2</v>
      </c>
      <c r="H1635" s="371"/>
      <c r="I1635" s="372">
        <v>22.58</v>
      </c>
      <c r="J1635" s="372"/>
      <c r="K1635" s="248">
        <f>TRUNC(TRUNC(G1635,8)*I1635,2)</f>
        <v>0.4</v>
      </c>
    </row>
    <row r="1636" spans="1:11" ht="21" customHeight="1">
      <c r="A1636" s="246" t="s">
        <v>278</v>
      </c>
      <c r="B1636" s="369" t="s">
        <v>279</v>
      </c>
      <c r="C1636" s="369"/>
      <c r="D1636" s="370" t="s">
        <v>16</v>
      </c>
      <c r="E1636" s="370"/>
      <c r="F1636" s="246" t="s">
        <v>128</v>
      </c>
      <c r="G1636" s="371">
        <v>7.8899999999999998E-2</v>
      </c>
      <c r="H1636" s="371"/>
      <c r="I1636" s="372">
        <v>26.71</v>
      </c>
      <c r="J1636" s="372"/>
      <c r="K1636" s="248">
        <f>TRUNC(TRUNC(G1636,8)*I1636,2)</f>
        <v>2.1</v>
      </c>
    </row>
    <row r="1637" spans="1:11" ht="18" customHeight="1">
      <c r="A1637" s="11"/>
      <c r="B1637" s="11"/>
      <c r="C1637" s="11"/>
      <c r="D1637" s="11"/>
      <c r="E1637" s="11"/>
      <c r="F1637" s="11"/>
      <c r="G1637" s="367" t="s">
        <v>212</v>
      </c>
      <c r="H1637" s="367"/>
      <c r="I1637" s="367"/>
      <c r="J1637" s="367"/>
      <c r="K1637" s="249">
        <f>SUM(K1635:K1636)</f>
        <v>2.5</v>
      </c>
    </row>
    <row r="1638" spans="1:11" ht="15" customHeight="1">
      <c r="A1638" s="11"/>
      <c r="B1638" s="11"/>
      <c r="C1638" s="11"/>
      <c r="D1638" s="11"/>
      <c r="E1638" s="11"/>
      <c r="F1638" s="11"/>
      <c r="G1638" s="368" t="s">
        <v>217</v>
      </c>
      <c r="H1638" s="368"/>
      <c r="I1638" s="368"/>
      <c r="J1638" s="368"/>
      <c r="K1638" s="250">
        <f>ROUND(SUM(K1633,K1637),2)</f>
        <v>4.12</v>
      </c>
    </row>
    <row r="1639" spans="1:11" ht="10.050000000000001" customHeight="1">
      <c r="A1639" s="11"/>
      <c r="B1639" s="11"/>
      <c r="C1639" s="11"/>
      <c r="D1639" s="11"/>
      <c r="E1639" s="11"/>
      <c r="F1639" s="11"/>
      <c r="G1639" s="374"/>
      <c r="H1639" s="374"/>
      <c r="I1639" s="374"/>
      <c r="J1639" s="374"/>
      <c r="K1639" s="374"/>
    </row>
    <row r="1640" spans="1:11" ht="19.95" customHeight="1">
      <c r="A1640" s="375" t="s">
        <v>1340</v>
      </c>
      <c r="B1640" s="375"/>
      <c r="C1640" s="375"/>
      <c r="D1640" s="375"/>
      <c r="E1640" s="375"/>
      <c r="F1640" s="375"/>
      <c r="G1640" s="375"/>
      <c r="H1640" s="375"/>
      <c r="I1640" s="375"/>
      <c r="J1640" s="375"/>
      <c r="K1640" s="375"/>
    </row>
    <row r="1641" spans="1:11" ht="15" customHeight="1">
      <c r="A1641" s="373" t="s">
        <v>281</v>
      </c>
      <c r="B1641" s="373"/>
      <c r="C1641" s="373"/>
      <c r="D1641" s="366" t="s">
        <v>178</v>
      </c>
      <c r="E1641" s="366"/>
      <c r="F1641" s="243" t="s">
        <v>194</v>
      </c>
      <c r="G1641" s="366" t="s">
        <v>195</v>
      </c>
      <c r="H1641" s="366"/>
      <c r="I1641" s="366" t="s">
        <v>196</v>
      </c>
      <c r="J1641" s="366"/>
      <c r="K1641" s="243" t="s">
        <v>197</v>
      </c>
    </row>
    <row r="1642" spans="1:11" ht="37.950000000000003" customHeight="1">
      <c r="A1642" s="246" t="s">
        <v>821</v>
      </c>
      <c r="B1642" s="369" t="s">
        <v>822</v>
      </c>
      <c r="C1642" s="369"/>
      <c r="D1642" s="370" t="s">
        <v>16</v>
      </c>
      <c r="E1642" s="370"/>
      <c r="F1642" s="246" t="s">
        <v>284</v>
      </c>
      <c r="G1642" s="371">
        <v>0.49309999999999998</v>
      </c>
      <c r="H1642" s="371"/>
      <c r="I1642" s="372">
        <v>0.39</v>
      </c>
      <c r="J1642" s="372"/>
      <c r="K1642" s="248">
        <f>TRUNC(TRUNC(G1642,8)*I1642,2)</f>
        <v>0.19</v>
      </c>
    </row>
    <row r="1643" spans="1:11" ht="37.950000000000003" customHeight="1">
      <c r="A1643" s="246" t="s">
        <v>823</v>
      </c>
      <c r="B1643" s="369" t="s">
        <v>824</v>
      </c>
      <c r="C1643" s="369"/>
      <c r="D1643" s="370" t="s">
        <v>16</v>
      </c>
      <c r="E1643" s="370"/>
      <c r="F1643" s="246" t="s">
        <v>287</v>
      </c>
      <c r="G1643" s="371">
        <v>1.1137999999999999</v>
      </c>
      <c r="H1643" s="371"/>
      <c r="I1643" s="372">
        <v>1.99</v>
      </c>
      <c r="J1643" s="372"/>
      <c r="K1643" s="248">
        <f>TRUNC(TRUNC(G1643,8)*I1643,2)</f>
        <v>2.21</v>
      </c>
    </row>
    <row r="1644" spans="1:11" ht="18" customHeight="1">
      <c r="A1644" s="11"/>
      <c r="B1644" s="11"/>
      <c r="C1644" s="11"/>
      <c r="D1644" s="11"/>
      <c r="E1644" s="11"/>
      <c r="F1644" s="11"/>
      <c r="G1644" s="367" t="s">
        <v>288</v>
      </c>
      <c r="H1644" s="367"/>
      <c r="I1644" s="367"/>
      <c r="J1644" s="367"/>
      <c r="K1644" s="249">
        <f>SUM(K1642:K1643)</f>
        <v>2.4</v>
      </c>
    </row>
    <row r="1645" spans="1:11" ht="15" customHeight="1">
      <c r="A1645" s="373" t="s">
        <v>193</v>
      </c>
      <c r="B1645" s="373"/>
      <c r="C1645" s="373"/>
      <c r="D1645" s="366" t="s">
        <v>178</v>
      </c>
      <c r="E1645" s="366"/>
      <c r="F1645" s="243" t="s">
        <v>194</v>
      </c>
      <c r="G1645" s="366" t="s">
        <v>195</v>
      </c>
      <c r="H1645" s="366"/>
      <c r="I1645" s="366" t="s">
        <v>196</v>
      </c>
      <c r="J1645" s="366"/>
      <c r="K1645" s="243" t="s">
        <v>197</v>
      </c>
    </row>
    <row r="1646" spans="1:11" ht="21" customHeight="1">
      <c r="A1646" s="246" t="s">
        <v>837</v>
      </c>
      <c r="B1646" s="369" t="s">
        <v>838</v>
      </c>
      <c r="C1646" s="369"/>
      <c r="D1646" s="370" t="s">
        <v>16</v>
      </c>
      <c r="E1646" s="370"/>
      <c r="F1646" s="246" t="s">
        <v>73</v>
      </c>
      <c r="G1646" s="371">
        <v>0.63019999999999998</v>
      </c>
      <c r="H1646" s="371"/>
      <c r="I1646" s="372">
        <v>141.83000000000001</v>
      </c>
      <c r="J1646" s="372"/>
      <c r="K1646" s="248">
        <f>TRUNC(TRUNC(G1646,8)*I1646,2)</f>
        <v>89.38</v>
      </c>
    </row>
    <row r="1647" spans="1:11" ht="15" customHeight="1">
      <c r="A1647" s="246" t="s">
        <v>817</v>
      </c>
      <c r="B1647" s="369" t="s">
        <v>818</v>
      </c>
      <c r="C1647" s="369"/>
      <c r="D1647" s="370" t="s">
        <v>16</v>
      </c>
      <c r="E1647" s="370"/>
      <c r="F1647" s="246" t="s">
        <v>144</v>
      </c>
      <c r="G1647" s="371">
        <v>15.125500000000001</v>
      </c>
      <c r="H1647" s="371"/>
      <c r="I1647" s="372">
        <v>1.75</v>
      </c>
      <c r="J1647" s="372"/>
      <c r="K1647" s="248">
        <f>TRUNC(TRUNC(G1647,8)*I1647,2)</f>
        <v>26.46</v>
      </c>
    </row>
    <row r="1648" spans="1:11" ht="15" customHeight="1">
      <c r="A1648" s="246" t="s">
        <v>682</v>
      </c>
      <c r="B1648" s="369" t="s">
        <v>683</v>
      </c>
      <c r="C1648" s="369"/>
      <c r="D1648" s="370" t="s">
        <v>16</v>
      </c>
      <c r="E1648" s="370"/>
      <c r="F1648" s="246" t="s">
        <v>144</v>
      </c>
      <c r="G1648" s="371">
        <v>420.15269999999998</v>
      </c>
      <c r="H1648" s="371"/>
      <c r="I1648" s="372">
        <v>0.72</v>
      </c>
      <c r="J1648" s="372"/>
      <c r="K1648" s="248">
        <f>TRUNC(TRUNC(G1648,8)*I1648,2)</f>
        <v>302.5</v>
      </c>
    </row>
    <row r="1649" spans="1:11" ht="21" customHeight="1">
      <c r="A1649" s="246" t="s">
        <v>306</v>
      </c>
      <c r="B1649" s="369" t="s">
        <v>307</v>
      </c>
      <c r="C1649" s="369"/>
      <c r="D1649" s="370" t="s">
        <v>16</v>
      </c>
      <c r="E1649" s="370"/>
      <c r="F1649" s="246" t="s">
        <v>73</v>
      </c>
      <c r="G1649" s="371">
        <v>0.58819999999999995</v>
      </c>
      <c r="H1649" s="371"/>
      <c r="I1649" s="372">
        <v>116.15</v>
      </c>
      <c r="J1649" s="372"/>
      <c r="K1649" s="248">
        <f>TRUNC(TRUNC(G1649,8)*I1649,2)</f>
        <v>68.31</v>
      </c>
    </row>
    <row r="1650" spans="1:11" ht="15" customHeight="1">
      <c r="A1650" s="11"/>
      <c r="B1650" s="11"/>
      <c r="C1650" s="11"/>
      <c r="D1650" s="11"/>
      <c r="E1650" s="11"/>
      <c r="F1650" s="11"/>
      <c r="G1650" s="367" t="s">
        <v>206</v>
      </c>
      <c r="H1650" s="367"/>
      <c r="I1650" s="367"/>
      <c r="J1650" s="367"/>
      <c r="K1650" s="249">
        <f>SUM(K1646:K1649)</f>
        <v>486.65000000000003</v>
      </c>
    </row>
    <row r="1651" spans="1:11" ht="15" customHeight="1">
      <c r="A1651" s="373" t="s">
        <v>207</v>
      </c>
      <c r="B1651" s="373"/>
      <c r="C1651" s="373"/>
      <c r="D1651" s="366" t="s">
        <v>178</v>
      </c>
      <c r="E1651" s="366"/>
      <c r="F1651" s="243" t="s">
        <v>194</v>
      </c>
      <c r="G1651" s="366" t="s">
        <v>195</v>
      </c>
      <c r="H1651" s="366"/>
      <c r="I1651" s="366" t="s">
        <v>196</v>
      </c>
      <c r="J1651" s="366"/>
      <c r="K1651" s="243" t="s">
        <v>197</v>
      </c>
    </row>
    <row r="1652" spans="1:11" ht="21" customHeight="1">
      <c r="A1652" s="246" t="s">
        <v>814</v>
      </c>
      <c r="B1652" s="369" t="s">
        <v>815</v>
      </c>
      <c r="C1652" s="369"/>
      <c r="D1652" s="370" t="s">
        <v>16</v>
      </c>
      <c r="E1652" s="370"/>
      <c r="F1652" s="246" t="s">
        <v>128</v>
      </c>
      <c r="G1652" s="371">
        <v>1.6069</v>
      </c>
      <c r="H1652" s="371"/>
      <c r="I1652" s="372">
        <v>20.81</v>
      </c>
      <c r="J1652" s="372"/>
      <c r="K1652" s="248">
        <f>TRUNC(TRUNC(G1652,8)*I1652,2)</f>
        <v>33.43</v>
      </c>
    </row>
    <row r="1653" spans="1:11" ht="15" customHeight="1">
      <c r="A1653" s="246" t="s">
        <v>210</v>
      </c>
      <c r="B1653" s="369" t="s">
        <v>211</v>
      </c>
      <c r="C1653" s="369"/>
      <c r="D1653" s="370" t="s">
        <v>16</v>
      </c>
      <c r="E1653" s="370"/>
      <c r="F1653" s="246" t="s">
        <v>128</v>
      </c>
      <c r="G1653" s="371">
        <v>2.5491999999999999</v>
      </c>
      <c r="H1653" s="371"/>
      <c r="I1653" s="372">
        <v>22.26</v>
      </c>
      <c r="J1653" s="372"/>
      <c r="K1653" s="248">
        <f>TRUNC(TRUNC(G1653,8)*I1653,2)</f>
        <v>56.74</v>
      </c>
    </row>
    <row r="1654" spans="1:11" ht="18" customHeight="1">
      <c r="A1654" s="11"/>
      <c r="B1654" s="11"/>
      <c r="C1654" s="11"/>
      <c r="D1654" s="11"/>
      <c r="E1654" s="11"/>
      <c r="F1654" s="11"/>
      <c r="G1654" s="367" t="s">
        <v>212</v>
      </c>
      <c r="H1654" s="367"/>
      <c r="I1654" s="367"/>
      <c r="J1654" s="367"/>
      <c r="K1654" s="249">
        <f>SUM(K1652:K1653)</f>
        <v>90.17</v>
      </c>
    </row>
    <row r="1655" spans="1:11" ht="15" customHeight="1">
      <c r="A1655" s="11"/>
      <c r="B1655" s="11"/>
      <c r="C1655" s="11"/>
      <c r="D1655" s="11"/>
      <c r="E1655" s="11"/>
      <c r="F1655" s="11"/>
      <c r="G1655" s="368" t="s">
        <v>217</v>
      </c>
      <c r="H1655" s="368"/>
      <c r="I1655" s="368"/>
      <c r="J1655" s="368"/>
      <c r="K1655" s="250">
        <f>ROUND(SUM(K1644,K1650,K1654),2)</f>
        <v>579.22</v>
      </c>
    </row>
    <row r="1656" spans="1:11" ht="10.050000000000001" customHeight="1">
      <c r="A1656" s="11"/>
      <c r="B1656" s="11"/>
      <c r="C1656" s="11"/>
      <c r="D1656" s="11"/>
      <c r="E1656" s="11"/>
      <c r="F1656" s="11"/>
      <c r="G1656" s="374"/>
      <c r="H1656" s="374"/>
      <c r="I1656" s="374"/>
      <c r="J1656" s="374"/>
      <c r="K1656" s="374"/>
    </row>
    <row r="1657" spans="1:11" ht="19.95" customHeight="1">
      <c r="A1657" s="375" t="s">
        <v>1341</v>
      </c>
      <c r="B1657" s="375"/>
      <c r="C1657" s="375"/>
      <c r="D1657" s="375"/>
      <c r="E1657" s="375"/>
      <c r="F1657" s="375"/>
      <c r="G1657" s="375"/>
      <c r="H1657" s="375"/>
      <c r="I1657" s="375"/>
      <c r="J1657" s="375"/>
      <c r="K1657" s="375"/>
    </row>
    <row r="1658" spans="1:11" ht="15" customHeight="1">
      <c r="A1658" s="373" t="s">
        <v>207</v>
      </c>
      <c r="B1658" s="373"/>
      <c r="C1658" s="373"/>
      <c r="D1658" s="366" t="s">
        <v>178</v>
      </c>
      <c r="E1658" s="366"/>
      <c r="F1658" s="243" t="s">
        <v>194</v>
      </c>
      <c r="G1658" s="366" t="s">
        <v>195</v>
      </c>
      <c r="H1658" s="366"/>
      <c r="I1658" s="366" t="s">
        <v>196</v>
      </c>
      <c r="J1658" s="366"/>
      <c r="K1658" s="243" t="s">
        <v>197</v>
      </c>
    </row>
    <row r="1659" spans="1:11" ht="15" customHeight="1">
      <c r="A1659" s="246" t="s">
        <v>291</v>
      </c>
      <c r="B1659" s="369" t="s">
        <v>292</v>
      </c>
      <c r="C1659" s="369"/>
      <c r="D1659" s="370" t="s">
        <v>16</v>
      </c>
      <c r="E1659" s="370"/>
      <c r="F1659" s="246" t="s">
        <v>128</v>
      </c>
      <c r="G1659" s="371">
        <v>4.8468999999999998</v>
      </c>
      <c r="H1659" s="371"/>
      <c r="I1659" s="372">
        <v>27.42</v>
      </c>
      <c r="J1659" s="372"/>
      <c r="K1659" s="248">
        <f>TRUNC(TRUNC(G1659,8)*I1659,2)</f>
        <v>132.9</v>
      </c>
    </row>
    <row r="1660" spans="1:11" ht="15" customHeight="1">
      <c r="A1660" s="246" t="s">
        <v>210</v>
      </c>
      <c r="B1660" s="369" t="s">
        <v>211</v>
      </c>
      <c r="C1660" s="369"/>
      <c r="D1660" s="370" t="s">
        <v>16</v>
      </c>
      <c r="E1660" s="370"/>
      <c r="F1660" s="246" t="s">
        <v>128</v>
      </c>
      <c r="G1660" s="371">
        <v>3.2313000000000001</v>
      </c>
      <c r="H1660" s="371"/>
      <c r="I1660" s="372">
        <v>22.26</v>
      </c>
      <c r="J1660" s="372"/>
      <c r="K1660" s="248">
        <f>TRUNC(TRUNC(G1660,8)*I1660,2)</f>
        <v>71.92</v>
      </c>
    </row>
    <row r="1661" spans="1:11" ht="18" customHeight="1">
      <c r="A1661" s="11"/>
      <c r="B1661" s="11"/>
      <c r="C1661" s="11"/>
      <c r="D1661" s="11"/>
      <c r="E1661" s="11"/>
      <c r="F1661" s="11"/>
      <c r="G1661" s="367" t="s">
        <v>212</v>
      </c>
      <c r="H1661" s="367"/>
      <c r="I1661" s="367"/>
      <c r="J1661" s="367"/>
      <c r="K1661" s="249">
        <f>SUM(K1659:K1660)</f>
        <v>204.82</v>
      </c>
    </row>
    <row r="1662" spans="1:11" ht="15" customHeight="1">
      <c r="A1662" s="373" t="s">
        <v>213</v>
      </c>
      <c r="B1662" s="373"/>
      <c r="C1662" s="373"/>
      <c r="D1662" s="366" t="s">
        <v>178</v>
      </c>
      <c r="E1662" s="366"/>
      <c r="F1662" s="243" t="s">
        <v>194</v>
      </c>
      <c r="G1662" s="366" t="s">
        <v>195</v>
      </c>
      <c r="H1662" s="366"/>
      <c r="I1662" s="366" t="s">
        <v>196</v>
      </c>
      <c r="J1662" s="366"/>
      <c r="K1662" s="243" t="s">
        <v>197</v>
      </c>
    </row>
    <row r="1663" spans="1:11" ht="28.95" customHeight="1">
      <c r="A1663" s="246" t="s">
        <v>1342</v>
      </c>
      <c r="B1663" s="369" t="s">
        <v>1343</v>
      </c>
      <c r="C1663" s="369"/>
      <c r="D1663" s="370" t="s">
        <v>16</v>
      </c>
      <c r="E1663" s="370"/>
      <c r="F1663" s="246" t="s">
        <v>73</v>
      </c>
      <c r="G1663" s="371">
        <v>1.2030000000000001</v>
      </c>
      <c r="H1663" s="371"/>
      <c r="I1663" s="372">
        <v>579.22</v>
      </c>
      <c r="J1663" s="372"/>
      <c r="K1663" s="248">
        <f>TRUNC(TRUNC(G1663,8)*I1663,2)</f>
        <v>696.8</v>
      </c>
    </row>
    <row r="1664" spans="1:11" ht="15" customHeight="1">
      <c r="A1664" s="11"/>
      <c r="B1664" s="11"/>
      <c r="C1664" s="11"/>
      <c r="D1664" s="11"/>
      <c r="E1664" s="11"/>
      <c r="F1664" s="11"/>
      <c r="G1664" s="367" t="s">
        <v>216</v>
      </c>
      <c r="H1664" s="367"/>
      <c r="I1664" s="367"/>
      <c r="J1664" s="367"/>
      <c r="K1664" s="249">
        <f>SUM(K1663:K1663)</f>
        <v>696.8</v>
      </c>
    </row>
    <row r="1665" spans="1:11" ht="15" customHeight="1">
      <c r="A1665" s="11"/>
      <c r="B1665" s="11"/>
      <c r="C1665" s="11"/>
      <c r="D1665" s="11"/>
      <c r="E1665" s="11"/>
      <c r="F1665" s="11"/>
      <c r="G1665" s="368" t="s">
        <v>217</v>
      </c>
      <c r="H1665" s="368"/>
      <c r="I1665" s="368"/>
      <c r="J1665" s="368"/>
      <c r="K1665" s="250">
        <f>ROUND(SUM(K1661,K1664),2)</f>
        <v>901.62</v>
      </c>
    </row>
    <row r="1666" spans="1:11" ht="10.050000000000001" customHeight="1">
      <c r="A1666" s="11"/>
      <c r="B1666" s="11"/>
      <c r="C1666" s="11"/>
      <c r="D1666" s="11"/>
      <c r="E1666" s="11"/>
      <c r="F1666" s="11"/>
      <c r="G1666" s="374"/>
      <c r="H1666" s="374"/>
      <c r="I1666" s="374"/>
      <c r="J1666" s="374"/>
      <c r="K1666" s="374"/>
    </row>
    <row r="1667" spans="1:11" ht="19.95" customHeight="1">
      <c r="A1667" s="375" t="s">
        <v>1344</v>
      </c>
      <c r="B1667" s="375"/>
      <c r="C1667" s="375"/>
      <c r="D1667" s="375"/>
      <c r="E1667" s="375"/>
      <c r="F1667" s="375"/>
      <c r="G1667" s="375"/>
      <c r="H1667" s="375"/>
      <c r="I1667" s="375"/>
      <c r="J1667" s="375"/>
      <c r="K1667" s="375"/>
    </row>
    <row r="1668" spans="1:11" ht="15" customHeight="1">
      <c r="A1668" s="373" t="s">
        <v>207</v>
      </c>
      <c r="B1668" s="373"/>
      <c r="C1668" s="373"/>
      <c r="D1668" s="366" t="s">
        <v>178</v>
      </c>
      <c r="E1668" s="366"/>
      <c r="F1668" s="243" t="s">
        <v>194</v>
      </c>
      <c r="G1668" s="366" t="s">
        <v>195</v>
      </c>
      <c r="H1668" s="366"/>
      <c r="I1668" s="366" t="s">
        <v>196</v>
      </c>
      <c r="J1668" s="366"/>
      <c r="K1668" s="243" t="s">
        <v>197</v>
      </c>
    </row>
    <row r="1669" spans="1:11" ht="15" customHeight="1">
      <c r="A1669" s="246" t="s">
        <v>291</v>
      </c>
      <c r="B1669" s="369" t="s">
        <v>292</v>
      </c>
      <c r="C1669" s="369"/>
      <c r="D1669" s="370" t="s">
        <v>16</v>
      </c>
      <c r="E1669" s="370"/>
      <c r="F1669" s="246" t="s">
        <v>128</v>
      </c>
      <c r="G1669" s="371">
        <v>7.4147999999999996</v>
      </c>
      <c r="H1669" s="371"/>
      <c r="I1669" s="372">
        <v>27.42</v>
      </c>
      <c r="J1669" s="372"/>
      <c r="K1669" s="248">
        <f>TRUNC(TRUNC(G1669,8)*I1669,2)</f>
        <v>203.31</v>
      </c>
    </row>
    <row r="1670" spans="1:11" ht="15" customHeight="1">
      <c r="A1670" s="246" t="s">
        <v>210</v>
      </c>
      <c r="B1670" s="369" t="s">
        <v>211</v>
      </c>
      <c r="C1670" s="369"/>
      <c r="D1670" s="370" t="s">
        <v>16</v>
      </c>
      <c r="E1670" s="370"/>
      <c r="F1670" s="246" t="s">
        <v>128</v>
      </c>
      <c r="G1670" s="371">
        <v>4.9432</v>
      </c>
      <c r="H1670" s="371"/>
      <c r="I1670" s="372">
        <v>22.26</v>
      </c>
      <c r="J1670" s="372"/>
      <c r="K1670" s="248">
        <f>TRUNC(TRUNC(G1670,8)*I1670,2)</f>
        <v>110.03</v>
      </c>
    </row>
    <row r="1671" spans="1:11" ht="18" customHeight="1">
      <c r="A1671" s="11"/>
      <c r="B1671" s="11"/>
      <c r="C1671" s="11"/>
      <c r="D1671" s="11"/>
      <c r="E1671" s="11"/>
      <c r="F1671" s="11"/>
      <c r="G1671" s="367" t="s">
        <v>212</v>
      </c>
      <c r="H1671" s="367"/>
      <c r="I1671" s="367"/>
      <c r="J1671" s="367"/>
      <c r="K1671" s="249">
        <f>SUM(K1669:K1670)</f>
        <v>313.34000000000003</v>
      </c>
    </row>
    <row r="1672" spans="1:11" ht="15" customHeight="1">
      <c r="A1672" s="373" t="s">
        <v>213</v>
      </c>
      <c r="B1672" s="373"/>
      <c r="C1672" s="373"/>
      <c r="D1672" s="366" t="s">
        <v>178</v>
      </c>
      <c r="E1672" s="366"/>
      <c r="F1672" s="243" t="s">
        <v>194</v>
      </c>
      <c r="G1672" s="366" t="s">
        <v>195</v>
      </c>
      <c r="H1672" s="366"/>
      <c r="I1672" s="366" t="s">
        <v>196</v>
      </c>
      <c r="J1672" s="366"/>
      <c r="K1672" s="243" t="s">
        <v>197</v>
      </c>
    </row>
    <row r="1673" spans="1:11" ht="28.95" customHeight="1">
      <c r="A1673" s="246" t="s">
        <v>1342</v>
      </c>
      <c r="B1673" s="369" t="s">
        <v>1343</v>
      </c>
      <c r="C1673" s="369"/>
      <c r="D1673" s="370" t="s">
        <v>16</v>
      </c>
      <c r="E1673" s="370"/>
      <c r="F1673" s="246" t="s">
        <v>73</v>
      </c>
      <c r="G1673" s="371">
        <v>1.2030000000000001</v>
      </c>
      <c r="H1673" s="371"/>
      <c r="I1673" s="372">
        <v>579.22</v>
      </c>
      <c r="J1673" s="372"/>
      <c r="K1673" s="248">
        <f>TRUNC(TRUNC(G1673,8)*I1673,2)</f>
        <v>696.8</v>
      </c>
    </row>
    <row r="1674" spans="1:11" ht="15" customHeight="1">
      <c r="A1674" s="11"/>
      <c r="B1674" s="11"/>
      <c r="C1674" s="11"/>
      <c r="D1674" s="11"/>
      <c r="E1674" s="11"/>
      <c r="F1674" s="11"/>
      <c r="G1674" s="367" t="s">
        <v>216</v>
      </c>
      <c r="H1674" s="367"/>
      <c r="I1674" s="367"/>
      <c r="J1674" s="367"/>
      <c r="K1674" s="249">
        <f>SUM(K1673:K1673)</f>
        <v>696.8</v>
      </c>
    </row>
    <row r="1675" spans="1:11" ht="15" customHeight="1">
      <c r="A1675" s="11"/>
      <c r="B1675" s="11"/>
      <c r="C1675" s="11"/>
      <c r="D1675" s="11"/>
      <c r="E1675" s="11"/>
      <c r="F1675" s="11"/>
      <c r="G1675" s="368" t="s">
        <v>217</v>
      </c>
      <c r="H1675" s="368"/>
      <c r="I1675" s="368"/>
      <c r="J1675" s="368"/>
      <c r="K1675" s="250">
        <f>ROUND(SUM(K1671,K1674),2)</f>
        <v>1010.14</v>
      </c>
    </row>
    <row r="1676" spans="1:11" ht="10.050000000000001" customHeight="1">
      <c r="A1676" s="11"/>
      <c r="B1676" s="11"/>
      <c r="C1676" s="11"/>
      <c r="D1676" s="11"/>
      <c r="E1676" s="11"/>
      <c r="F1676" s="11"/>
      <c r="G1676" s="374"/>
      <c r="H1676" s="374"/>
      <c r="I1676" s="374"/>
      <c r="J1676" s="374"/>
      <c r="K1676" s="374"/>
    </row>
    <row r="1677" spans="1:11" ht="19.95" customHeight="1">
      <c r="A1677" s="375" t="s">
        <v>1345</v>
      </c>
      <c r="B1677" s="375"/>
      <c r="C1677" s="375"/>
      <c r="D1677" s="375"/>
      <c r="E1677" s="375"/>
      <c r="F1677" s="375"/>
      <c r="G1677" s="375"/>
      <c r="H1677" s="375"/>
      <c r="I1677" s="375"/>
      <c r="J1677" s="375"/>
      <c r="K1677" s="375"/>
    </row>
    <row r="1678" spans="1:11" ht="15" customHeight="1">
      <c r="A1678" s="373" t="s">
        <v>207</v>
      </c>
      <c r="B1678" s="373"/>
      <c r="C1678" s="373"/>
      <c r="D1678" s="366" t="s">
        <v>178</v>
      </c>
      <c r="E1678" s="366"/>
      <c r="F1678" s="243" t="s">
        <v>194</v>
      </c>
      <c r="G1678" s="366" t="s">
        <v>195</v>
      </c>
      <c r="H1678" s="366"/>
      <c r="I1678" s="366" t="s">
        <v>196</v>
      </c>
      <c r="J1678" s="366"/>
      <c r="K1678" s="243" t="s">
        <v>197</v>
      </c>
    </row>
    <row r="1679" spans="1:11" ht="15" customHeight="1">
      <c r="A1679" s="246" t="s">
        <v>291</v>
      </c>
      <c r="B1679" s="369" t="s">
        <v>292</v>
      </c>
      <c r="C1679" s="369"/>
      <c r="D1679" s="370" t="s">
        <v>16</v>
      </c>
      <c r="E1679" s="370"/>
      <c r="F1679" s="246" t="s">
        <v>128</v>
      </c>
      <c r="G1679" s="371">
        <v>8.2972999999999999</v>
      </c>
      <c r="H1679" s="371"/>
      <c r="I1679" s="372">
        <v>27.42</v>
      </c>
      <c r="J1679" s="372"/>
      <c r="K1679" s="248">
        <f>TRUNC(TRUNC(G1679,8)*I1679,2)</f>
        <v>227.51</v>
      </c>
    </row>
    <row r="1680" spans="1:11" ht="15" customHeight="1">
      <c r="A1680" s="246" t="s">
        <v>210</v>
      </c>
      <c r="B1680" s="369" t="s">
        <v>211</v>
      </c>
      <c r="C1680" s="369"/>
      <c r="D1680" s="370" t="s">
        <v>16</v>
      </c>
      <c r="E1680" s="370"/>
      <c r="F1680" s="246" t="s">
        <v>128</v>
      </c>
      <c r="G1680" s="371">
        <v>5.5315000000000003</v>
      </c>
      <c r="H1680" s="371"/>
      <c r="I1680" s="372">
        <v>22.26</v>
      </c>
      <c r="J1680" s="372"/>
      <c r="K1680" s="248">
        <f>TRUNC(TRUNC(G1680,8)*I1680,2)</f>
        <v>123.13</v>
      </c>
    </row>
    <row r="1681" spans="1:11" ht="18" customHeight="1">
      <c r="A1681" s="11"/>
      <c r="B1681" s="11"/>
      <c r="C1681" s="11"/>
      <c r="D1681" s="11"/>
      <c r="E1681" s="11"/>
      <c r="F1681" s="11"/>
      <c r="G1681" s="367" t="s">
        <v>212</v>
      </c>
      <c r="H1681" s="367"/>
      <c r="I1681" s="367"/>
      <c r="J1681" s="367"/>
      <c r="K1681" s="249">
        <f>SUM(K1679:K1680)</f>
        <v>350.64</v>
      </c>
    </row>
    <row r="1682" spans="1:11" ht="15" customHeight="1">
      <c r="A1682" s="373" t="s">
        <v>213</v>
      </c>
      <c r="B1682" s="373"/>
      <c r="C1682" s="373"/>
      <c r="D1682" s="366" t="s">
        <v>178</v>
      </c>
      <c r="E1682" s="366"/>
      <c r="F1682" s="243" t="s">
        <v>194</v>
      </c>
      <c r="G1682" s="366" t="s">
        <v>195</v>
      </c>
      <c r="H1682" s="366"/>
      <c r="I1682" s="366" t="s">
        <v>196</v>
      </c>
      <c r="J1682" s="366"/>
      <c r="K1682" s="243" t="s">
        <v>197</v>
      </c>
    </row>
    <row r="1683" spans="1:11" ht="28.95" customHeight="1">
      <c r="A1683" s="246" t="s">
        <v>1342</v>
      </c>
      <c r="B1683" s="369" t="s">
        <v>1343</v>
      </c>
      <c r="C1683" s="369"/>
      <c r="D1683" s="370" t="s">
        <v>16</v>
      </c>
      <c r="E1683" s="370"/>
      <c r="F1683" s="246" t="s">
        <v>73</v>
      </c>
      <c r="G1683" s="371">
        <v>1.2030000000000001</v>
      </c>
      <c r="H1683" s="371"/>
      <c r="I1683" s="372">
        <v>579.22</v>
      </c>
      <c r="J1683" s="372"/>
      <c r="K1683" s="248">
        <f>TRUNC(TRUNC(G1683,8)*I1683,2)</f>
        <v>696.8</v>
      </c>
    </row>
    <row r="1684" spans="1:11" ht="15" customHeight="1">
      <c r="A1684" s="11"/>
      <c r="B1684" s="11"/>
      <c r="C1684" s="11"/>
      <c r="D1684" s="11"/>
      <c r="E1684" s="11"/>
      <c r="F1684" s="11"/>
      <c r="G1684" s="367" t="s">
        <v>216</v>
      </c>
      <c r="H1684" s="367"/>
      <c r="I1684" s="367"/>
      <c r="J1684" s="367"/>
      <c r="K1684" s="249">
        <f>SUM(K1683:K1683)</f>
        <v>696.8</v>
      </c>
    </row>
    <row r="1685" spans="1:11" ht="15" customHeight="1">
      <c r="A1685" s="11"/>
      <c r="B1685" s="11"/>
      <c r="C1685" s="11"/>
      <c r="D1685" s="11"/>
      <c r="E1685" s="11"/>
      <c r="F1685" s="11"/>
      <c r="G1685" s="368" t="s">
        <v>217</v>
      </c>
      <c r="H1685" s="368"/>
      <c r="I1685" s="368"/>
      <c r="J1685" s="368"/>
      <c r="K1685" s="250">
        <f>ROUND(SUM(K1681,K1684),2)</f>
        <v>1047.44</v>
      </c>
    </row>
    <row r="1686" spans="1:11" ht="10.050000000000001" customHeight="1">
      <c r="A1686" s="11"/>
      <c r="B1686" s="11"/>
      <c r="C1686" s="11"/>
      <c r="D1686" s="11"/>
      <c r="E1686" s="11"/>
      <c r="F1686" s="11"/>
      <c r="G1686" s="374"/>
      <c r="H1686" s="374"/>
      <c r="I1686" s="374"/>
      <c r="J1686" s="374"/>
      <c r="K1686" s="374"/>
    </row>
    <row r="1687" spans="1:11" ht="19.95" customHeight="1">
      <c r="A1687" s="375" t="s">
        <v>1346</v>
      </c>
      <c r="B1687" s="375"/>
      <c r="C1687" s="375"/>
      <c r="D1687" s="375"/>
      <c r="E1687" s="375"/>
      <c r="F1687" s="375"/>
      <c r="G1687" s="375"/>
      <c r="H1687" s="375"/>
      <c r="I1687" s="375"/>
      <c r="J1687" s="375"/>
      <c r="K1687" s="375"/>
    </row>
    <row r="1688" spans="1:11" ht="15" customHeight="1">
      <c r="A1688" s="373" t="s">
        <v>207</v>
      </c>
      <c r="B1688" s="373"/>
      <c r="C1688" s="373"/>
      <c r="D1688" s="366" t="s">
        <v>178</v>
      </c>
      <c r="E1688" s="366"/>
      <c r="F1688" s="243" t="s">
        <v>194</v>
      </c>
      <c r="G1688" s="366" t="s">
        <v>195</v>
      </c>
      <c r="H1688" s="366"/>
      <c r="I1688" s="366" t="s">
        <v>196</v>
      </c>
      <c r="J1688" s="366"/>
      <c r="K1688" s="243" t="s">
        <v>197</v>
      </c>
    </row>
    <row r="1689" spans="1:11" ht="21" customHeight="1">
      <c r="A1689" s="246" t="s">
        <v>1347</v>
      </c>
      <c r="B1689" s="369" t="s">
        <v>1348</v>
      </c>
      <c r="C1689" s="369"/>
      <c r="D1689" s="370" t="s">
        <v>16</v>
      </c>
      <c r="E1689" s="370"/>
      <c r="F1689" s="246" t="s">
        <v>128</v>
      </c>
      <c r="G1689" s="371">
        <v>1</v>
      </c>
      <c r="H1689" s="371"/>
      <c r="I1689" s="372">
        <v>20.93</v>
      </c>
      <c r="J1689" s="372"/>
      <c r="K1689" s="248">
        <f>TRUNC(TRUNC(G1689,8)*I1689,2)</f>
        <v>20.93</v>
      </c>
    </row>
    <row r="1690" spans="1:11" ht="18" customHeight="1">
      <c r="A1690" s="11"/>
      <c r="B1690" s="11"/>
      <c r="C1690" s="11"/>
      <c r="D1690" s="11"/>
      <c r="E1690" s="11"/>
      <c r="F1690" s="11"/>
      <c r="G1690" s="367" t="s">
        <v>212</v>
      </c>
      <c r="H1690" s="367"/>
      <c r="I1690" s="367"/>
      <c r="J1690" s="367"/>
      <c r="K1690" s="249">
        <f>SUM(K1689:K1689)</f>
        <v>20.93</v>
      </c>
    </row>
    <row r="1691" spans="1:11" ht="15" customHeight="1">
      <c r="A1691" s="373" t="s">
        <v>213</v>
      </c>
      <c r="B1691" s="373"/>
      <c r="C1691" s="373"/>
      <c r="D1691" s="366" t="s">
        <v>178</v>
      </c>
      <c r="E1691" s="366"/>
      <c r="F1691" s="243" t="s">
        <v>194</v>
      </c>
      <c r="G1691" s="366" t="s">
        <v>195</v>
      </c>
      <c r="H1691" s="366"/>
      <c r="I1691" s="366" t="s">
        <v>196</v>
      </c>
      <c r="J1691" s="366"/>
      <c r="K1691" s="243" t="s">
        <v>197</v>
      </c>
    </row>
    <row r="1692" spans="1:11" ht="28.95" customHeight="1">
      <c r="A1692" s="246" t="s">
        <v>1349</v>
      </c>
      <c r="B1692" s="369" t="s">
        <v>1350</v>
      </c>
      <c r="C1692" s="369"/>
      <c r="D1692" s="370" t="s">
        <v>16</v>
      </c>
      <c r="E1692" s="370"/>
      <c r="F1692" s="246" t="s">
        <v>128</v>
      </c>
      <c r="G1692" s="371">
        <v>1</v>
      </c>
      <c r="H1692" s="371"/>
      <c r="I1692" s="372">
        <v>0.32</v>
      </c>
      <c r="J1692" s="372"/>
      <c r="K1692" s="248">
        <f>TRUNC(TRUNC(G1692,8)*I1692,2)</f>
        <v>0.32</v>
      </c>
    </row>
    <row r="1693" spans="1:11" ht="28.95" customHeight="1">
      <c r="A1693" s="246" t="s">
        <v>1351</v>
      </c>
      <c r="B1693" s="369" t="s">
        <v>1352</v>
      </c>
      <c r="C1693" s="369"/>
      <c r="D1693" s="370" t="s">
        <v>16</v>
      </c>
      <c r="E1693" s="370"/>
      <c r="F1693" s="246" t="s">
        <v>128</v>
      </c>
      <c r="G1693" s="371">
        <v>1</v>
      </c>
      <c r="H1693" s="371"/>
      <c r="I1693" s="372">
        <v>7.0000000000000007E-2</v>
      </c>
      <c r="J1693" s="372"/>
      <c r="K1693" s="248">
        <f>TRUNC(TRUNC(G1693,8)*I1693,2)</f>
        <v>7.0000000000000007E-2</v>
      </c>
    </row>
    <row r="1694" spans="1:11" ht="15" customHeight="1">
      <c r="A1694" s="11"/>
      <c r="B1694" s="11"/>
      <c r="C1694" s="11"/>
      <c r="D1694" s="11"/>
      <c r="E1694" s="11"/>
      <c r="F1694" s="11"/>
      <c r="G1694" s="367" t="s">
        <v>216</v>
      </c>
      <c r="H1694" s="367"/>
      <c r="I1694" s="367"/>
      <c r="J1694" s="367"/>
      <c r="K1694" s="249">
        <f>SUM(K1692:K1693)</f>
        <v>0.39</v>
      </c>
    </row>
    <row r="1695" spans="1:11" ht="15" customHeight="1">
      <c r="A1695" s="11"/>
      <c r="B1695" s="11"/>
      <c r="C1695" s="11"/>
      <c r="D1695" s="11"/>
      <c r="E1695" s="11"/>
      <c r="F1695" s="11"/>
      <c r="G1695" s="368" t="s">
        <v>217</v>
      </c>
      <c r="H1695" s="368"/>
      <c r="I1695" s="368"/>
      <c r="J1695" s="368"/>
      <c r="K1695" s="250">
        <f>ROUND(SUM(K1690,K1694),2)</f>
        <v>21.32</v>
      </c>
    </row>
    <row r="1696" spans="1:11" ht="10.050000000000001" customHeight="1">
      <c r="A1696" s="11"/>
      <c r="B1696" s="11"/>
      <c r="C1696" s="11"/>
      <c r="D1696" s="11"/>
      <c r="E1696" s="11"/>
      <c r="F1696" s="11"/>
      <c r="G1696" s="374"/>
      <c r="H1696" s="374"/>
      <c r="I1696" s="374"/>
      <c r="J1696" s="374"/>
      <c r="K1696" s="374"/>
    </row>
    <row r="1697" spans="1:11" ht="19.95" customHeight="1">
      <c r="A1697" s="375" t="s">
        <v>1353</v>
      </c>
      <c r="B1697" s="375"/>
      <c r="C1697" s="375"/>
      <c r="D1697" s="375"/>
      <c r="E1697" s="375"/>
      <c r="F1697" s="375"/>
      <c r="G1697" s="375"/>
      <c r="H1697" s="375"/>
      <c r="I1697" s="375"/>
      <c r="J1697" s="375"/>
      <c r="K1697" s="375"/>
    </row>
    <row r="1698" spans="1:11" ht="15" customHeight="1">
      <c r="A1698" s="373" t="s">
        <v>207</v>
      </c>
      <c r="B1698" s="373"/>
      <c r="C1698" s="373"/>
      <c r="D1698" s="366" t="s">
        <v>178</v>
      </c>
      <c r="E1698" s="366"/>
      <c r="F1698" s="243" t="s">
        <v>194</v>
      </c>
      <c r="G1698" s="366" t="s">
        <v>195</v>
      </c>
      <c r="H1698" s="366"/>
      <c r="I1698" s="366" t="s">
        <v>196</v>
      </c>
      <c r="J1698" s="366"/>
      <c r="K1698" s="243" t="s">
        <v>197</v>
      </c>
    </row>
    <row r="1699" spans="1:11" ht="21" customHeight="1">
      <c r="A1699" s="246" t="s">
        <v>1347</v>
      </c>
      <c r="B1699" s="369" t="s">
        <v>1348</v>
      </c>
      <c r="C1699" s="369"/>
      <c r="D1699" s="370" t="s">
        <v>16</v>
      </c>
      <c r="E1699" s="370"/>
      <c r="F1699" s="246" t="s">
        <v>128</v>
      </c>
      <c r="G1699" s="371">
        <v>1</v>
      </c>
      <c r="H1699" s="371"/>
      <c r="I1699" s="372">
        <v>20.93</v>
      </c>
      <c r="J1699" s="372"/>
      <c r="K1699" s="248">
        <f>TRUNC(TRUNC(G1699,8)*I1699,2)</f>
        <v>20.93</v>
      </c>
    </row>
    <row r="1700" spans="1:11" ht="18" customHeight="1">
      <c r="A1700" s="11"/>
      <c r="B1700" s="11"/>
      <c r="C1700" s="11"/>
      <c r="D1700" s="11"/>
      <c r="E1700" s="11"/>
      <c r="F1700" s="11"/>
      <c r="G1700" s="367" t="s">
        <v>212</v>
      </c>
      <c r="H1700" s="367"/>
      <c r="I1700" s="367"/>
      <c r="J1700" s="367"/>
      <c r="K1700" s="249">
        <f>SUM(K1699:K1699)</f>
        <v>20.93</v>
      </c>
    </row>
    <row r="1701" spans="1:11" ht="15" customHeight="1">
      <c r="A1701" s="373" t="s">
        <v>213</v>
      </c>
      <c r="B1701" s="373"/>
      <c r="C1701" s="373"/>
      <c r="D1701" s="366" t="s">
        <v>178</v>
      </c>
      <c r="E1701" s="366"/>
      <c r="F1701" s="243" t="s">
        <v>194</v>
      </c>
      <c r="G1701" s="366" t="s">
        <v>195</v>
      </c>
      <c r="H1701" s="366"/>
      <c r="I1701" s="366" t="s">
        <v>196</v>
      </c>
      <c r="J1701" s="366"/>
      <c r="K1701" s="243" t="s">
        <v>197</v>
      </c>
    </row>
    <row r="1702" spans="1:11" ht="28.95" customHeight="1">
      <c r="A1702" s="246" t="s">
        <v>1349</v>
      </c>
      <c r="B1702" s="369" t="s">
        <v>1350</v>
      </c>
      <c r="C1702" s="369"/>
      <c r="D1702" s="370" t="s">
        <v>16</v>
      </c>
      <c r="E1702" s="370"/>
      <c r="F1702" s="246" t="s">
        <v>128</v>
      </c>
      <c r="G1702" s="371">
        <v>1</v>
      </c>
      <c r="H1702" s="371"/>
      <c r="I1702" s="372">
        <v>0.32</v>
      </c>
      <c r="J1702" s="372"/>
      <c r="K1702" s="248">
        <f>TRUNC(TRUNC(G1702,8)*I1702,2)</f>
        <v>0.32</v>
      </c>
    </row>
    <row r="1703" spans="1:11" ht="28.95" customHeight="1">
      <c r="A1703" s="246" t="s">
        <v>1351</v>
      </c>
      <c r="B1703" s="369" t="s">
        <v>1352</v>
      </c>
      <c r="C1703" s="369"/>
      <c r="D1703" s="370" t="s">
        <v>16</v>
      </c>
      <c r="E1703" s="370"/>
      <c r="F1703" s="246" t="s">
        <v>128</v>
      </c>
      <c r="G1703" s="371">
        <v>1</v>
      </c>
      <c r="H1703" s="371"/>
      <c r="I1703" s="372">
        <v>7.0000000000000007E-2</v>
      </c>
      <c r="J1703" s="372"/>
      <c r="K1703" s="248">
        <f>TRUNC(TRUNC(G1703,8)*I1703,2)</f>
        <v>7.0000000000000007E-2</v>
      </c>
    </row>
    <row r="1704" spans="1:11" ht="28.95" customHeight="1">
      <c r="A1704" s="246" t="s">
        <v>1354</v>
      </c>
      <c r="B1704" s="369" t="s">
        <v>1355</v>
      </c>
      <c r="C1704" s="369"/>
      <c r="D1704" s="370" t="s">
        <v>16</v>
      </c>
      <c r="E1704" s="370"/>
      <c r="F1704" s="246" t="s">
        <v>128</v>
      </c>
      <c r="G1704" s="371">
        <v>1</v>
      </c>
      <c r="H1704" s="371"/>
      <c r="I1704" s="372">
        <v>0.3</v>
      </c>
      <c r="J1704" s="372"/>
      <c r="K1704" s="248">
        <f>TRUNC(TRUNC(G1704,8)*I1704,2)</f>
        <v>0.3</v>
      </c>
    </row>
    <row r="1705" spans="1:11" ht="28.95" customHeight="1">
      <c r="A1705" s="246" t="s">
        <v>1356</v>
      </c>
      <c r="B1705" s="369" t="s">
        <v>1357</v>
      </c>
      <c r="C1705" s="369"/>
      <c r="D1705" s="370" t="s">
        <v>16</v>
      </c>
      <c r="E1705" s="370"/>
      <c r="F1705" s="246" t="s">
        <v>128</v>
      </c>
      <c r="G1705" s="371">
        <v>1</v>
      </c>
      <c r="H1705" s="371"/>
      <c r="I1705" s="372">
        <v>0.78</v>
      </c>
      <c r="J1705" s="372"/>
      <c r="K1705" s="248">
        <f>TRUNC(TRUNC(G1705,8)*I1705,2)</f>
        <v>0.78</v>
      </c>
    </row>
    <row r="1706" spans="1:11" ht="15" customHeight="1">
      <c r="A1706" s="11"/>
      <c r="B1706" s="11"/>
      <c r="C1706" s="11"/>
      <c r="D1706" s="11"/>
      <c r="E1706" s="11"/>
      <c r="F1706" s="11"/>
      <c r="G1706" s="367" t="s">
        <v>216</v>
      </c>
      <c r="H1706" s="367"/>
      <c r="I1706" s="367"/>
      <c r="J1706" s="367"/>
      <c r="K1706" s="249">
        <f>SUM(K1702:K1705)</f>
        <v>1.47</v>
      </c>
    </row>
    <row r="1707" spans="1:11" ht="15" customHeight="1">
      <c r="A1707" s="11"/>
      <c r="B1707" s="11"/>
      <c r="C1707" s="11"/>
      <c r="D1707" s="11"/>
      <c r="E1707" s="11"/>
      <c r="F1707" s="11"/>
      <c r="G1707" s="368" t="s">
        <v>217</v>
      </c>
      <c r="H1707" s="368"/>
      <c r="I1707" s="368"/>
      <c r="J1707" s="368"/>
      <c r="K1707" s="250">
        <f>ROUND(SUM(K1700,K1706),2)</f>
        <v>22.4</v>
      </c>
    </row>
    <row r="1708" spans="1:11" ht="10.050000000000001" customHeight="1">
      <c r="A1708" s="11"/>
      <c r="B1708" s="11"/>
      <c r="C1708" s="11"/>
      <c r="D1708" s="11"/>
      <c r="E1708" s="11"/>
      <c r="F1708" s="11"/>
      <c r="G1708" s="374"/>
      <c r="H1708" s="374"/>
      <c r="I1708" s="374"/>
      <c r="J1708" s="374"/>
      <c r="K1708" s="374"/>
    </row>
    <row r="1709" spans="1:11" ht="19.95" customHeight="1">
      <c r="A1709" s="375" t="s">
        <v>1358</v>
      </c>
      <c r="B1709" s="375"/>
      <c r="C1709" s="375"/>
      <c r="D1709" s="375"/>
      <c r="E1709" s="375"/>
      <c r="F1709" s="375"/>
      <c r="G1709" s="375"/>
      <c r="H1709" s="375"/>
      <c r="I1709" s="375"/>
      <c r="J1709" s="375"/>
      <c r="K1709" s="375"/>
    </row>
    <row r="1710" spans="1:11" ht="15" customHeight="1">
      <c r="A1710" s="373" t="s">
        <v>911</v>
      </c>
      <c r="B1710" s="373"/>
      <c r="C1710" s="373"/>
      <c r="D1710" s="366" t="s">
        <v>178</v>
      </c>
      <c r="E1710" s="366"/>
      <c r="F1710" s="243" t="s">
        <v>194</v>
      </c>
      <c r="G1710" s="366" t="s">
        <v>195</v>
      </c>
      <c r="H1710" s="366"/>
      <c r="I1710" s="366" t="s">
        <v>196</v>
      </c>
      <c r="J1710" s="366"/>
      <c r="K1710" s="243" t="s">
        <v>197</v>
      </c>
    </row>
    <row r="1711" spans="1:11" ht="21" customHeight="1">
      <c r="A1711" s="246" t="s">
        <v>1359</v>
      </c>
      <c r="B1711" s="369" t="s">
        <v>1360</v>
      </c>
      <c r="C1711" s="369"/>
      <c r="D1711" s="370" t="s">
        <v>16</v>
      </c>
      <c r="E1711" s="370"/>
      <c r="F1711" s="246" t="s">
        <v>23</v>
      </c>
      <c r="G1711" s="371">
        <v>6.3999999999999997E-5</v>
      </c>
      <c r="H1711" s="371"/>
      <c r="I1711" s="372">
        <v>5089.45</v>
      </c>
      <c r="J1711" s="372"/>
      <c r="K1711" s="248">
        <f>TRUNC(TRUNC(G1711,8)*I1711,2)</f>
        <v>0.32</v>
      </c>
    </row>
    <row r="1712" spans="1:11" ht="15" customHeight="1">
      <c r="A1712" s="11"/>
      <c r="B1712" s="11"/>
      <c r="C1712" s="11"/>
      <c r="D1712" s="11"/>
      <c r="E1712" s="11"/>
      <c r="F1712" s="11"/>
      <c r="G1712" s="367" t="s">
        <v>914</v>
      </c>
      <c r="H1712" s="367"/>
      <c r="I1712" s="367"/>
      <c r="J1712" s="367"/>
      <c r="K1712" s="249">
        <f>SUM(K1711:K1711)</f>
        <v>0.32</v>
      </c>
    </row>
    <row r="1713" spans="1:11" ht="15" customHeight="1">
      <c r="A1713" s="11"/>
      <c r="B1713" s="11"/>
      <c r="C1713" s="11"/>
      <c r="D1713" s="11"/>
      <c r="E1713" s="11"/>
      <c r="F1713" s="11"/>
      <c r="G1713" s="368" t="s">
        <v>217</v>
      </c>
      <c r="H1713" s="368"/>
      <c r="I1713" s="368"/>
      <c r="J1713" s="368"/>
      <c r="K1713" s="250">
        <f>ROUND(SUM(K1712),2)</f>
        <v>0.32</v>
      </c>
    </row>
    <row r="1714" spans="1:11" ht="10.050000000000001" customHeight="1">
      <c r="A1714" s="11"/>
      <c r="B1714" s="11"/>
      <c r="C1714" s="11"/>
      <c r="D1714" s="11"/>
      <c r="E1714" s="11"/>
      <c r="F1714" s="11"/>
      <c r="G1714" s="374"/>
      <c r="H1714" s="374"/>
      <c r="I1714" s="374"/>
      <c r="J1714" s="374"/>
      <c r="K1714" s="374"/>
    </row>
    <row r="1715" spans="1:11" ht="19.95" customHeight="1">
      <c r="A1715" s="375" t="s">
        <v>1361</v>
      </c>
      <c r="B1715" s="375"/>
      <c r="C1715" s="375"/>
      <c r="D1715" s="375"/>
      <c r="E1715" s="375"/>
      <c r="F1715" s="375"/>
      <c r="G1715" s="375"/>
      <c r="H1715" s="375"/>
      <c r="I1715" s="375"/>
      <c r="J1715" s="375"/>
      <c r="K1715" s="375"/>
    </row>
    <row r="1716" spans="1:11" ht="15" customHeight="1">
      <c r="A1716" s="373" t="s">
        <v>911</v>
      </c>
      <c r="B1716" s="373"/>
      <c r="C1716" s="373"/>
      <c r="D1716" s="366" t="s">
        <v>178</v>
      </c>
      <c r="E1716" s="366"/>
      <c r="F1716" s="243" t="s">
        <v>194</v>
      </c>
      <c r="G1716" s="366" t="s">
        <v>195</v>
      </c>
      <c r="H1716" s="366"/>
      <c r="I1716" s="366" t="s">
        <v>196</v>
      </c>
      <c r="J1716" s="366"/>
      <c r="K1716" s="243" t="s">
        <v>197</v>
      </c>
    </row>
    <row r="1717" spans="1:11" ht="21" customHeight="1">
      <c r="A1717" s="246" t="s">
        <v>1359</v>
      </c>
      <c r="B1717" s="369" t="s">
        <v>1360</v>
      </c>
      <c r="C1717" s="369"/>
      <c r="D1717" s="370" t="s">
        <v>16</v>
      </c>
      <c r="E1717" s="370"/>
      <c r="F1717" s="246" t="s">
        <v>23</v>
      </c>
      <c r="G1717" s="371">
        <v>1.4800000000000001E-5</v>
      </c>
      <c r="H1717" s="371"/>
      <c r="I1717" s="372">
        <v>5089.45</v>
      </c>
      <c r="J1717" s="372"/>
      <c r="K1717" s="248">
        <f>TRUNC(TRUNC(G1717,8)*I1717,2)</f>
        <v>7.0000000000000007E-2</v>
      </c>
    </row>
    <row r="1718" spans="1:11" ht="15" customHeight="1">
      <c r="A1718" s="11"/>
      <c r="B1718" s="11"/>
      <c r="C1718" s="11"/>
      <c r="D1718" s="11"/>
      <c r="E1718" s="11"/>
      <c r="F1718" s="11"/>
      <c r="G1718" s="367" t="s">
        <v>914</v>
      </c>
      <c r="H1718" s="367"/>
      <c r="I1718" s="367"/>
      <c r="J1718" s="367"/>
      <c r="K1718" s="249">
        <f>SUM(K1717:K1717)</f>
        <v>7.0000000000000007E-2</v>
      </c>
    </row>
    <row r="1719" spans="1:11" ht="15" customHeight="1">
      <c r="A1719" s="11"/>
      <c r="B1719" s="11"/>
      <c r="C1719" s="11"/>
      <c r="D1719" s="11"/>
      <c r="E1719" s="11"/>
      <c r="F1719" s="11"/>
      <c r="G1719" s="368" t="s">
        <v>217</v>
      </c>
      <c r="H1719" s="368"/>
      <c r="I1719" s="368"/>
      <c r="J1719" s="368"/>
      <c r="K1719" s="250">
        <f>ROUND(SUM(K1718),2)</f>
        <v>7.0000000000000007E-2</v>
      </c>
    </row>
    <row r="1720" spans="1:11" ht="10.050000000000001" customHeight="1">
      <c r="A1720" s="11"/>
      <c r="B1720" s="11"/>
      <c r="C1720" s="11"/>
      <c r="D1720" s="11"/>
      <c r="E1720" s="11"/>
      <c r="F1720" s="11"/>
      <c r="G1720" s="374"/>
      <c r="H1720" s="374"/>
      <c r="I1720" s="374"/>
      <c r="J1720" s="374"/>
      <c r="K1720" s="374"/>
    </row>
    <row r="1721" spans="1:11" ht="19.95" customHeight="1">
      <c r="A1721" s="375" t="s">
        <v>1362</v>
      </c>
      <c r="B1721" s="375"/>
      <c r="C1721" s="375"/>
      <c r="D1721" s="375"/>
      <c r="E1721" s="375"/>
      <c r="F1721" s="375"/>
      <c r="G1721" s="375"/>
      <c r="H1721" s="375"/>
      <c r="I1721" s="375"/>
      <c r="J1721" s="375"/>
      <c r="K1721" s="375"/>
    </row>
    <row r="1722" spans="1:11" ht="15" customHeight="1">
      <c r="A1722" s="373" t="s">
        <v>911</v>
      </c>
      <c r="B1722" s="373"/>
      <c r="C1722" s="373"/>
      <c r="D1722" s="366" t="s">
        <v>178</v>
      </c>
      <c r="E1722" s="366"/>
      <c r="F1722" s="243" t="s">
        <v>194</v>
      </c>
      <c r="G1722" s="366" t="s">
        <v>195</v>
      </c>
      <c r="H1722" s="366"/>
      <c r="I1722" s="366" t="s">
        <v>196</v>
      </c>
      <c r="J1722" s="366"/>
      <c r="K1722" s="243" t="s">
        <v>197</v>
      </c>
    </row>
    <row r="1723" spans="1:11" ht="21" customHeight="1">
      <c r="A1723" s="246" t="s">
        <v>1359</v>
      </c>
      <c r="B1723" s="369" t="s">
        <v>1360</v>
      </c>
      <c r="C1723" s="369"/>
      <c r="D1723" s="370" t="s">
        <v>16</v>
      </c>
      <c r="E1723" s="370"/>
      <c r="F1723" s="246" t="s">
        <v>23</v>
      </c>
      <c r="G1723" s="371">
        <v>6.0000000000000002E-5</v>
      </c>
      <c r="H1723" s="371"/>
      <c r="I1723" s="372">
        <v>5089.45</v>
      </c>
      <c r="J1723" s="372"/>
      <c r="K1723" s="248">
        <f>TRUNC(TRUNC(G1723,8)*I1723,2)</f>
        <v>0.3</v>
      </c>
    </row>
    <row r="1724" spans="1:11" ht="15" customHeight="1">
      <c r="A1724" s="11"/>
      <c r="B1724" s="11"/>
      <c r="C1724" s="11"/>
      <c r="D1724" s="11"/>
      <c r="E1724" s="11"/>
      <c r="F1724" s="11"/>
      <c r="G1724" s="367" t="s">
        <v>914</v>
      </c>
      <c r="H1724" s="367"/>
      <c r="I1724" s="367"/>
      <c r="J1724" s="367"/>
      <c r="K1724" s="249">
        <f>SUM(K1723:K1723)</f>
        <v>0.3</v>
      </c>
    </row>
    <row r="1725" spans="1:11" ht="15" customHeight="1">
      <c r="A1725" s="11"/>
      <c r="B1725" s="11"/>
      <c r="C1725" s="11"/>
      <c r="D1725" s="11"/>
      <c r="E1725" s="11"/>
      <c r="F1725" s="11"/>
      <c r="G1725" s="368" t="s">
        <v>217</v>
      </c>
      <c r="H1725" s="368"/>
      <c r="I1725" s="368"/>
      <c r="J1725" s="368"/>
      <c r="K1725" s="250">
        <f>ROUND(SUM(K1724),2)</f>
        <v>0.3</v>
      </c>
    </row>
    <row r="1726" spans="1:11" ht="10.050000000000001" customHeight="1">
      <c r="A1726" s="11"/>
      <c r="B1726" s="11"/>
      <c r="C1726" s="11"/>
      <c r="D1726" s="11"/>
      <c r="E1726" s="11"/>
      <c r="F1726" s="11"/>
      <c r="G1726" s="374"/>
      <c r="H1726" s="374"/>
      <c r="I1726" s="374"/>
      <c r="J1726" s="374"/>
      <c r="K1726" s="374"/>
    </row>
    <row r="1727" spans="1:11" ht="19.95" customHeight="1">
      <c r="A1727" s="375" t="s">
        <v>1363</v>
      </c>
      <c r="B1727" s="375"/>
      <c r="C1727" s="375"/>
      <c r="D1727" s="375"/>
      <c r="E1727" s="375"/>
      <c r="F1727" s="375"/>
      <c r="G1727" s="375"/>
      <c r="H1727" s="375"/>
      <c r="I1727" s="375"/>
      <c r="J1727" s="375"/>
      <c r="K1727" s="375"/>
    </row>
    <row r="1728" spans="1:11" ht="15" customHeight="1">
      <c r="A1728" s="373" t="s">
        <v>918</v>
      </c>
      <c r="B1728" s="373"/>
      <c r="C1728" s="373"/>
      <c r="D1728" s="366" t="s">
        <v>178</v>
      </c>
      <c r="E1728" s="366"/>
      <c r="F1728" s="243" t="s">
        <v>194</v>
      </c>
      <c r="G1728" s="366" t="s">
        <v>195</v>
      </c>
      <c r="H1728" s="366"/>
      <c r="I1728" s="366" t="s">
        <v>196</v>
      </c>
      <c r="J1728" s="366"/>
      <c r="K1728" s="243" t="s">
        <v>197</v>
      </c>
    </row>
    <row r="1729" spans="1:11" ht="21" customHeight="1">
      <c r="A1729" s="246" t="s">
        <v>919</v>
      </c>
      <c r="B1729" s="369" t="s">
        <v>920</v>
      </c>
      <c r="C1729" s="369"/>
      <c r="D1729" s="370" t="s">
        <v>16</v>
      </c>
      <c r="E1729" s="370"/>
      <c r="F1729" s="246" t="s">
        <v>921</v>
      </c>
      <c r="G1729" s="371">
        <v>0.78</v>
      </c>
      <c r="H1729" s="371"/>
      <c r="I1729" s="372">
        <v>1</v>
      </c>
      <c r="J1729" s="372"/>
      <c r="K1729" s="248">
        <f>TRUNC(TRUNC(G1729,8)*I1729,2)</f>
        <v>0.78</v>
      </c>
    </row>
    <row r="1730" spans="1:11" ht="15" customHeight="1">
      <c r="A1730" s="11"/>
      <c r="B1730" s="11"/>
      <c r="C1730" s="11"/>
      <c r="D1730" s="11"/>
      <c r="E1730" s="11"/>
      <c r="F1730" s="11"/>
      <c r="G1730" s="367" t="s">
        <v>922</v>
      </c>
      <c r="H1730" s="367"/>
      <c r="I1730" s="367"/>
      <c r="J1730" s="367"/>
      <c r="K1730" s="249">
        <f>SUM(K1729:K1729)</f>
        <v>0.78</v>
      </c>
    </row>
    <row r="1731" spans="1:11" ht="15" customHeight="1">
      <c r="A1731" s="11"/>
      <c r="B1731" s="11"/>
      <c r="C1731" s="11"/>
      <c r="D1731" s="11"/>
      <c r="E1731" s="11"/>
      <c r="F1731" s="11"/>
      <c r="G1731" s="368" t="s">
        <v>217</v>
      </c>
      <c r="H1731" s="368"/>
      <c r="I1731" s="368"/>
      <c r="J1731" s="368"/>
      <c r="K1731" s="250">
        <f>ROUND(SUM(K1730),2)</f>
        <v>0.78</v>
      </c>
    </row>
    <row r="1732" spans="1:11" ht="10.050000000000001" customHeight="1">
      <c r="A1732" s="11"/>
      <c r="B1732" s="11"/>
      <c r="C1732" s="11"/>
      <c r="D1732" s="11"/>
      <c r="E1732" s="11"/>
      <c r="F1732" s="11"/>
      <c r="G1732" s="374"/>
      <c r="H1732" s="374"/>
      <c r="I1732" s="374"/>
      <c r="J1732" s="374"/>
      <c r="K1732" s="374"/>
    </row>
    <row r="1733" spans="1:11" ht="19.95" customHeight="1">
      <c r="A1733" s="375" t="s">
        <v>1364</v>
      </c>
      <c r="B1733" s="375"/>
      <c r="C1733" s="375"/>
      <c r="D1733" s="375"/>
      <c r="E1733" s="375"/>
      <c r="F1733" s="375"/>
      <c r="G1733" s="375"/>
      <c r="H1733" s="375"/>
      <c r="I1733" s="375"/>
      <c r="J1733" s="375"/>
      <c r="K1733" s="375"/>
    </row>
    <row r="1734" spans="1:11" ht="15" customHeight="1">
      <c r="A1734" s="373" t="s">
        <v>207</v>
      </c>
      <c r="B1734" s="373"/>
      <c r="C1734" s="373"/>
      <c r="D1734" s="366" t="s">
        <v>178</v>
      </c>
      <c r="E1734" s="366"/>
      <c r="F1734" s="243" t="s">
        <v>194</v>
      </c>
      <c r="G1734" s="366" t="s">
        <v>195</v>
      </c>
      <c r="H1734" s="366"/>
      <c r="I1734" s="366" t="s">
        <v>196</v>
      </c>
      <c r="J1734" s="366"/>
      <c r="K1734" s="243" t="s">
        <v>197</v>
      </c>
    </row>
    <row r="1735" spans="1:11" ht="21" customHeight="1">
      <c r="A1735" s="246" t="s">
        <v>1365</v>
      </c>
      <c r="B1735" s="369" t="s">
        <v>1366</v>
      </c>
      <c r="C1735" s="369"/>
      <c r="D1735" s="370" t="s">
        <v>16</v>
      </c>
      <c r="E1735" s="370"/>
      <c r="F1735" s="246" t="s">
        <v>128</v>
      </c>
      <c r="G1735" s="371">
        <v>1</v>
      </c>
      <c r="H1735" s="371"/>
      <c r="I1735" s="372">
        <v>29.99</v>
      </c>
      <c r="J1735" s="372"/>
      <c r="K1735" s="248">
        <f>TRUNC(TRUNC(G1735,8)*I1735,2)</f>
        <v>29.99</v>
      </c>
    </row>
    <row r="1736" spans="1:11" ht="18" customHeight="1">
      <c r="A1736" s="11"/>
      <c r="B1736" s="11"/>
      <c r="C1736" s="11"/>
      <c r="D1736" s="11"/>
      <c r="E1736" s="11"/>
      <c r="F1736" s="11"/>
      <c r="G1736" s="367" t="s">
        <v>212</v>
      </c>
      <c r="H1736" s="367"/>
      <c r="I1736" s="367"/>
      <c r="J1736" s="367"/>
      <c r="K1736" s="249">
        <f>SUM(K1735:K1735)</f>
        <v>29.99</v>
      </c>
    </row>
    <row r="1737" spans="1:11" ht="15" customHeight="1">
      <c r="A1737" s="373" t="s">
        <v>213</v>
      </c>
      <c r="B1737" s="373"/>
      <c r="C1737" s="373"/>
      <c r="D1737" s="366" t="s">
        <v>178</v>
      </c>
      <c r="E1737" s="366"/>
      <c r="F1737" s="243" t="s">
        <v>194</v>
      </c>
      <c r="G1737" s="366" t="s">
        <v>195</v>
      </c>
      <c r="H1737" s="366"/>
      <c r="I1737" s="366" t="s">
        <v>196</v>
      </c>
      <c r="J1737" s="366"/>
      <c r="K1737" s="243" t="s">
        <v>197</v>
      </c>
    </row>
    <row r="1738" spans="1:11" ht="37.950000000000003" customHeight="1">
      <c r="A1738" s="246" t="s">
        <v>1367</v>
      </c>
      <c r="B1738" s="369" t="s">
        <v>1368</v>
      </c>
      <c r="C1738" s="369"/>
      <c r="D1738" s="370" t="s">
        <v>16</v>
      </c>
      <c r="E1738" s="370"/>
      <c r="F1738" s="246" t="s">
        <v>128</v>
      </c>
      <c r="G1738" s="371">
        <v>1</v>
      </c>
      <c r="H1738" s="371"/>
      <c r="I1738" s="372">
        <v>51.81</v>
      </c>
      <c r="J1738" s="372"/>
      <c r="K1738" s="248">
        <f>TRUNC(TRUNC(G1738,8)*I1738,2)</f>
        <v>51.81</v>
      </c>
    </row>
    <row r="1739" spans="1:11" ht="37.950000000000003" customHeight="1">
      <c r="A1739" s="246" t="s">
        <v>1369</v>
      </c>
      <c r="B1739" s="369" t="s">
        <v>1370</v>
      </c>
      <c r="C1739" s="369"/>
      <c r="D1739" s="370" t="s">
        <v>16</v>
      </c>
      <c r="E1739" s="370"/>
      <c r="F1739" s="246" t="s">
        <v>128</v>
      </c>
      <c r="G1739" s="371">
        <v>1</v>
      </c>
      <c r="H1739" s="371"/>
      <c r="I1739" s="372">
        <v>7.38</v>
      </c>
      <c r="J1739" s="372"/>
      <c r="K1739" s="248">
        <f>TRUNC(TRUNC(G1739,8)*I1739,2)</f>
        <v>7.38</v>
      </c>
    </row>
    <row r="1740" spans="1:11" ht="28.95" customHeight="1">
      <c r="A1740" s="246" t="s">
        <v>1371</v>
      </c>
      <c r="B1740" s="369" t="s">
        <v>1372</v>
      </c>
      <c r="C1740" s="369"/>
      <c r="D1740" s="370" t="s">
        <v>16</v>
      </c>
      <c r="E1740" s="370"/>
      <c r="F1740" s="246" t="s">
        <v>128</v>
      </c>
      <c r="G1740" s="371">
        <v>1</v>
      </c>
      <c r="H1740" s="371"/>
      <c r="I1740" s="372">
        <v>18.260000000000002</v>
      </c>
      <c r="J1740" s="372"/>
      <c r="K1740" s="248">
        <f>TRUNC(TRUNC(G1740,8)*I1740,2)</f>
        <v>18.260000000000002</v>
      </c>
    </row>
    <row r="1741" spans="1:11" ht="15" customHeight="1">
      <c r="A1741" s="11"/>
      <c r="B1741" s="11"/>
      <c r="C1741" s="11"/>
      <c r="D1741" s="11"/>
      <c r="E1741" s="11"/>
      <c r="F1741" s="11"/>
      <c r="G1741" s="367" t="s">
        <v>216</v>
      </c>
      <c r="H1741" s="367"/>
      <c r="I1741" s="367"/>
      <c r="J1741" s="367"/>
      <c r="K1741" s="249">
        <f>SUM(K1738:K1740)</f>
        <v>77.45</v>
      </c>
    </row>
    <row r="1742" spans="1:11" ht="15" customHeight="1">
      <c r="A1742" s="11"/>
      <c r="B1742" s="11"/>
      <c r="C1742" s="11"/>
      <c r="D1742" s="11"/>
      <c r="E1742" s="11"/>
      <c r="F1742" s="11"/>
      <c r="G1742" s="368" t="s">
        <v>217</v>
      </c>
      <c r="H1742" s="368"/>
      <c r="I1742" s="368"/>
      <c r="J1742" s="368"/>
      <c r="K1742" s="250">
        <f>ROUND(SUM(K1736,K1741),2)</f>
        <v>107.44</v>
      </c>
    </row>
    <row r="1743" spans="1:11" ht="10.050000000000001" customHeight="1">
      <c r="A1743" s="11"/>
      <c r="B1743" s="11"/>
      <c r="C1743" s="11"/>
      <c r="D1743" s="11"/>
      <c r="E1743" s="11"/>
      <c r="F1743" s="11"/>
      <c r="G1743" s="374"/>
      <c r="H1743" s="374"/>
      <c r="I1743" s="374"/>
      <c r="J1743" s="374"/>
      <c r="K1743" s="374"/>
    </row>
    <row r="1744" spans="1:11" ht="19.95" customHeight="1">
      <c r="A1744" s="375" t="s">
        <v>1373</v>
      </c>
      <c r="B1744" s="375"/>
      <c r="C1744" s="375"/>
      <c r="D1744" s="375"/>
      <c r="E1744" s="375"/>
      <c r="F1744" s="375"/>
      <c r="G1744" s="375"/>
      <c r="H1744" s="375"/>
      <c r="I1744" s="375"/>
      <c r="J1744" s="375"/>
      <c r="K1744" s="375"/>
    </row>
    <row r="1745" spans="1:11" ht="15" customHeight="1">
      <c r="A1745" s="373" t="s">
        <v>207</v>
      </c>
      <c r="B1745" s="373"/>
      <c r="C1745" s="373"/>
      <c r="D1745" s="366" t="s">
        <v>178</v>
      </c>
      <c r="E1745" s="366"/>
      <c r="F1745" s="243" t="s">
        <v>194</v>
      </c>
      <c r="G1745" s="366" t="s">
        <v>195</v>
      </c>
      <c r="H1745" s="366"/>
      <c r="I1745" s="366" t="s">
        <v>196</v>
      </c>
      <c r="J1745" s="366"/>
      <c r="K1745" s="243" t="s">
        <v>197</v>
      </c>
    </row>
    <row r="1746" spans="1:11" ht="21" customHeight="1">
      <c r="A1746" s="246" t="s">
        <v>1365</v>
      </c>
      <c r="B1746" s="369" t="s">
        <v>1366</v>
      </c>
      <c r="C1746" s="369"/>
      <c r="D1746" s="370" t="s">
        <v>16</v>
      </c>
      <c r="E1746" s="370"/>
      <c r="F1746" s="246" t="s">
        <v>128</v>
      </c>
      <c r="G1746" s="371">
        <v>1</v>
      </c>
      <c r="H1746" s="371"/>
      <c r="I1746" s="372">
        <v>29.99</v>
      </c>
      <c r="J1746" s="372"/>
      <c r="K1746" s="248">
        <f>TRUNC(TRUNC(G1746,8)*I1746,2)</f>
        <v>29.99</v>
      </c>
    </row>
    <row r="1747" spans="1:11" ht="18" customHeight="1">
      <c r="A1747" s="11"/>
      <c r="B1747" s="11"/>
      <c r="C1747" s="11"/>
      <c r="D1747" s="11"/>
      <c r="E1747" s="11"/>
      <c r="F1747" s="11"/>
      <c r="G1747" s="367" t="s">
        <v>212</v>
      </c>
      <c r="H1747" s="367"/>
      <c r="I1747" s="367"/>
      <c r="J1747" s="367"/>
      <c r="K1747" s="249">
        <f>SUM(K1746:K1746)</f>
        <v>29.99</v>
      </c>
    </row>
    <row r="1748" spans="1:11" ht="15" customHeight="1">
      <c r="A1748" s="373" t="s">
        <v>213</v>
      </c>
      <c r="B1748" s="373"/>
      <c r="C1748" s="373"/>
      <c r="D1748" s="366" t="s">
        <v>178</v>
      </c>
      <c r="E1748" s="366"/>
      <c r="F1748" s="243" t="s">
        <v>194</v>
      </c>
      <c r="G1748" s="366" t="s">
        <v>195</v>
      </c>
      <c r="H1748" s="366"/>
      <c r="I1748" s="366" t="s">
        <v>196</v>
      </c>
      <c r="J1748" s="366"/>
      <c r="K1748" s="243" t="s">
        <v>197</v>
      </c>
    </row>
    <row r="1749" spans="1:11" ht="37.950000000000003" customHeight="1">
      <c r="A1749" s="246" t="s">
        <v>1367</v>
      </c>
      <c r="B1749" s="369" t="s">
        <v>1368</v>
      </c>
      <c r="C1749" s="369"/>
      <c r="D1749" s="370" t="s">
        <v>16</v>
      </c>
      <c r="E1749" s="370"/>
      <c r="F1749" s="246" t="s">
        <v>128</v>
      </c>
      <c r="G1749" s="371">
        <v>1</v>
      </c>
      <c r="H1749" s="371"/>
      <c r="I1749" s="372">
        <v>51.81</v>
      </c>
      <c r="J1749" s="372"/>
      <c r="K1749" s="248">
        <f>TRUNC(TRUNC(G1749,8)*I1749,2)</f>
        <v>51.81</v>
      </c>
    </row>
    <row r="1750" spans="1:11" ht="37.950000000000003" customHeight="1">
      <c r="A1750" s="246" t="s">
        <v>1369</v>
      </c>
      <c r="B1750" s="369" t="s">
        <v>1370</v>
      </c>
      <c r="C1750" s="369"/>
      <c r="D1750" s="370" t="s">
        <v>16</v>
      </c>
      <c r="E1750" s="370"/>
      <c r="F1750" s="246" t="s">
        <v>128</v>
      </c>
      <c r="G1750" s="371">
        <v>1</v>
      </c>
      <c r="H1750" s="371"/>
      <c r="I1750" s="372">
        <v>7.38</v>
      </c>
      <c r="J1750" s="372"/>
      <c r="K1750" s="248">
        <f>TRUNC(TRUNC(G1750,8)*I1750,2)</f>
        <v>7.38</v>
      </c>
    </row>
    <row r="1751" spans="1:11" ht="28.95" customHeight="1">
      <c r="A1751" s="246" t="s">
        <v>1371</v>
      </c>
      <c r="B1751" s="369" t="s">
        <v>1372</v>
      </c>
      <c r="C1751" s="369"/>
      <c r="D1751" s="370" t="s">
        <v>16</v>
      </c>
      <c r="E1751" s="370"/>
      <c r="F1751" s="246" t="s">
        <v>128</v>
      </c>
      <c r="G1751" s="371">
        <v>1</v>
      </c>
      <c r="H1751" s="371"/>
      <c r="I1751" s="372">
        <v>18.260000000000002</v>
      </c>
      <c r="J1751" s="372"/>
      <c r="K1751" s="248">
        <f>TRUNC(TRUNC(G1751,8)*I1751,2)</f>
        <v>18.260000000000002</v>
      </c>
    </row>
    <row r="1752" spans="1:11" ht="37.950000000000003" customHeight="1">
      <c r="A1752" s="246" t="s">
        <v>1374</v>
      </c>
      <c r="B1752" s="369" t="s">
        <v>1375</v>
      </c>
      <c r="C1752" s="369"/>
      <c r="D1752" s="370" t="s">
        <v>16</v>
      </c>
      <c r="E1752" s="370"/>
      <c r="F1752" s="246" t="s">
        <v>128</v>
      </c>
      <c r="G1752" s="371">
        <v>1</v>
      </c>
      <c r="H1752" s="371"/>
      <c r="I1752" s="372">
        <v>83.29</v>
      </c>
      <c r="J1752" s="372"/>
      <c r="K1752" s="248">
        <f>TRUNC(TRUNC(G1752,8)*I1752,2)</f>
        <v>83.29</v>
      </c>
    </row>
    <row r="1753" spans="1:11" ht="37.950000000000003" customHeight="1">
      <c r="A1753" s="246" t="s">
        <v>1376</v>
      </c>
      <c r="B1753" s="369" t="s">
        <v>1377</v>
      </c>
      <c r="C1753" s="369"/>
      <c r="D1753" s="370" t="s">
        <v>16</v>
      </c>
      <c r="E1753" s="370"/>
      <c r="F1753" s="246" t="s">
        <v>128</v>
      </c>
      <c r="G1753" s="371">
        <v>1</v>
      </c>
      <c r="H1753" s="371"/>
      <c r="I1753" s="372">
        <v>28.95</v>
      </c>
      <c r="J1753" s="372"/>
      <c r="K1753" s="248">
        <f>TRUNC(TRUNC(G1753,8)*I1753,2)</f>
        <v>28.95</v>
      </c>
    </row>
    <row r="1754" spans="1:11" ht="15" customHeight="1">
      <c r="A1754" s="11"/>
      <c r="B1754" s="11"/>
      <c r="C1754" s="11"/>
      <c r="D1754" s="11"/>
      <c r="E1754" s="11"/>
      <c r="F1754" s="11"/>
      <c r="G1754" s="367" t="s">
        <v>216</v>
      </c>
      <c r="H1754" s="367"/>
      <c r="I1754" s="367"/>
      <c r="J1754" s="367"/>
      <c r="K1754" s="249">
        <f>SUM(K1749:K1753)</f>
        <v>189.69</v>
      </c>
    </row>
    <row r="1755" spans="1:11" ht="15" customHeight="1">
      <c r="A1755" s="11"/>
      <c r="B1755" s="11"/>
      <c r="C1755" s="11"/>
      <c r="D1755" s="11"/>
      <c r="E1755" s="11"/>
      <c r="F1755" s="11"/>
      <c r="G1755" s="368" t="s">
        <v>217</v>
      </c>
      <c r="H1755" s="368"/>
      <c r="I1755" s="368"/>
      <c r="J1755" s="368"/>
      <c r="K1755" s="250">
        <f>ROUND(SUM(K1747,K1754),2)</f>
        <v>219.68</v>
      </c>
    </row>
    <row r="1756" spans="1:11" ht="10.050000000000001" customHeight="1">
      <c r="A1756" s="11"/>
      <c r="B1756" s="11"/>
      <c r="C1756" s="11"/>
      <c r="D1756" s="11"/>
      <c r="E1756" s="11"/>
      <c r="F1756" s="11"/>
      <c r="G1756" s="374"/>
      <c r="H1756" s="374"/>
      <c r="I1756" s="374"/>
      <c r="J1756" s="374"/>
      <c r="K1756" s="374"/>
    </row>
    <row r="1757" spans="1:11" ht="19.95" customHeight="1">
      <c r="A1757" s="375" t="s">
        <v>1378</v>
      </c>
      <c r="B1757" s="375"/>
      <c r="C1757" s="375"/>
      <c r="D1757" s="375"/>
      <c r="E1757" s="375"/>
      <c r="F1757" s="375"/>
      <c r="G1757" s="375"/>
      <c r="H1757" s="375"/>
      <c r="I1757" s="375"/>
      <c r="J1757" s="375"/>
      <c r="K1757" s="375"/>
    </row>
    <row r="1758" spans="1:11" ht="15" customHeight="1">
      <c r="A1758" s="373" t="s">
        <v>911</v>
      </c>
      <c r="B1758" s="373"/>
      <c r="C1758" s="373"/>
      <c r="D1758" s="366" t="s">
        <v>178</v>
      </c>
      <c r="E1758" s="366"/>
      <c r="F1758" s="243" t="s">
        <v>194</v>
      </c>
      <c r="G1758" s="366" t="s">
        <v>195</v>
      </c>
      <c r="H1758" s="366"/>
      <c r="I1758" s="366" t="s">
        <v>196</v>
      </c>
      <c r="J1758" s="366"/>
      <c r="K1758" s="243" t="s">
        <v>197</v>
      </c>
    </row>
    <row r="1759" spans="1:11" ht="28.95" customHeight="1">
      <c r="A1759" s="246" t="s">
        <v>1379</v>
      </c>
      <c r="B1759" s="369" t="s">
        <v>1380</v>
      </c>
      <c r="C1759" s="369"/>
      <c r="D1759" s="370" t="s">
        <v>16</v>
      </c>
      <c r="E1759" s="370"/>
      <c r="F1759" s="246" t="s">
        <v>23</v>
      </c>
      <c r="G1759" s="371">
        <v>4.0000000000000003E-5</v>
      </c>
      <c r="H1759" s="371"/>
      <c r="I1759" s="390">
        <v>1295335.74</v>
      </c>
      <c r="J1759" s="390"/>
      <c r="K1759" s="248">
        <f>TRUNC(TRUNC(G1759,8)*I1759,2)</f>
        <v>51.81</v>
      </c>
    </row>
    <row r="1760" spans="1:11" ht="15" customHeight="1">
      <c r="A1760" s="11"/>
      <c r="B1760" s="11"/>
      <c r="C1760" s="11"/>
      <c r="D1760" s="11"/>
      <c r="E1760" s="11"/>
      <c r="F1760" s="11"/>
      <c r="G1760" s="367" t="s">
        <v>914</v>
      </c>
      <c r="H1760" s="367"/>
      <c r="I1760" s="367"/>
      <c r="J1760" s="367"/>
      <c r="K1760" s="249">
        <f>SUM(K1759:K1759)</f>
        <v>51.81</v>
      </c>
    </row>
    <row r="1761" spans="1:11" ht="15" customHeight="1">
      <c r="A1761" s="11"/>
      <c r="B1761" s="11"/>
      <c r="C1761" s="11"/>
      <c r="D1761" s="11"/>
      <c r="E1761" s="11"/>
      <c r="F1761" s="11"/>
      <c r="G1761" s="368" t="s">
        <v>217</v>
      </c>
      <c r="H1761" s="368"/>
      <c r="I1761" s="368"/>
      <c r="J1761" s="368"/>
      <c r="K1761" s="250">
        <f>ROUND(SUM(K1760),2)</f>
        <v>51.81</v>
      </c>
    </row>
    <row r="1762" spans="1:11" ht="10.050000000000001" customHeight="1">
      <c r="A1762" s="11"/>
      <c r="B1762" s="11"/>
      <c r="C1762" s="11"/>
      <c r="D1762" s="11"/>
      <c r="E1762" s="11"/>
      <c r="F1762" s="11"/>
      <c r="G1762" s="374"/>
      <c r="H1762" s="374"/>
      <c r="I1762" s="374"/>
      <c r="J1762" s="374"/>
      <c r="K1762" s="374"/>
    </row>
    <row r="1763" spans="1:11" ht="19.95" customHeight="1">
      <c r="A1763" s="375" t="s">
        <v>1381</v>
      </c>
      <c r="B1763" s="375"/>
      <c r="C1763" s="375"/>
      <c r="D1763" s="375"/>
      <c r="E1763" s="375"/>
      <c r="F1763" s="375"/>
      <c r="G1763" s="375"/>
      <c r="H1763" s="375"/>
      <c r="I1763" s="375"/>
      <c r="J1763" s="375"/>
      <c r="K1763" s="375"/>
    </row>
    <row r="1764" spans="1:11" ht="15" customHeight="1">
      <c r="A1764" s="373" t="s">
        <v>911</v>
      </c>
      <c r="B1764" s="373"/>
      <c r="C1764" s="373"/>
      <c r="D1764" s="366" t="s">
        <v>178</v>
      </c>
      <c r="E1764" s="366"/>
      <c r="F1764" s="243" t="s">
        <v>194</v>
      </c>
      <c r="G1764" s="366" t="s">
        <v>195</v>
      </c>
      <c r="H1764" s="366"/>
      <c r="I1764" s="366" t="s">
        <v>196</v>
      </c>
      <c r="J1764" s="366"/>
      <c r="K1764" s="243" t="s">
        <v>197</v>
      </c>
    </row>
    <row r="1765" spans="1:11" ht="28.95" customHeight="1">
      <c r="A1765" s="246" t="s">
        <v>1379</v>
      </c>
      <c r="B1765" s="369" t="s">
        <v>1380</v>
      </c>
      <c r="C1765" s="369"/>
      <c r="D1765" s="370" t="s">
        <v>16</v>
      </c>
      <c r="E1765" s="370"/>
      <c r="F1765" s="246" t="s">
        <v>23</v>
      </c>
      <c r="G1765" s="371">
        <v>5.6999999999999996E-6</v>
      </c>
      <c r="H1765" s="371"/>
      <c r="I1765" s="390">
        <v>1295335.74</v>
      </c>
      <c r="J1765" s="390"/>
      <c r="K1765" s="248">
        <f>TRUNC(TRUNC(G1765,8)*I1765,2)</f>
        <v>7.38</v>
      </c>
    </row>
    <row r="1766" spans="1:11" ht="15" customHeight="1">
      <c r="A1766" s="11"/>
      <c r="B1766" s="11"/>
      <c r="C1766" s="11"/>
      <c r="D1766" s="11"/>
      <c r="E1766" s="11"/>
      <c r="F1766" s="11"/>
      <c r="G1766" s="367" t="s">
        <v>914</v>
      </c>
      <c r="H1766" s="367"/>
      <c r="I1766" s="367"/>
      <c r="J1766" s="367"/>
      <c r="K1766" s="249">
        <f>SUM(K1765:K1765)</f>
        <v>7.38</v>
      </c>
    </row>
    <row r="1767" spans="1:11" ht="15" customHeight="1">
      <c r="A1767" s="11"/>
      <c r="B1767" s="11"/>
      <c r="C1767" s="11"/>
      <c r="D1767" s="11"/>
      <c r="E1767" s="11"/>
      <c r="F1767" s="11"/>
      <c r="G1767" s="368" t="s">
        <v>217</v>
      </c>
      <c r="H1767" s="368"/>
      <c r="I1767" s="368"/>
      <c r="J1767" s="368"/>
      <c r="K1767" s="250">
        <f>ROUND(SUM(K1766),2)</f>
        <v>7.38</v>
      </c>
    </row>
    <row r="1768" spans="1:11" ht="10.050000000000001" customHeight="1">
      <c r="A1768" s="11"/>
      <c r="B1768" s="11"/>
      <c r="C1768" s="11"/>
      <c r="D1768" s="11"/>
      <c r="E1768" s="11"/>
      <c r="F1768" s="11"/>
      <c r="G1768" s="374"/>
      <c r="H1768" s="374"/>
      <c r="I1768" s="374"/>
      <c r="J1768" s="374"/>
      <c r="K1768" s="374"/>
    </row>
    <row r="1769" spans="1:11" ht="19.95" customHeight="1">
      <c r="A1769" s="375" t="s">
        <v>1382</v>
      </c>
      <c r="B1769" s="375"/>
      <c r="C1769" s="375"/>
      <c r="D1769" s="375"/>
      <c r="E1769" s="375"/>
      <c r="F1769" s="375"/>
      <c r="G1769" s="375"/>
      <c r="H1769" s="375"/>
      <c r="I1769" s="375"/>
      <c r="J1769" s="375"/>
      <c r="K1769" s="375"/>
    </row>
    <row r="1770" spans="1:11" ht="15" customHeight="1">
      <c r="A1770" s="373" t="s">
        <v>911</v>
      </c>
      <c r="B1770" s="373"/>
      <c r="C1770" s="373"/>
      <c r="D1770" s="366" t="s">
        <v>178</v>
      </c>
      <c r="E1770" s="366"/>
      <c r="F1770" s="243" t="s">
        <v>194</v>
      </c>
      <c r="G1770" s="366" t="s">
        <v>195</v>
      </c>
      <c r="H1770" s="366"/>
      <c r="I1770" s="366" t="s">
        <v>196</v>
      </c>
      <c r="J1770" s="366"/>
      <c r="K1770" s="243" t="s">
        <v>197</v>
      </c>
    </row>
    <row r="1771" spans="1:11" ht="28.95" customHeight="1">
      <c r="A1771" s="246" t="s">
        <v>1379</v>
      </c>
      <c r="B1771" s="369" t="s">
        <v>1380</v>
      </c>
      <c r="C1771" s="369"/>
      <c r="D1771" s="370" t="s">
        <v>16</v>
      </c>
      <c r="E1771" s="370"/>
      <c r="F1771" s="246" t="s">
        <v>23</v>
      </c>
      <c r="G1771" s="371">
        <v>1.4100000000000001E-5</v>
      </c>
      <c r="H1771" s="371"/>
      <c r="I1771" s="390">
        <v>1295335.74</v>
      </c>
      <c r="J1771" s="390"/>
      <c r="K1771" s="248">
        <f>TRUNC(TRUNC(G1771,8)*I1771,2)</f>
        <v>18.260000000000002</v>
      </c>
    </row>
    <row r="1772" spans="1:11" ht="15" customHeight="1">
      <c r="A1772" s="11"/>
      <c r="B1772" s="11"/>
      <c r="C1772" s="11"/>
      <c r="D1772" s="11"/>
      <c r="E1772" s="11"/>
      <c r="F1772" s="11"/>
      <c r="G1772" s="367" t="s">
        <v>914</v>
      </c>
      <c r="H1772" s="367"/>
      <c r="I1772" s="367"/>
      <c r="J1772" s="367"/>
      <c r="K1772" s="249">
        <f>SUM(K1771:K1771)</f>
        <v>18.260000000000002</v>
      </c>
    </row>
    <row r="1773" spans="1:11" ht="15" customHeight="1">
      <c r="A1773" s="11"/>
      <c r="B1773" s="11"/>
      <c r="C1773" s="11"/>
      <c r="D1773" s="11"/>
      <c r="E1773" s="11"/>
      <c r="F1773" s="11"/>
      <c r="G1773" s="368" t="s">
        <v>217</v>
      </c>
      <c r="H1773" s="368"/>
      <c r="I1773" s="368"/>
      <c r="J1773" s="368"/>
      <c r="K1773" s="250">
        <f>ROUND(SUM(K1772),2)</f>
        <v>18.260000000000002</v>
      </c>
    </row>
    <row r="1774" spans="1:11" ht="10.050000000000001" customHeight="1">
      <c r="A1774" s="11"/>
      <c r="B1774" s="11"/>
      <c r="C1774" s="11"/>
      <c r="D1774" s="11"/>
      <c r="E1774" s="11"/>
      <c r="F1774" s="11"/>
      <c r="G1774" s="374"/>
      <c r="H1774" s="374"/>
      <c r="I1774" s="374"/>
      <c r="J1774" s="374"/>
      <c r="K1774" s="374"/>
    </row>
    <row r="1775" spans="1:11" ht="19.95" customHeight="1">
      <c r="A1775" s="375" t="s">
        <v>1383</v>
      </c>
      <c r="B1775" s="375"/>
      <c r="C1775" s="375"/>
      <c r="D1775" s="375"/>
      <c r="E1775" s="375"/>
      <c r="F1775" s="375"/>
      <c r="G1775" s="375"/>
      <c r="H1775" s="375"/>
      <c r="I1775" s="375"/>
      <c r="J1775" s="375"/>
      <c r="K1775" s="375"/>
    </row>
    <row r="1776" spans="1:11" ht="15" customHeight="1">
      <c r="A1776" s="373" t="s">
        <v>911</v>
      </c>
      <c r="B1776" s="373"/>
      <c r="C1776" s="373"/>
      <c r="D1776" s="366" t="s">
        <v>178</v>
      </c>
      <c r="E1776" s="366"/>
      <c r="F1776" s="243" t="s">
        <v>194</v>
      </c>
      <c r="G1776" s="366" t="s">
        <v>195</v>
      </c>
      <c r="H1776" s="366"/>
      <c r="I1776" s="366" t="s">
        <v>196</v>
      </c>
      <c r="J1776" s="366"/>
      <c r="K1776" s="243" t="s">
        <v>197</v>
      </c>
    </row>
    <row r="1777" spans="1:11" ht="28.95" customHeight="1">
      <c r="A1777" s="246" t="s">
        <v>1379</v>
      </c>
      <c r="B1777" s="369" t="s">
        <v>1380</v>
      </c>
      <c r="C1777" s="369"/>
      <c r="D1777" s="370" t="s">
        <v>16</v>
      </c>
      <c r="E1777" s="370"/>
      <c r="F1777" s="246" t="s">
        <v>23</v>
      </c>
      <c r="G1777" s="371">
        <v>6.4300000000000004E-5</v>
      </c>
      <c r="H1777" s="371"/>
      <c r="I1777" s="390">
        <v>1295335.74</v>
      </c>
      <c r="J1777" s="390"/>
      <c r="K1777" s="248">
        <f>TRUNC(TRUNC(G1777,8)*I1777,2)</f>
        <v>83.29</v>
      </c>
    </row>
    <row r="1778" spans="1:11" ht="15" customHeight="1">
      <c r="A1778" s="11"/>
      <c r="B1778" s="11"/>
      <c r="C1778" s="11"/>
      <c r="D1778" s="11"/>
      <c r="E1778" s="11"/>
      <c r="F1778" s="11"/>
      <c r="G1778" s="367" t="s">
        <v>914</v>
      </c>
      <c r="H1778" s="367"/>
      <c r="I1778" s="367"/>
      <c r="J1778" s="367"/>
      <c r="K1778" s="249">
        <f>SUM(K1777:K1777)</f>
        <v>83.29</v>
      </c>
    </row>
    <row r="1779" spans="1:11" ht="15" customHeight="1">
      <c r="A1779" s="11"/>
      <c r="B1779" s="11"/>
      <c r="C1779" s="11"/>
      <c r="D1779" s="11"/>
      <c r="E1779" s="11"/>
      <c r="F1779" s="11"/>
      <c r="G1779" s="368" t="s">
        <v>217</v>
      </c>
      <c r="H1779" s="368"/>
      <c r="I1779" s="368"/>
      <c r="J1779" s="368"/>
      <c r="K1779" s="250">
        <f>ROUND(SUM(K1778),2)</f>
        <v>83.29</v>
      </c>
    </row>
    <row r="1780" spans="1:11" ht="10.050000000000001" customHeight="1">
      <c r="A1780" s="11"/>
      <c r="B1780" s="11"/>
      <c r="C1780" s="11"/>
      <c r="D1780" s="11"/>
      <c r="E1780" s="11"/>
      <c r="F1780" s="11"/>
      <c r="G1780" s="374"/>
      <c r="H1780" s="374"/>
      <c r="I1780" s="374"/>
      <c r="J1780" s="374"/>
      <c r="K1780" s="374"/>
    </row>
    <row r="1781" spans="1:11" ht="19.95" customHeight="1">
      <c r="A1781" s="375" t="s">
        <v>1384</v>
      </c>
      <c r="B1781" s="375"/>
      <c r="C1781" s="375"/>
      <c r="D1781" s="375"/>
      <c r="E1781" s="375"/>
      <c r="F1781" s="375"/>
      <c r="G1781" s="375"/>
      <c r="H1781" s="375"/>
      <c r="I1781" s="375"/>
      <c r="J1781" s="375"/>
      <c r="K1781" s="375"/>
    </row>
    <row r="1782" spans="1:11" ht="15" customHeight="1">
      <c r="A1782" s="373" t="s">
        <v>193</v>
      </c>
      <c r="B1782" s="373"/>
      <c r="C1782" s="373"/>
      <c r="D1782" s="366" t="s">
        <v>178</v>
      </c>
      <c r="E1782" s="366"/>
      <c r="F1782" s="243" t="s">
        <v>194</v>
      </c>
      <c r="G1782" s="366" t="s">
        <v>195</v>
      </c>
      <c r="H1782" s="366"/>
      <c r="I1782" s="366" t="s">
        <v>196</v>
      </c>
      <c r="J1782" s="366"/>
      <c r="K1782" s="243" t="s">
        <v>197</v>
      </c>
    </row>
    <row r="1783" spans="1:11" ht="21" customHeight="1">
      <c r="A1783" s="246" t="s">
        <v>1037</v>
      </c>
      <c r="B1783" s="369" t="s">
        <v>1038</v>
      </c>
      <c r="C1783" s="369"/>
      <c r="D1783" s="370" t="s">
        <v>16</v>
      </c>
      <c r="E1783" s="370"/>
      <c r="F1783" s="246" t="s">
        <v>265</v>
      </c>
      <c r="G1783" s="371">
        <v>4.8499999999999996</v>
      </c>
      <c r="H1783" s="371"/>
      <c r="I1783" s="372">
        <v>5.97</v>
      </c>
      <c r="J1783" s="372"/>
      <c r="K1783" s="248">
        <f>TRUNC(TRUNC(G1783,8)*I1783,2)</f>
        <v>28.95</v>
      </c>
    </row>
    <row r="1784" spans="1:11" ht="15" customHeight="1">
      <c r="A1784" s="11"/>
      <c r="B1784" s="11"/>
      <c r="C1784" s="11"/>
      <c r="D1784" s="11"/>
      <c r="E1784" s="11"/>
      <c r="F1784" s="11"/>
      <c r="G1784" s="367" t="s">
        <v>206</v>
      </c>
      <c r="H1784" s="367"/>
      <c r="I1784" s="367"/>
      <c r="J1784" s="367"/>
      <c r="K1784" s="249">
        <f>SUM(K1783:K1783)</f>
        <v>28.95</v>
      </c>
    </row>
    <row r="1785" spans="1:11" ht="15" customHeight="1">
      <c r="A1785" s="11"/>
      <c r="B1785" s="11"/>
      <c r="C1785" s="11"/>
      <c r="D1785" s="11"/>
      <c r="E1785" s="11"/>
      <c r="F1785" s="11"/>
      <c r="G1785" s="368" t="s">
        <v>217</v>
      </c>
      <c r="H1785" s="368"/>
      <c r="I1785" s="368"/>
      <c r="J1785" s="368"/>
      <c r="K1785" s="250">
        <f>ROUND(SUM(K1784),2)</f>
        <v>28.95</v>
      </c>
    </row>
    <row r="1786" spans="1:11" ht="10.050000000000001" customHeight="1">
      <c r="A1786" s="11"/>
      <c r="B1786" s="11"/>
      <c r="C1786" s="11"/>
      <c r="D1786" s="11"/>
      <c r="E1786" s="11"/>
      <c r="F1786" s="11"/>
      <c r="G1786" s="374"/>
      <c r="H1786" s="374"/>
      <c r="I1786" s="374"/>
      <c r="J1786" s="374"/>
      <c r="K1786" s="374"/>
    </row>
    <row r="1787" spans="1:11" ht="19.95" customHeight="1">
      <c r="A1787" s="375" t="s">
        <v>1385</v>
      </c>
      <c r="B1787" s="375"/>
      <c r="C1787" s="375"/>
      <c r="D1787" s="375"/>
      <c r="E1787" s="375"/>
      <c r="F1787" s="375"/>
      <c r="G1787" s="375"/>
      <c r="H1787" s="375"/>
      <c r="I1787" s="375"/>
      <c r="J1787" s="375"/>
      <c r="K1787" s="375"/>
    </row>
    <row r="1788" spans="1:11" ht="15" customHeight="1">
      <c r="A1788" s="373" t="s">
        <v>193</v>
      </c>
      <c r="B1788" s="373"/>
      <c r="C1788" s="373"/>
      <c r="D1788" s="366" t="s">
        <v>178</v>
      </c>
      <c r="E1788" s="366"/>
      <c r="F1788" s="243" t="s">
        <v>194</v>
      </c>
      <c r="G1788" s="366" t="s">
        <v>195</v>
      </c>
      <c r="H1788" s="366"/>
      <c r="I1788" s="366" t="s">
        <v>196</v>
      </c>
      <c r="J1788" s="366"/>
      <c r="K1788" s="243" t="s">
        <v>197</v>
      </c>
    </row>
    <row r="1789" spans="1:11" ht="28.95" customHeight="1">
      <c r="A1789" s="246" t="s">
        <v>245</v>
      </c>
      <c r="B1789" s="369" t="s">
        <v>246</v>
      </c>
      <c r="C1789" s="369"/>
      <c r="D1789" s="370" t="s">
        <v>16</v>
      </c>
      <c r="E1789" s="370"/>
      <c r="F1789" s="246" t="s">
        <v>23</v>
      </c>
      <c r="G1789" s="371">
        <v>1</v>
      </c>
      <c r="H1789" s="371"/>
      <c r="I1789" s="372">
        <v>95.1</v>
      </c>
      <c r="J1789" s="372"/>
      <c r="K1789" s="248">
        <f>TRUNC(TRUNC(G1789,8)*I1789,2)</f>
        <v>95.1</v>
      </c>
    </row>
    <row r="1790" spans="1:11" ht="15" customHeight="1">
      <c r="A1790" s="11"/>
      <c r="B1790" s="11"/>
      <c r="C1790" s="11"/>
      <c r="D1790" s="11"/>
      <c r="E1790" s="11"/>
      <c r="F1790" s="11"/>
      <c r="G1790" s="367" t="s">
        <v>206</v>
      </c>
      <c r="H1790" s="367"/>
      <c r="I1790" s="367"/>
      <c r="J1790" s="367"/>
      <c r="K1790" s="249">
        <f>SUM(K1789:K1789)</f>
        <v>95.1</v>
      </c>
    </row>
    <row r="1791" spans="1:11" ht="15" customHeight="1">
      <c r="A1791" s="373" t="s">
        <v>207</v>
      </c>
      <c r="B1791" s="373"/>
      <c r="C1791" s="373"/>
      <c r="D1791" s="366" t="s">
        <v>178</v>
      </c>
      <c r="E1791" s="366"/>
      <c r="F1791" s="243" t="s">
        <v>194</v>
      </c>
      <c r="G1791" s="366" t="s">
        <v>195</v>
      </c>
      <c r="H1791" s="366"/>
      <c r="I1791" s="366" t="s">
        <v>196</v>
      </c>
      <c r="J1791" s="366"/>
      <c r="K1791" s="243" t="s">
        <v>197</v>
      </c>
    </row>
    <row r="1792" spans="1:11" ht="21" customHeight="1">
      <c r="A1792" s="246" t="s">
        <v>962</v>
      </c>
      <c r="B1792" s="369" t="s">
        <v>963</v>
      </c>
      <c r="C1792" s="369"/>
      <c r="D1792" s="370" t="s">
        <v>16</v>
      </c>
      <c r="E1792" s="370"/>
      <c r="F1792" s="246" t="s">
        <v>128</v>
      </c>
      <c r="G1792" s="371">
        <v>0.24840000000000001</v>
      </c>
      <c r="H1792" s="371"/>
      <c r="I1792" s="372">
        <v>23.57</v>
      </c>
      <c r="J1792" s="372"/>
      <c r="K1792" s="248">
        <f>TRUNC(TRUNC(G1792,8)*I1792,2)</f>
        <v>5.85</v>
      </c>
    </row>
    <row r="1793" spans="1:11" ht="15" customHeight="1">
      <c r="A1793" s="246" t="s">
        <v>253</v>
      </c>
      <c r="B1793" s="369" t="s">
        <v>254</v>
      </c>
      <c r="C1793" s="369"/>
      <c r="D1793" s="370" t="s">
        <v>16</v>
      </c>
      <c r="E1793" s="370"/>
      <c r="F1793" s="246" t="s">
        <v>128</v>
      </c>
      <c r="G1793" s="371">
        <v>0.24840000000000001</v>
      </c>
      <c r="H1793" s="371"/>
      <c r="I1793" s="372">
        <v>27.77</v>
      </c>
      <c r="J1793" s="372"/>
      <c r="K1793" s="248">
        <f>TRUNC(TRUNC(G1793,8)*I1793,2)</f>
        <v>6.89</v>
      </c>
    </row>
    <row r="1794" spans="1:11" ht="18" customHeight="1">
      <c r="A1794" s="11"/>
      <c r="B1794" s="11"/>
      <c r="C1794" s="11"/>
      <c r="D1794" s="11"/>
      <c r="E1794" s="11"/>
      <c r="F1794" s="11"/>
      <c r="G1794" s="367" t="s">
        <v>212</v>
      </c>
      <c r="H1794" s="367"/>
      <c r="I1794" s="367"/>
      <c r="J1794" s="367"/>
      <c r="K1794" s="249">
        <f>SUM(K1792:K1793)</f>
        <v>12.739999999999998</v>
      </c>
    </row>
    <row r="1795" spans="1:11" ht="15" customHeight="1">
      <c r="A1795" s="11"/>
      <c r="B1795" s="11"/>
      <c r="C1795" s="11"/>
      <c r="D1795" s="11"/>
      <c r="E1795" s="11"/>
      <c r="F1795" s="11"/>
      <c r="G1795" s="368" t="s">
        <v>217</v>
      </c>
      <c r="H1795" s="368"/>
      <c r="I1795" s="368"/>
      <c r="J1795" s="368"/>
      <c r="K1795" s="250">
        <f>ROUND(SUM(K1790,K1794),2)</f>
        <v>107.84</v>
      </c>
    </row>
    <row r="1796" spans="1:11" ht="10.050000000000001" customHeight="1">
      <c r="A1796" s="11"/>
      <c r="B1796" s="11"/>
      <c r="C1796" s="11"/>
      <c r="D1796" s="11"/>
      <c r="E1796" s="11"/>
      <c r="F1796" s="11"/>
      <c r="G1796" s="374"/>
      <c r="H1796" s="374"/>
      <c r="I1796" s="374"/>
      <c r="J1796" s="374"/>
      <c r="K1796" s="374"/>
    </row>
    <row r="1797" spans="1:11" ht="19.95" customHeight="1">
      <c r="A1797" s="375" t="s">
        <v>1386</v>
      </c>
      <c r="B1797" s="375"/>
      <c r="C1797" s="375"/>
      <c r="D1797" s="375"/>
      <c r="E1797" s="375"/>
      <c r="F1797" s="375"/>
      <c r="G1797" s="375"/>
      <c r="H1797" s="375"/>
      <c r="I1797" s="375"/>
      <c r="J1797" s="375"/>
      <c r="K1797" s="375"/>
    </row>
    <row r="1798" spans="1:11" ht="15" customHeight="1">
      <c r="A1798" s="373" t="s">
        <v>213</v>
      </c>
      <c r="B1798" s="373"/>
      <c r="C1798" s="373"/>
      <c r="D1798" s="366" t="s">
        <v>178</v>
      </c>
      <c r="E1798" s="366"/>
      <c r="F1798" s="243" t="s">
        <v>194</v>
      </c>
      <c r="G1798" s="366" t="s">
        <v>195</v>
      </c>
      <c r="H1798" s="366"/>
      <c r="I1798" s="366" t="s">
        <v>196</v>
      </c>
      <c r="J1798" s="366"/>
      <c r="K1798" s="243" t="s">
        <v>197</v>
      </c>
    </row>
    <row r="1799" spans="1:11" ht="28.95" customHeight="1">
      <c r="A1799" s="246" t="s">
        <v>1387</v>
      </c>
      <c r="B1799" s="369" t="s">
        <v>1388</v>
      </c>
      <c r="C1799" s="369"/>
      <c r="D1799" s="370" t="s">
        <v>16</v>
      </c>
      <c r="E1799" s="370"/>
      <c r="F1799" s="246" t="s">
        <v>23</v>
      </c>
      <c r="G1799" s="371">
        <v>1</v>
      </c>
      <c r="H1799" s="371"/>
      <c r="I1799" s="372">
        <v>37.64</v>
      </c>
      <c r="J1799" s="372"/>
      <c r="K1799" s="248">
        <f>TRUNC(TRUNC(G1799,8)*I1799,2)</f>
        <v>37.64</v>
      </c>
    </row>
    <row r="1800" spans="1:11" ht="28.95" customHeight="1">
      <c r="A1800" s="246" t="s">
        <v>1389</v>
      </c>
      <c r="B1800" s="369" t="s">
        <v>1390</v>
      </c>
      <c r="C1800" s="369"/>
      <c r="D1800" s="370" t="s">
        <v>16</v>
      </c>
      <c r="E1800" s="370"/>
      <c r="F1800" s="246" t="s">
        <v>23</v>
      </c>
      <c r="G1800" s="371">
        <v>1</v>
      </c>
      <c r="H1800" s="371"/>
      <c r="I1800" s="372">
        <v>10.38</v>
      </c>
      <c r="J1800" s="372"/>
      <c r="K1800" s="248">
        <f>TRUNC(TRUNC(G1800,8)*I1800,2)</f>
        <v>10.38</v>
      </c>
    </row>
    <row r="1801" spans="1:11" ht="15" customHeight="1">
      <c r="A1801" s="11"/>
      <c r="B1801" s="11"/>
      <c r="C1801" s="11"/>
      <c r="D1801" s="11"/>
      <c r="E1801" s="11"/>
      <c r="F1801" s="11"/>
      <c r="G1801" s="367" t="s">
        <v>216</v>
      </c>
      <c r="H1801" s="367"/>
      <c r="I1801" s="367"/>
      <c r="J1801" s="367"/>
      <c r="K1801" s="249">
        <f>SUM(K1799:K1800)</f>
        <v>48.02</v>
      </c>
    </row>
    <row r="1802" spans="1:11" ht="15" customHeight="1">
      <c r="A1802" s="11"/>
      <c r="B1802" s="11"/>
      <c r="C1802" s="11"/>
      <c r="D1802" s="11"/>
      <c r="E1802" s="11"/>
      <c r="F1802" s="11"/>
      <c r="G1802" s="368" t="s">
        <v>217</v>
      </c>
      <c r="H1802" s="368"/>
      <c r="I1802" s="368"/>
      <c r="J1802" s="368"/>
      <c r="K1802" s="250">
        <f>ROUND(SUM(K1801),2)</f>
        <v>48.02</v>
      </c>
    </row>
    <row r="1803" spans="1:11" ht="10.050000000000001" customHeight="1">
      <c r="A1803" s="11"/>
      <c r="B1803" s="11"/>
      <c r="C1803" s="11"/>
      <c r="D1803" s="11"/>
      <c r="E1803" s="11"/>
      <c r="F1803" s="11"/>
      <c r="G1803" s="374"/>
      <c r="H1803" s="374"/>
      <c r="I1803" s="374"/>
      <c r="J1803" s="374"/>
      <c r="K1803" s="374"/>
    </row>
    <row r="1804" spans="1:11" ht="19.95" customHeight="1">
      <c r="A1804" s="375" t="s">
        <v>1391</v>
      </c>
      <c r="B1804" s="375"/>
      <c r="C1804" s="375"/>
      <c r="D1804" s="375"/>
      <c r="E1804" s="375"/>
      <c r="F1804" s="375"/>
      <c r="G1804" s="375"/>
      <c r="H1804" s="375"/>
      <c r="I1804" s="375"/>
      <c r="J1804" s="375"/>
      <c r="K1804" s="375"/>
    </row>
    <row r="1805" spans="1:11" ht="15" customHeight="1">
      <c r="A1805" s="373" t="s">
        <v>193</v>
      </c>
      <c r="B1805" s="373"/>
      <c r="C1805" s="373"/>
      <c r="D1805" s="366" t="s">
        <v>178</v>
      </c>
      <c r="E1805" s="366"/>
      <c r="F1805" s="243" t="s">
        <v>194</v>
      </c>
      <c r="G1805" s="366" t="s">
        <v>195</v>
      </c>
      <c r="H1805" s="366"/>
      <c r="I1805" s="366" t="s">
        <v>196</v>
      </c>
      <c r="J1805" s="366"/>
      <c r="K1805" s="243" t="s">
        <v>197</v>
      </c>
    </row>
    <row r="1806" spans="1:11" ht="15" customHeight="1">
      <c r="A1806" s="246" t="s">
        <v>1392</v>
      </c>
      <c r="B1806" s="369" t="s">
        <v>1393</v>
      </c>
      <c r="C1806" s="369"/>
      <c r="D1806" s="370" t="s">
        <v>16</v>
      </c>
      <c r="E1806" s="370"/>
      <c r="F1806" s="246" t="s">
        <v>23</v>
      </c>
      <c r="G1806" s="371">
        <v>1</v>
      </c>
      <c r="H1806" s="371"/>
      <c r="I1806" s="372">
        <v>5.94</v>
      </c>
      <c r="J1806" s="372"/>
      <c r="K1806" s="248">
        <f>TRUNC(TRUNC(G1806,8)*I1806,2)</f>
        <v>5.94</v>
      </c>
    </row>
    <row r="1807" spans="1:11" ht="15" customHeight="1">
      <c r="A1807" s="246" t="s">
        <v>1394</v>
      </c>
      <c r="B1807" s="369" t="s">
        <v>1395</v>
      </c>
      <c r="C1807" s="369"/>
      <c r="D1807" s="370" t="s">
        <v>16</v>
      </c>
      <c r="E1807" s="370"/>
      <c r="F1807" s="246" t="s">
        <v>23</v>
      </c>
      <c r="G1807" s="371">
        <v>1</v>
      </c>
      <c r="H1807" s="371"/>
      <c r="I1807" s="372">
        <v>6.76</v>
      </c>
      <c r="J1807" s="372"/>
      <c r="K1807" s="248">
        <f>TRUNC(TRUNC(G1807,8)*I1807,2)</f>
        <v>6.76</v>
      </c>
    </row>
    <row r="1808" spans="1:11" ht="15" customHeight="1">
      <c r="A1808" s="11"/>
      <c r="B1808" s="11"/>
      <c r="C1808" s="11"/>
      <c r="D1808" s="11"/>
      <c r="E1808" s="11"/>
      <c r="F1808" s="11"/>
      <c r="G1808" s="367" t="s">
        <v>206</v>
      </c>
      <c r="H1808" s="367"/>
      <c r="I1808" s="367"/>
      <c r="J1808" s="367"/>
      <c r="K1808" s="249">
        <f>SUM(K1806:K1807)</f>
        <v>12.7</v>
      </c>
    </row>
    <row r="1809" spans="1:11" ht="15" customHeight="1">
      <c r="A1809" s="373" t="s">
        <v>207</v>
      </c>
      <c r="B1809" s="373"/>
      <c r="C1809" s="373"/>
      <c r="D1809" s="366" t="s">
        <v>178</v>
      </c>
      <c r="E1809" s="366"/>
      <c r="F1809" s="243" t="s">
        <v>194</v>
      </c>
      <c r="G1809" s="366" t="s">
        <v>195</v>
      </c>
      <c r="H1809" s="366"/>
      <c r="I1809" s="366" t="s">
        <v>196</v>
      </c>
      <c r="J1809" s="366"/>
      <c r="K1809" s="243" t="s">
        <v>197</v>
      </c>
    </row>
    <row r="1810" spans="1:11" ht="21" customHeight="1">
      <c r="A1810" s="246" t="s">
        <v>962</v>
      </c>
      <c r="B1810" s="369" t="s">
        <v>963</v>
      </c>
      <c r="C1810" s="369"/>
      <c r="D1810" s="370" t="s">
        <v>16</v>
      </c>
      <c r="E1810" s="370"/>
      <c r="F1810" s="246" t="s">
        <v>128</v>
      </c>
      <c r="G1810" s="371">
        <v>0.48599999999999999</v>
      </c>
      <c r="H1810" s="371"/>
      <c r="I1810" s="372">
        <v>23.57</v>
      </c>
      <c r="J1810" s="372"/>
      <c r="K1810" s="248">
        <f>TRUNC(TRUNC(G1810,8)*I1810,2)</f>
        <v>11.45</v>
      </c>
    </row>
    <row r="1811" spans="1:11" ht="15" customHeight="1">
      <c r="A1811" s="246" t="s">
        <v>253</v>
      </c>
      <c r="B1811" s="369" t="s">
        <v>254</v>
      </c>
      <c r="C1811" s="369"/>
      <c r="D1811" s="370" t="s">
        <v>16</v>
      </c>
      <c r="E1811" s="370"/>
      <c r="F1811" s="246" t="s">
        <v>128</v>
      </c>
      <c r="G1811" s="371">
        <v>0.48599999999999999</v>
      </c>
      <c r="H1811" s="371"/>
      <c r="I1811" s="372">
        <v>27.77</v>
      </c>
      <c r="J1811" s="372"/>
      <c r="K1811" s="248">
        <f>TRUNC(TRUNC(G1811,8)*I1811,2)</f>
        <v>13.49</v>
      </c>
    </row>
    <row r="1812" spans="1:11" ht="18" customHeight="1">
      <c r="A1812" s="11"/>
      <c r="B1812" s="11"/>
      <c r="C1812" s="11"/>
      <c r="D1812" s="11"/>
      <c r="E1812" s="11"/>
      <c r="F1812" s="11"/>
      <c r="G1812" s="367" t="s">
        <v>212</v>
      </c>
      <c r="H1812" s="367"/>
      <c r="I1812" s="367"/>
      <c r="J1812" s="367"/>
      <c r="K1812" s="249">
        <f>SUM(K1810:K1811)</f>
        <v>24.939999999999998</v>
      </c>
    </row>
    <row r="1813" spans="1:11" ht="15" customHeight="1">
      <c r="A1813" s="11"/>
      <c r="B1813" s="11"/>
      <c r="C1813" s="11"/>
      <c r="D1813" s="11"/>
      <c r="E1813" s="11"/>
      <c r="F1813" s="11"/>
      <c r="G1813" s="368" t="s">
        <v>217</v>
      </c>
      <c r="H1813" s="368"/>
      <c r="I1813" s="368"/>
      <c r="J1813" s="368"/>
      <c r="K1813" s="250">
        <f>ROUND(SUM(K1808,K1812),2)</f>
        <v>37.64</v>
      </c>
    </row>
    <row r="1814" spans="1:11" ht="10.050000000000001" customHeight="1">
      <c r="A1814" s="11"/>
      <c r="B1814" s="11"/>
      <c r="C1814" s="11"/>
      <c r="D1814" s="11"/>
      <c r="E1814" s="11"/>
      <c r="F1814" s="11"/>
      <c r="G1814" s="374"/>
      <c r="H1814" s="374"/>
      <c r="I1814" s="374"/>
      <c r="J1814" s="374"/>
      <c r="K1814" s="374"/>
    </row>
    <row r="1815" spans="1:11" ht="19.95" customHeight="1">
      <c r="A1815" s="375" t="s">
        <v>1396</v>
      </c>
      <c r="B1815" s="375"/>
      <c r="C1815" s="375"/>
      <c r="D1815" s="375"/>
      <c r="E1815" s="375"/>
      <c r="F1815" s="375"/>
      <c r="G1815" s="375"/>
      <c r="H1815" s="375"/>
      <c r="I1815" s="375"/>
      <c r="J1815" s="375"/>
      <c r="K1815" s="375"/>
    </row>
    <row r="1816" spans="1:11" ht="15" customHeight="1">
      <c r="A1816" s="373" t="s">
        <v>213</v>
      </c>
      <c r="B1816" s="373"/>
      <c r="C1816" s="373"/>
      <c r="D1816" s="366" t="s">
        <v>178</v>
      </c>
      <c r="E1816" s="366"/>
      <c r="F1816" s="243" t="s">
        <v>194</v>
      </c>
      <c r="G1816" s="366" t="s">
        <v>195</v>
      </c>
      <c r="H1816" s="366"/>
      <c r="I1816" s="366" t="s">
        <v>196</v>
      </c>
      <c r="J1816" s="366"/>
      <c r="K1816" s="243" t="s">
        <v>197</v>
      </c>
    </row>
    <row r="1817" spans="1:11" ht="28.95" customHeight="1">
      <c r="A1817" s="246" t="s">
        <v>1397</v>
      </c>
      <c r="B1817" s="369" t="s">
        <v>1398</v>
      </c>
      <c r="C1817" s="369"/>
      <c r="D1817" s="370" t="s">
        <v>16</v>
      </c>
      <c r="E1817" s="370"/>
      <c r="F1817" s="246" t="s">
        <v>23</v>
      </c>
      <c r="G1817" s="371">
        <v>1</v>
      </c>
      <c r="H1817" s="371"/>
      <c r="I1817" s="372">
        <v>57.49</v>
      </c>
      <c r="J1817" s="372"/>
      <c r="K1817" s="248">
        <f>TRUNC(TRUNC(G1817,8)*I1817,2)</f>
        <v>57.49</v>
      </c>
    </row>
    <row r="1818" spans="1:11" ht="28.95" customHeight="1">
      <c r="A1818" s="246" t="s">
        <v>1389</v>
      </c>
      <c r="B1818" s="369" t="s">
        <v>1390</v>
      </c>
      <c r="C1818" s="369"/>
      <c r="D1818" s="370" t="s">
        <v>16</v>
      </c>
      <c r="E1818" s="370"/>
      <c r="F1818" s="246" t="s">
        <v>23</v>
      </c>
      <c r="G1818" s="371">
        <v>1</v>
      </c>
      <c r="H1818" s="371"/>
      <c r="I1818" s="372">
        <v>10.38</v>
      </c>
      <c r="J1818" s="372"/>
      <c r="K1818" s="248">
        <f>TRUNC(TRUNC(G1818,8)*I1818,2)</f>
        <v>10.38</v>
      </c>
    </row>
    <row r="1819" spans="1:11" ht="15" customHeight="1">
      <c r="A1819" s="11"/>
      <c r="B1819" s="11"/>
      <c r="C1819" s="11"/>
      <c r="D1819" s="11"/>
      <c r="E1819" s="11"/>
      <c r="F1819" s="11"/>
      <c r="G1819" s="367" t="s">
        <v>216</v>
      </c>
      <c r="H1819" s="367"/>
      <c r="I1819" s="367"/>
      <c r="J1819" s="367"/>
      <c r="K1819" s="249">
        <f>SUM(K1817:K1818)</f>
        <v>67.87</v>
      </c>
    </row>
    <row r="1820" spans="1:11" ht="15" customHeight="1">
      <c r="A1820" s="11"/>
      <c r="B1820" s="11"/>
      <c r="C1820" s="11"/>
      <c r="D1820" s="11"/>
      <c r="E1820" s="11"/>
      <c r="F1820" s="11"/>
      <c r="G1820" s="368" t="s">
        <v>217</v>
      </c>
      <c r="H1820" s="368"/>
      <c r="I1820" s="368"/>
      <c r="J1820" s="368"/>
      <c r="K1820" s="250">
        <f>ROUND(SUM(K1819),2)</f>
        <v>67.87</v>
      </c>
    </row>
    <row r="1821" spans="1:11" ht="10.050000000000001" customHeight="1">
      <c r="A1821" s="11"/>
      <c r="B1821" s="11"/>
      <c r="C1821" s="11"/>
      <c r="D1821" s="11"/>
      <c r="E1821" s="11"/>
      <c r="F1821" s="11"/>
      <c r="G1821" s="374"/>
      <c r="H1821" s="374"/>
      <c r="I1821" s="374"/>
      <c r="J1821" s="374"/>
      <c r="K1821" s="374"/>
    </row>
    <row r="1822" spans="1:11" ht="19.95" customHeight="1">
      <c r="A1822" s="375" t="s">
        <v>1399</v>
      </c>
      <c r="B1822" s="375"/>
      <c r="C1822" s="375"/>
      <c r="D1822" s="375"/>
      <c r="E1822" s="375"/>
      <c r="F1822" s="375"/>
      <c r="G1822" s="375"/>
      <c r="H1822" s="375"/>
      <c r="I1822" s="375"/>
      <c r="J1822" s="375"/>
      <c r="K1822" s="375"/>
    </row>
    <row r="1823" spans="1:11" ht="15" customHeight="1">
      <c r="A1823" s="373" t="s">
        <v>193</v>
      </c>
      <c r="B1823" s="373"/>
      <c r="C1823" s="373"/>
      <c r="D1823" s="366" t="s">
        <v>178</v>
      </c>
      <c r="E1823" s="366"/>
      <c r="F1823" s="243" t="s">
        <v>194</v>
      </c>
      <c r="G1823" s="366" t="s">
        <v>195</v>
      </c>
      <c r="H1823" s="366"/>
      <c r="I1823" s="366" t="s">
        <v>196</v>
      </c>
      <c r="J1823" s="366"/>
      <c r="K1823" s="243" t="s">
        <v>197</v>
      </c>
    </row>
    <row r="1824" spans="1:11" ht="15" customHeight="1">
      <c r="A1824" s="246" t="s">
        <v>1392</v>
      </c>
      <c r="B1824" s="369" t="s">
        <v>1393</v>
      </c>
      <c r="C1824" s="369"/>
      <c r="D1824" s="370" t="s">
        <v>16</v>
      </c>
      <c r="E1824" s="370"/>
      <c r="F1824" s="246" t="s">
        <v>23</v>
      </c>
      <c r="G1824" s="371">
        <v>1</v>
      </c>
      <c r="H1824" s="371"/>
      <c r="I1824" s="372">
        <v>5.94</v>
      </c>
      <c r="J1824" s="372"/>
      <c r="K1824" s="248">
        <f>TRUNC(TRUNC(G1824,8)*I1824,2)</f>
        <v>5.94</v>
      </c>
    </row>
    <row r="1825" spans="1:11" ht="15" customHeight="1">
      <c r="A1825" s="246" t="s">
        <v>1394</v>
      </c>
      <c r="B1825" s="369" t="s">
        <v>1395</v>
      </c>
      <c r="C1825" s="369"/>
      <c r="D1825" s="370" t="s">
        <v>16</v>
      </c>
      <c r="E1825" s="370"/>
      <c r="F1825" s="246" t="s">
        <v>23</v>
      </c>
      <c r="G1825" s="371">
        <v>2</v>
      </c>
      <c r="H1825" s="371"/>
      <c r="I1825" s="372">
        <v>6.76</v>
      </c>
      <c r="J1825" s="372"/>
      <c r="K1825" s="248">
        <f>TRUNC(TRUNC(G1825,8)*I1825,2)</f>
        <v>13.52</v>
      </c>
    </row>
    <row r="1826" spans="1:11" ht="15" customHeight="1">
      <c r="A1826" s="11"/>
      <c r="B1826" s="11"/>
      <c r="C1826" s="11"/>
      <c r="D1826" s="11"/>
      <c r="E1826" s="11"/>
      <c r="F1826" s="11"/>
      <c r="G1826" s="367" t="s">
        <v>206</v>
      </c>
      <c r="H1826" s="367"/>
      <c r="I1826" s="367"/>
      <c r="J1826" s="367"/>
      <c r="K1826" s="249">
        <f>SUM(K1824:K1825)</f>
        <v>19.46</v>
      </c>
    </row>
    <row r="1827" spans="1:11" ht="15" customHeight="1">
      <c r="A1827" s="373" t="s">
        <v>207</v>
      </c>
      <c r="B1827" s="373"/>
      <c r="C1827" s="373"/>
      <c r="D1827" s="366" t="s">
        <v>178</v>
      </c>
      <c r="E1827" s="366"/>
      <c r="F1827" s="243" t="s">
        <v>194</v>
      </c>
      <c r="G1827" s="366" t="s">
        <v>195</v>
      </c>
      <c r="H1827" s="366"/>
      <c r="I1827" s="366" t="s">
        <v>196</v>
      </c>
      <c r="J1827" s="366"/>
      <c r="K1827" s="243" t="s">
        <v>197</v>
      </c>
    </row>
    <row r="1828" spans="1:11" ht="21" customHeight="1">
      <c r="A1828" s="246" t="s">
        <v>962</v>
      </c>
      <c r="B1828" s="369" t="s">
        <v>963</v>
      </c>
      <c r="C1828" s="369"/>
      <c r="D1828" s="370" t="s">
        <v>16</v>
      </c>
      <c r="E1828" s="370"/>
      <c r="F1828" s="246" t="s">
        <v>128</v>
      </c>
      <c r="G1828" s="371">
        <v>0.74099999999999999</v>
      </c>
      <c r="H1828" s="371"/>
      <c r="I1828" s="372">
        <v>23.57</v>
      </c>
      <c r="J1828" s="372"/>
      <c r="K1828" s="248">
        <f>TRUNC(TRUNC(G1828,8)*I1828,2)</f>
        <v>17.46</v>
      </c>
    </row>
    <row r="1829" spans="1:11" ht="15" customHeight="1">
      <c r="A1829" s="246" t="s">
        <v>253</v>
      </c>
      <c r="B1829" s="369" t="s">
        <v>254</v>
      </c>
      <c r="C1829" s="369"/>
      <c r="D1829" s="370" t="s">
        <v>16</v>
      </c>
      <c r="E1829" s="370"/>
      <c r="F1829" s="246" t="s">
        <v>128</v>
      </c>
      <c r="G1829" s="371">
        <v>0.74099999999999999</v>
      </c>
      <c r="H1829" s="371"/>
      <c r="I1829" s="372">
        <v>27.77</v>
      </c>
      <c r="J1829" s="372"/>
      <c r="K1829" s="248">
        <f>TRUNC(TRUNC(G1829,8)*I1829,2)</f>
        <v>20.57</v>
      </c>
    </row>
    <row r="1830" spans="1:11" ht="18" customHeight="1">
      <c r="A1830" s="11"/>
      <c r="B1830" s="11"/>
      <c r="C1830" s="11"/>
      <c r="D1830" s="11"/>
      <c r="E1830" s="11"/>
      <c r="F1830" s="11"/>
      <c r="G1830" s="367" t="s">
        <v>212</v>
      </c>
      <c r="H1830" s="367"/>
      <c r="I1830" s="367"/>
      <c r="J1830" s="367"/>
      <c r="K1830" s="249">
        <f>SUM(K1828:K1829)</f>
        <v>38.03</v>
      </c>
    </row>
    <row r="1831" spans="1:11" ht="15" customHeight="1">
      <c r="A1831" s="11"/>
      <c r="B1831" s="11"/>
      <c r="C1831" s="11"/>
      <c r="D1831" s="11"/>
      <c r="E1831" s="11"/>
      <c r="F1831" s="11"/>
      <c r="G1831" s="368" t="s">
        <v>217</v>
      </c>
      <c r="H1831" s="368"/>
      <c r="I1831" s="368"/>
      <c r="J1831" s="368"/>
      <c r="K1831" s="250">
        <f>ROUND(SUM(K1826,K1830),2)</f>
        <v>57.49</v>
      </c>
    </row>
    <row r="1832" spans="1:11" ht="10.050000000000001" customHeight="1">
      <c r="A1832" s="11"/>
      <c r="B1832" s="11"/>
      <c r="C1832" s="11"/>
      <c r="D1832" s="11"/>
      <c r="E1832" s="11"/>
      <c r="F1832" s="11"/>
      <c r="G1832" s="374"/>
      <c r="H1832" s="374"/>
      <c r="I1832" s="374"/>
      <c r="J1832" s="374"/>
      <c r="K1832" s="374"/>
    </row>
    <row r="1833" spans="1:11" ht="19.95" customHeight="1">
      <c r="A1833" s="375" t="s">
        <v>1400</v>
      </c>
      <c r="B1833" s="375"/>
      <c r="C1833" s="375"/>
      <c r="D1833" s="375"/>
      <c r="E1833" s="375"/>
      <c r="F1833" s="375"/>
      <c r="G1833" s="375"/>
      <c r="H1833" s="375"/>
      <c r="I1833" s="375"/>
      <c r="J1833" s="375"/>
      <c r="K1833" s="375"/>
    </row>
    <row r="1834" spans="1:11" ht="15" customHeight="1">
      <c r="A1834" s="373" t="s">
        <v>213</v>
      </c>
      <c r="B1834" s="373"/>
      <c r="C1834" s="373"/>
      <c r="D1834" s="366" t="s">
        <v>178</v>
      </c>
      <c r="E1834" s="366"/>
      <c r="F1834" s="243" t="s">
        <v>194</v>
      </c>
      <c r="G1834" s="366" t="s">
        <v>195</v>
      </c>
      <c r="H1834" s="366"/>
      <c r="I1834" s="366" t="s">
        <v>196</v>
      </c>
      <c r="J1834" s="366"/>
      <c r="K1834" s="243" t="s">
        <v>197</v>
      </c>
    </row>
    <row r="1835" spans="1:11" ht="28.95" customHeight="1">
      <c r="A1835" s="246" t="s">
        <v>1401</v>
      </c>
      <c r="B1835" s="369" t="s">
        <v>1402</v>
      </c>
      <c r="C1835" s="369"/>
      <c r="D1835" s="370" t="s">
        <v>16</v>
      </c>
      <c r="E1835" s="370"/>
      <c r="F1835" s="246" t="s">
        <v>23</v>
      </c>
      <c r="G1835" s="371">
        <v>1</v>
      </c>
      <c r="H1835" s="371"/>
      <c r="I1835" s="372">
        <v>32.51</v>
      </c>
      <c r="J1835" s="372"/>
      <c r="K1835" s="248">
        <f>TRUNC(TRUNC(G1835,8)*I1835,2)</f>
        <v>32.51</v>
      </c>
    </row>
    <row r="1836" spans="1:11" ht="28.95" customHeight="1">
      <c r="A1836" s="246" t="s">
        <v>1389</v>
      </c>
      <c r="B1836" s="369" t="s">
        <v>1390</v>
      </c>
      <c r="C1836" s="369"/>
      <c r="D1836" s="370" t="s">
        <v>16</v>
      </c>
      <c r="E1836" s="370"/>
      <c r="F1836" s="246" t="s">
        <v>23</v>
      </c>
      <c r="G1836" s="371">
        <v>1</v>
      </c>
      <c r="H1836" s="371"/>
      <c r="I1836" s="372">
        <v>10.38</v>
      </c>
      <c r="J1836" s="372"/>
      <c r="K1836" s="248">
        <f>TRUNC(TRUNC(G1836,8)*I1836,2)</f>
        <v>10.38</v>
      </c>
    </row>
    <row r="1837" spans="1:11" ht="15" customHeight="1">
      <c r="A1837" s="11"/>
      <c r="B1837" s="11"/>
      <c r="C1837" s="11"/>
      <c r="D1837" s="11"/>
      <c r="E1837" s="11"/>
      <c r="F1837" s="11"/>
      <c r="G1837" s="367" t="s">
        <v>216</v>
      </c>
      <c r="H1837" s="367"/>
      <c r="I1837" s="367"/>
      <c r="J1837" s="367"/>
      <c r="K1837" s="249">
        <f>SUM(K1835:K1836)</f>
        <v>42.89</v>
      </c>
    </row>
    <row r="1838" spans="1:11" ht="15" customHeight="1">
      <c r="A1838" s="11"/>
      <c r="B1838" s="11"/>
      <c r="C1838" s="11"/>
      <c r="D1838" s="11"/>
      <c r="E1838" s="11"/>
      <c r="F1838" s="11"/>
      <c r="G1838" s="368" t="s">
        <v>217</v>
      </c>
      <c r="H1838" s="368"/>
      <c r="I1838" s="368"/>
      <c r="J1838" s="368"/>
      <c r="K1838" s="250">
        <f>ROUND(SUM(K1837),2)</f>
        <v>42.89</v>
      </c>
    </row>
    <row r="1839" spans="1:11" ht="10.050000000000001" customHeight="1">
      <c r="A1839" s="11"/>
      <c r="B1839" s="11"/>
      <c r="C1839" s="11"/>
      <c r="D1839" s="11"/>
      <c r="E1839" s="11"/>
      <c r="F1839" s="11"/>
      <c r="G1839" s="374"/>
      <c r="H1839" s="374"/>
      <c r="I1839" s="374"/>
      <c r="J1839" s="374"/>
      <c r="K1839" s="374"/>
    </row>
    <row r="1840" spans="1:11" ht="19.95" customHeight="1">
      <c r="A1840" s="375" t="s">
        <v>1403</v>
      </c>
      <c r="B1840" s="375"/>
      <c r="C1840" s="375"/>
      <c r="D1840" s="375"/>
      <c r="E1840" s="375"/>
      <c r="F1840" s="375"/>
      <c r="G1840" s="375"/>
      <c r="H1840" s="375"/>
      <c r="I1840" s="375"/>
      <c r="J1840" s="375"/>
      <c r="K1840" s="375"/>
    </row>
    <row r="1841" spans="1:11" ht="15" customHeight="1">
      <c r="A1841" s="373" t="s">
        <v>193</v>
      </c>
      <c r="B1841" s="373"/>
      <c r="C1841" s="373"/>
      <c r="D1841" s="366" t="s">
        <v>178</v>
      </c>
      <c r="E1841" s="366"/>
      <c r="F1841" s="243" t="s">
        <v>194</v>
      </c>
      <c r="G1841" s="366" t="s">
        <v>195</v>
      </c>
      <c r="H1841" s="366"/>
      <c r="I1841" s="366" t="s">
        <v>196</v>
      </c>
      <c r="J1841" s="366"/>
      <c r="K1841" s="243" t="s">
        <v>197</v>
      </c>
    </row>
    <row r="1842" spans="1:11" ht="15" customHeight="1">
      <c r="A1842" s="246" t="s">
        <v>1392</v>
      </c>
      <c r="B1842" s="369" t="s">
        <v>1393</v>
      </c>
      <c r="C1842" s="369"/>
      <c r="D1842" s="370" t="s">
        <v>16</v>
      </c>
      <c r="E1842" s="370"/>
      <c r="F1842" s="246" t="s">
        <v>23</v>
      </c>
      <c r="G1842" s="371">
        <v>2</v>
      </c>
      <c r="H1842" s="371"/>
      <c r="I1842" s="372">
        <v>5.94</v>
      </c>
      <c r="J1842" s="372"/>
      <c r="K1842" s="248">
        <f>TRUNC(TRUNC(G1842,8)*I1842,2)</f>
        <v>11.88</v>
      </c>
    </row>
    <row r="1843" spans="1:11" ht="15" customHeight="1">
      <c r="A1843" s="11"/>
      <c r="B1843" s="11"/>
      <c r="C1843" s="11"/>
      <c r="D1843" s="11"/>
      <c r="E1843" s="11"/>
      <c r="F1843" s="11"/>
      <c r="G1843" s="367" t="s">
        <v>206</v>
      </c>
      <c r="H1843" s="367"/>
      <c r="I1843" s="367"/>
      <c r="J1843" s="367"/>
      <c r="K1843" s="249">
        <f>SUM(K1842:K1842)</f>
        <v>11.88</v>
      </c>
    </row>
    <row r="1844" spans="1:11" ht="15" customHeight="1">
      <c r="A1844" s="373" t="s">
        <v>207</v>
      </c>
      <c r="B1844" s="373"/>
      <c r="C1844" s="373"/>
      <c r="D1844" s="366" t="s">
        <v>178</v>
      </c>
      <c r="E1844" s="366"/>
      <c r="F1844" s="243" t="s">
        <v>194</v>
      </c>
      <c r="G1844" s="366" t="s">
        <v>195</v>
      </c>
      <c r="H1844" s="366"/>
      <c r="I1844" s="366" t="s">
        <v>196</v>
      </c>
      <c r="J1844" s="366"/>
      <c r="K1844" s="243" t="s">
        <v>197</v>
      </c>
    </row>
    <row r="1845" spans="1:11" ht="21" customHeight="1">
      <c r="A1845" s="246" t="s">
        <v>962</v>
      </c>
      <c r="B1845" s="369" t="s">
        <v>963</v>
      </c>
      <c r="C1845" s="369"/>
      <c r="D1845" s="370" t="s">
        <v>16</v>
      </c>
      <c r="E1845" s="370"/>
      <c r="F1845" s="246" t="s">
        <v>128</v>
      </c>
      <c r="G1845" s="371">
        <v>0.40200000000000002</v>
      </c>
      <c r="H1845" s="371"/>
      <c r="I1845" s="372">
        <v>23.57</v>
      </c>
      <c r="J1845" s="372"/>
      <c r="K1845" s="248">
        <f>TRUNC(TRUNC(G1845,8)*I1845,2)</f>
        <v>9.4700000000000006</v>
      </c>
    </row>
    <row r="1846" spans="1:11" ht="15" customHeight="1">
      <c r="A1846" s="246" t="s">
        <v>253</v>
      </c>
      <c r="B1846" s="369" t="s">
        <v>254</v>
      </c>
      <c r="C1846" s="369"/>
      <c r="D1846" s="370" t="s">
        <v>16</v>
      </c>
      <c r="E1846" s="370"/>
      <c r="F1846" s="246" t="s">
        <v>128</v>
      </c>
      <c r="G1846" s="371">
        <v>0.40200000000000002</v>
      </c>
      <c r="H1846" s="371"/>
      <c r="I1846" s="372">
        <v>27.77</v>
      </c>
      <c r="J1846" s="372"/>
      <c r="K1846" s="248">
        <f>TRUNC(TRUNC(G1846,8)*I1846,2)</f>
        <v>11.16</v>
      </c>
    </row>
    <row r="1847" spans="1:11" ht="18" customHeight="1">
      <c r="A1847" s="11"/>
      <c r="B1847" s="11"/>
      <c r="C1847" s="11"/>
      <c r="D1847" s="11"/>
      <c r="E1847" s="11"/>
      <c r="F1847" s="11"/>
      <c r="G1847" s="367" t="s">
        <v>212</v>
      </c>
      <c r="H1847" s="367"/>
      <c r="I1847" s="367"/>
      <c r="J1847" s="367"/>
      <c r="K1847" s="249">
        <f>SUM(K1845:K1846)</f>
        <v>20.630000000000003</v>
      </c>
    </row>
    <row r="1848" spans="1:11" ht="15" customHeight="1">
      <c r="A1848" s="11"/>
      <c r="B1848" s="11"/>
      <c r="C1848" s="11"/>
      <c r="D1848" s="11"/>
      <c r="E1848" s="11"/>
      <c r="F1848" s="11"/>
      <c r="G1848" s="368" t="s">
        <v>217</v>
      </c>
      <c r="H1848" s="368"/>
      <c r="I1848" s="368"/>
      <c r="J1848" s="368"/>
      <c r="K1848" s="250">
        <f>ROUND(SUM(K1843,K1847),2)</f>
        <v>32.51</v>
      </c>
    </row>
    <row r="1849" spans="1:11" ht="10.050000000000001" customHeight="1">
      <c r="A1849" s="11"/>
      <c r="B1849" s="11"/>
      <c r="C1849" s="11"/>
      <c r="D1849" s="11"/>
      <c r="E1849" s="11"/>
      <c r="F1849" s="11"/>
      <c r="G1849" s="374"/>
      <c r="H1849" s="374"/>
      <c r="I1849" s="374"/>
      <c r="J1849" s="374"/>
      <c r="K1849" s="374"/>
    </row>
    <row r="1850" spans="1:11" ht="19.95" customHeight="1">
      <c r="A1850" s="375" t="s">
        <v>1404</v>
      </c>
      <c r="B1850" s="375"/>
      <c r="C1850" s="375"/>
      <c r="D1850" s="375"/>
      <c r="E1850" s="375"/>
      <c r="F1850" s="375"/>
      <c r="G1850" s="375"/>
      <c r="H1850" s="375"/>
      <c r="I1850" s="375"/>
      <c r="J1850" s="375"/>
      <c r="K1850" s="375"/>
    </row>
    <row r="1851" spans="1:11" ht="15" customHeight="1">
      <c r="A1851" s="373" t="s">
        <v>213</v>
      </c>
      <c r="B1851" s="373"/>
      <c r="C1851" s="373"/>
      <c r="D1851" s="366" t="s">
        <v>178</v>
      </c>
      <c r="E1851" s="366"/>
      <c r="F1851" s="243" t="s">
        <v>194</v>
      </c>
      <c r="G1851" s="366" t="s">
        <v>195</v>
      </c>
      <c r="H1851" s="366"/>
      <c r="I1851" s="366" t="s">
        <v>196</v>
      </c>
      <c r="J1851" s="366"/>
      <c r="K1851" s="243" t="s">
        <v>197</v>
      </c>
    </row>
    <row r="1852" spans="1:11" ht="28.95" customHeight="1">
      <c r="A1852" s="246" t="s">
        <v>1405</v>
      </c>
      <c r="B1852" s="369" t="s">
        <v>1406</v>
      </c>
      <c r="C1852" s="369"/>
      <c r="D1852" s="370" t="s">
        <v>16</v>
      </c>
      <c r="E1852" s="370"/>
      <c r="F1852" s="246" t="s">
        <v>23</v>
      </c>
      <c r="G1852" s="371">
        <v>1</v>
      </c>
      <c r="H1852" s="371"/>
      <c r="I1852" s="372">
        <v>47.18</v>
      </c>
      <c r="J1852" s="372"/>
      <c r="K1852" s="248">
        <f>TRUNC(TRUNC(G1852,8)*I1852,2)</f>
        <v>47.18</v>
      </c>
    </row>
    <row r="1853" spans="1:11" ht="28.95" customHeight="1">
      <c r="A1853" s="246" t="s">
        <v>1389</v>
      </c>
      <c r="B1853" s="369" t="s">
        <v>1390</v>
      </c>
      <c r="C1853" s="369"/>
      <c r="D1853" s="370" t="s">
        <v>16</v>
      </c>
      <c r="E1853" s="370"/>
      <c r="F1853" s="246" t="s">
        <v>23</v>
      </c>
      <c r="G1853" s="371">
        <v>1</v>
      </c>
      <c r="H1853" s="371"/>
      <c r="I1853" s="372">
        <v>10.38</v>
      </c>
      <c r="J1853" s="372"/>
      <c r="K1853" s="248">
        <f>TRUNC(TRUNC(G1853,8)*I1853,2)</f>
        <v>10.38</v>
      </c>
    </row>
    <row r="1854" spans="1:11" ht="15" customHeight="1">
      <c r="A1854" s="11"/>
      <c r="B1854" s="11"/>
      <c r="C1854" s="11"/>
      <c r="D1854" s="11"/>
      <c r="E1854" s="11"/>
      <c r="F1854" s="11"/>
      <c r="G1854" s="367" t="s">
        <v>216</v>
      </c>
      <c r="H1854" s="367"/>
      <c r="I1854" s="367"/>
      <c r="J1854" s="367"/>
      <c r="K1854" s="249">
        <f>SUM(K1852:K1853)</f>
        <v>57.56</v>
      </c>
    </row>
    <row r="1855" spans="1:11" ht="15" customHeight="1">
      <c r="A1855" s="11"/>
      <c r="B1855" s="11"/>
      <c r="C1855" s="11"/>
      <c r="D1855" s="11"/>
      <c r="E1855" s="11"/>
      <c r="F1855" s="11"/>
      <c r="G1855" s="368" t="s">
        <v>217</v>
      </c>
      <c r="H1855" s="368"/>
      <c r="I1855" s="368"/>
      <c r="J1855" s="368"/>
      <c r="K1855" s="250">
        <f>ROUND(SUM(K1854),2)</f>
        <v>57.56</v>
      </c>
    </row>
    <row r="1856" spans="1:11" ht="10.050000000000001" customHeight="1">
      <c r="A1856" s="11"/>
      <c r="B1856" s="11"/>
      <c r="C1856" s="11"/>
      <c r="D1856" s="11"/>
      <c r="E1856" s="11"/>
      <c r="F1856" s="11"/>
      <c r="G1856" s="374"/>
      <c r="H1856" s="374"/>
      <c r="I1856" s="374"/>
      <c r="J1856" s="374"/>
      <c r="K1856" s="374"/>
    </row>
    <row r="1857" spans="1:11" ht="19.95" customHeight="1">
      <c r="A1857" s="375" t="s">
        <v>1407</v>
      </c>
      <c r="B1857" s="375"/>
      <c r="C1857" s="375"/>
      <c r="D1857" s="375"/>
      <c r="E1857" s="375"/>
      <c r="F1857" s="375"/>
      <c r="G1857" s="375"/>
      <c r="H1857" s="375"/>
      <c r="I1857" s="375"/>
      <c r="J1857" s="375"/>
      <c r="K1857" s="375"/>
    </row>
    <row r="1858" spans="1:11" ht="15" customHeight="1">
      <c r="A1858" s="373" t="s">
        <v>193</v>
      </c>
      <c r="B1858" s="373"/>
      <c r="C1858" s="373"/>
      <c r="D1858" s="366" t="s">
        <v>178</v>
      </c>
      <c r="E1858" s="366"/>
      <c r="F1858" s="243" t="s">
        <v>194</v>
      </c>
      <c r="G1858" s="366" t="s">
        <v>195</v>
      </c>
      <c r="H1858" s="366"/>
      <c r="I1858" s="366" t="s">
        <v>196</v>
      </c>
      <c r="J1858" s="366"/>
      <c r="K1858" s="243" t="s">
        <v>197</v>
      </c>
    </row>
    <row r="1859" spans="1:11" ht="15" customHeight="1">
      <c r="A1859" s="246" t="s">
        <v>1392</v>
      </c>
      <c r="B1859" s="369" t="s">
        <v>1393</v>
      </c>
      <c r="C1859" s="369"/>
      <c r="D1859" s="370" t="s">
        <v>16</v>
      </c>
      <c r="E1859" s="370"/>
      <c r="F1859" s="246" t="s">
        <v>23</v>
      </c>
      <c r="G1859" s="371">
        <v>3</v>
      </c>
      <c r="H1859" s="371"/>
      <c r="I1859" s="372">
        <v>5.94</v>
      </c>
      <c r="J1859" s="372"/>
      <c r="K1859" s="248">
        <f>TRUNC(TRUNC(G1859,8)*I1859,2)</f>
        <v>17.82</v>
      </c>
    </row>
    <row r="1860" spans="1:11" ht="15" customHeight="1">
      <c r="A1860" s="11"/>
      <c r="B1860" s="11"/>
      <c r="C1860" s="11"/>
      <c r="D1860" s="11"/>
      <c r="E1860" s="11"/>
      <c r="F1860" s="11"/>
      <c r="G1860" s="367" t="s">
        <v>206</v>
      </c>
      <c r="H1860" s="367"/>
      <c r="I1860" s="367"/>
      <c r="J1860" s="367"/>
      <c r="K1860" s="249">
        <f>SUM(K1859:K1859)</f>
        <v>17.82</v>
      </c>
    </row>
    <row r="1861" spans="1:11" ht="15" customHeight="1">
      <c r="A1861" s="373" t="s">
        <v>207</v>
      </c>
      <c r="B1861" s="373"/>
      <c r="C1861" s="373"/>
      <c r="D1861" s="366" t="s">
        <v>178</v>
      </c>
      <c r="E1861" s="366"/>
      <c r="F1861" s="243" t="s">
        <v>194</v>
      </c>
      <c r="G1861" s="366" t="s">
        <v>195</v>
      </c>
      <c r="H1861" s="366"/>
      <c r="I1861" s="366" t="s">
        <v>196</v>
      </c>
      <c r="J1861" s="366"/>
      <c r="K1861" s="243" t="s">
        <v>197</v>
      </c>
    </row>
    <row r="1862" spans="1:11" ht="21" customHeight="1">
      <c r="A1862" s="246" t="s">
        <v>962</v>
      </c>
      <c r="B1862" s="369" t="s">
        <v>963</v>
      </c>
      <c r="C1862" s="369"/>
      <c r="D1862" s="370" t="s">
        <v>16</v>
      </c>
      <c r="E1862" s="370"/>
      <c r="F1862" s="246" t="s">
        <v>128</v>
      </c>
      <c r="G1862" s="371">
        <v>0.57199999999999995</v>
      </c>
      <c r="H1862" s="371"/>
      <c r="I1862" s="372">
        <v>23.57</v>
      </c>
      <c r="J1862" s="372"/>
      <c r="K1862" s="248">
        <f>TRUNC(TRUNC(G1862,8)*I1862,2)</f>
        <v>13.48</v>
      </c>
    </row>
    <row r="1863" spans="1:11" ht="15" customHeight="1">
      <c r="A1863" s="246" t="s">
        <v>253</v>
      </c>
      <c r="B1863" s="369" t="s">
        <v>254</v>
      </c>
      <c r="C1863" s="369"/>
      <c r="D1863" s="370" t="s">
        <v>16</v>
      </c>
      <c r="E1863" s="370"/>
      <c r="F1863" s="246" t="s">
        <v>128</v>
      </c>
      <c r="G1863" s="371">
        <v>0.57199999999999995</v>
      </c>
      <c r="H1863" s="371"/>
      <c r="I1863" s="372">
        <v>27.77</v>
      </c>
      <c r="J1863" s="372"/>
      <c r="K1863" s="248">
        <f>TRUNC(TRUNC(G1863,8)*I1863,2)</f>
        <v>15.88</v>
      </c>
    </row>
    <row r="1864" spans="1:11" ht="18" customHeight="1">
      <c r="A1864" s="11"/>
      <c r="B1864" s="11"/>
      <c r="C1864" s="11"/>
      <c r="D1864" s="11"/>
      <c r="E1864" s="11"/>
      <c r="F1864" s="11"/>
      <c r="G1864" s="367" t="s">
        <v>212</v>
      </c>
      <c r="H1864" s="367"/>
      <c r="I1864" s="367"/>
      <c r="J1864" s="367"/>
      <c r="K1864" s="249">
        <f>SUM(K1862:K1863)</f>
        <v>29.36</v>
      </c>
    </row>
    <row r="1865" spans="1:11" ht="15" customHeight="1">
      <c r="A1865" s="11"/>
      <c r="B1865" s="11"/>
      <c r="C1865" s="11"/>
      <c r="D1865" s="11"/>
      <c r="E1865" s="11"/>
      <c r="F1865" s="11"/>
      <c r="G1865" s="368" t="s">
        <v>217</v>
      </c>
      <c r="H1865" s="368"/>
      <c r="I1865" s="368"/>
      <c r="J1865" s="368"/>
      <c r="K1865" s="250">
        <f>ROUND(SUM(K1860,K1864),2)</f>
        <v>47.18</v>
      </c>
    </row>
    <row r="1866" spans="1:11" ht="10.050000000000001" customHeight="1">
      <c r="A1866" s="11"/>
      <c r="B1866" s="11"/>
      <c r="C1866" s="11"/>
      <c r="D1866" s="11"/>
      <c r="E1866" s="11"/>
      <c r="F1866" s="11"/>
      <c r="G1866" s="374"/>
      <c r="H1866" s="374"/>
      <c r="I1866" s="374"/>
      <c r="J1866" s="374"/>
      <c r="K1866" s="374"/>
    </row>
    <row r="1867" spans="1:11" ht="27" customHeight="1">
      <c r="A1867" s="375" t="s">
        <v>1408</v>
      </c>
      <c r="B1867" s="375"/>
      <c r="C1867" s="375"/>
      <c r="D1867" s="375"/>
      <c r="E1867" s="375"/>
      <c r="F1867" s="375"/>
      <c r="G1867" s="375"/>
      <c r="H1867" s="375"/>
      <c r="I1867" s="375"/>
      <c r="J1867" s="375"/>
      <c r="K1867" s="375"/>
    </row>
    <row r="1868" spans="1:11" ht="15" customHeight="1">
      <c r="A1868" s="373" t="s">
        <v>193</v>
      </c>
      <c r="B1868" s="373"/>
      <c r="C1868" s="373"/>
      <c r="D1868" s="366" t="s">
        <v>178</v>
      </c>
      <c r="E1868" s="366"/>
      <c r="F1868" s="243" t="s">
        <v>194</v>
      </c>
      <c r="G1868" s="366" t="s">
        <v>195</v>
      </c>
      <c r="H1868" s="366"/>
      <c r="I1868" s="366" t="s">
        <v>196</v>
      </c>
      <c r="J1868" s="366"/>
      <c r="K1868" s="243" t="s">
        <v>197</v>
      </c>
    </row>
    <row r="1869" spans="1:11" ht="21" customHeight="1">
      <c r="A1869" s="246" t="s">
        <v>1409</v>
      </c>
      <c r="B1869" s="369" t="s">
        <v>1410</v>
      </c>
      <c r="C1869" s="369"/>
      <c r="D1869" s="370" t="s">
        <v>16</v>
      </c>
      <c r="E1869" s="370"/>
      <c r="F1869" s="246" t="s">
        <v>23</v>
      </c>
      <c r="G1869" s="371">
        <v>2.778</v>
      </c>
      <c r="H1869" s="371"/>
      <c r="I1869" s="372">
        <v>184.69</v>
      </c>
      <c r="J1869" s="372"/>
      <c r="K1869" s="248">
        <f>TRUNC(TRUNC(G1869,8)*I1869,2)</f>
        <v>513.05999999999995</v>
      </c>
    </row>
    <row r="1870" spans="1:11" ht="15" customHeight="1">
      <c r="A1870" s="11"/>
      <c r="B1870" s="11"/>
      <c r="C1870" s="11"/>
      <c r="D1870" s="11"/>
      <c r="E1870" s="11"/>
      <c r="F1870" s="11"/>
      <c r="G1870" s="367" t="s">
        <v>206</v>
      </c>
      <c r="H1870" s="367"/>
      <c r="I1870" s="367"/>
      <c r="J1870" s="367"/>
      <c r="K1870" s="249">
        <f>SUM(K1869:K1869)</f>
        <v>513.05999999999995</v>
      </c>
    </row>
    <row r="1871" spans="1:11" ht="15" customHeight="1">
      <c r="A1871" s="373" t="s">
        <v>207</v>
      </c>
      <c r="B1871" s="373"/>
      <c r="C1871" s="373"/>
      <c r="D1871" s="366" t="s">
        <v>178</v>
      </c>
      <c r="E1871" s="366"/>
      <c r="F1871" s="243" t="s">
        <v>194</v>
      </c>
      <c r="G1871" s="366" t="s">
        <v>195</v>
      </c>
      <c r="H1871" s="366"/>
      <c r="I1871" s="366" t="s">
        <v>196</v>
      </c>
      <c r="J1871" s="366"/>
      <c r="K1871" s="243" t="s">
        <v>197</v>
      </c>
    </row>
    <row r="1872" spans="1:11" ht="15" customHeight="1">
      <c r="A1872" s="246" t="s">
        <v>291</v>
      </c>
      <c r="B1872" s="369" t="s">
        <v>292</v>
      </c>
      <c r="C1872" s="369"/>
      <c r="D1872" s="370" t="s">
        <v>16</v>
      </c>
      <c r="E1872" s="370"/>
      <c r="F1872" s="246" t="s">
        <v>128</v>
      </c>
      <c r="G1872" s="371">
        <v>5.0978640000000004</v>
      </c>
      <c r="H1872" s="371"/>
      <c r="I1872" s="372">
        <v>27.42</v>
      </c>
      <c r="J1872" s="372"/>
      <c r="K1872" s="248">
        <f>TRUNC(TRUNC(G1872,8)*I1872,2)</f>
        <v>139.78</v>
      </c>
    </row>
    <row r="1873" spans="1:11" ht="15" customHeight="1">
      <c r="A1873" s="246" t="s">
        <v>210</v>
      </c>
      <c r="B1873" s="369" t="s">
        <v>211</v>
      </c>
      <c r="C1873" s="369"/>
      <c r="D1873" s="370" t="s">
        <v>16</v>
      </c>
      <c r="E1873" s="370"/>
      <c r="F1873" s="246" t="s">
        <v>128</v>
      </c>
      <c r="G1873" s="371">
        <v>2.5489320000000002</v>
      </c>
      <c r="H1873" s="371"/>
      <c r="I1873" s="372">
        <v>22.26</v>
      </c>
      <c r="J1873" s="372"/>
      <c r="K1873" s="248">
        <f>TRUNC(TRUNC(G1873,8)*I1873,2)</f>
        <v>56.73</v>
      </c>
    </row>
    <row r="1874" spans="1:11" ht="18" customHeight="1">
      <c r="A1874" s="11"/>
      <c r="B1874" s="11"/>
      <c r="C1874" s="11"/>
      <c r="D1874" s="11"/>
      <c r="E1874" s="11"/>
      <c r="F1874" s="11"/>
      <c r="G1874" s="367" t="s">
        <v>212</v>
      </c>
      <c r="H1874" s="367"/>
      <c r="I1874" s="367"/>
      <c r="J1874" s="367"/>
      <c r="K1874" s="249">
        <f>SUM(K1872:K1873)</f>
        <v>196.51</v>
      </c>
    </row>
    <row r="1875" spans="1:11" ht="15" customHeight="1">
      <c r="A1875" s="373" t="s">
        <v>213</v>
      </c>
      <c r="B1875" s="373"/>
      <c r="C1875" s="373"/>
      <c r="D1875" s="366" t="s">
        <v>178</v>
      </c>
      <c r="E1875" s="366"/>
      <c r="F1875" s="243" t="s">
        <v>194</v>
      </c>
      <c r="G1875" s="366" t="s">
        <v>195</v>
      </c>
      <c r="H1875" s="366"/>
      <c r="I1875" s="366" t="s">
        <v>196</v>
      </c>
      <c r="J1875" s="366"/>
      <c r="K1875" s="243" t="s">
        <v>197</v>
      </c>
    </row>
    <row r="1876" spans="1:11" ht="21" customHeight="1">
      <c r="A1876" s="246" t="s">
        <v>1005</v>
      </c>
      <c r="B1876" s="369" t="s">
        <v>1006</v>
      </c>
      <c r="C1876" s="369"/>
      <c r="D1876" s="370" t="s">
        <v>16</v>
      </c>
      <c r="E1876" s="370"/>
      <c r="F1876" s="246" t="s">
        <v>73</v>
      </c>
      <c r="G1876" s="371">
        <v>2.1000000000000001E-2</v>
      </c>
      <c r="H1876" s="371"/>
      <c r="I1876" s="372">
        <v>688.29</v>
      </c>
      <c r="J1876" s="372"/>
      <c r="K1876" s="248">
        <f>TRUNC(TRUNC(G1876,8)*I1876,2)</f>
        <v>14.45</v>
      </c>
    </row>
    <row r="1877" spans="1:11" ht="15" customHeight="1">
      <c r="A1877" s="11"/>
      <c r="B1877" s="11"/>
      <c r="C1877" s="11"/>
      <c r="D1877" s="11"/>
      <c r="E1877" s="11"/>
      <c r="F1877" s="11"/>
      <c r="G1877" s="367" t="s">
        <v>216</v>
      </c>
      <c r="H1877" s="367"/>
      <c r="I1877" s="367"/>
      <c r="J1877" s="367"/>
      <c r="K1877" s="249">
        <f>SUM(K1876:K1876)</f>
        <v>14.45</v>
      </c>
    </row>
    <row r="1878" spans="1:11" ht="15" customHeight="1">
      <c r="A1878" s="11"/>
      <c r="B1878" s="11"/>
      <c r="C1878" s="11"/>
      <c r="D1878" s="11"/>
      <c r="E1878" s="11"/>
      <c r="F1878" s="11"/>
      <c r="G1878" s="368" t="s">
        <v>217</v>
      </c>
      <c r="H1878" s="368"/>
      <c r="I1878" s="368"/>
      <c r="J1878" s="368"/>
      <c r="K1878" s="250">
        <f>ROUND(SUM(K1870,K1874,K1877),2)</f>
        <v>724.02</v>
      </c>
    </row>
    <row r="1879" spans="1:11" ht="10.050000000000001" customHeight="1">
      <c r="A1879" s="11"/>
      <c r="B1879" s="11"/>
      <c r="C1879" s="11"/>
      <c r="D1879" s="11"/>
      <c r="E1879" s="11"/>
      <c r="F1879" s="11"/>
      <c r="G1879" s="374"/>
      <c r="H1879" s="374"/>
      <c r="I1879" s="374"/>
      <c r="J1879" s="374"/>
      <c r="K1879" s="374"/>
    </row>
    <row r="1880" spans="1:11" ht="36" customHeight="1">
      <c r="A1880" s="375" t="s">
        <v>1411</v>
      </c>
      <c r="B1880" s="375"/>
      <c r="C1880" s="375"/>
      <c r="D1880" s="375"/>
      <c r="E1880" s="375"/>
      <c r="F1880" s="375"/>
      <c r="G1880" s="375"/>
      <c r="H1880" s="375"/>
      <c r="I1880" s="375"/>
      <c r="J1880" s="375"/>
      <c r="K1880" s="375"/>
    </row>
    <row r="1881" spans="1:11" ht="15" customHeight="1">
      <c r="A1881" s="373" t="s">
        <v>193</v>
      </c>
      <c r="B1881" s="373"/>
      <c r="C1881" s="373"/>
      <c r="D1881" s="366" t="s">
        <v>178</v>
      </c>
      <c r="E1881" s="366"/>
      <c r="F1881" s="243" t="s">
        <v>194</v>
      </c>
      <c r="G1881" s="366" t="s">
        <v>195</v>
      </c>
      <c r="H1881" s="366"/>
      <c r="I1881" s="366" t="s">
        <v>196</v>
      </c>
      <c r="J1881" s="366"/>
      <c r="K1881" s="243" t="s">
        <v>197</v>
      </c>
    </row>
    <row r="1882" spans="1:11" ht="28.95" customHeight="1">
      <c r="A1882" s="246" t="s">
        <v>489</v>
      </c>
      <c r="B1882" s="369" t="s">
        <v>490</v>
      </c>
      <c r="C1882" s="369"/>
      <c r="D1882" s="370" t="s">
        <v>16</v>
      </c>
      <c r="E1882" s="370"/>
      <c r="F1882" s="246" t="s">
        <v>167</v>
      </c>
      <c r="G1882" s="371">
        <v>1.7258</v>
      </c>
      <c r="H1882" s="371"/>
      <c r="I1882" s="372">
        <v>14.55</v>
      </c>
      <c r="J1882" s="372"/>
      <c r="K1882" s="248">
        <f>TRUNC(TRUNC(G1882,8)*I1882,2)</f>
        <v>25.11</v>
      </c>
    </row>
    <row r="1883" spans="1:11" ht="21" customHeight="1">
      <c r="A1883" s="246" t="s">
        <v>1412</v>
      </c>
      <c r="B1883" s="369" t="s">
        <v>1413</v>
      </c>
      <c r="C1883" s="369"/>
      <c r="D1883" s="370" t="s">
        <v>16</v>
      </c>
      <c r="E1883" s="370"/>
      <c r="F1883" s="246" t="s">
        <v>23</v>
      </c>
      <c r="G1883" s="371">
        <v>0.22</v>
      </c>
      <c r="H1883" s="371"/>
      <c r="I1883" s="372">
        <v>29.9</v>
      </c>
      <c r="J1883" s="372"/>
      <c r="K1883" s="248">
        <f>TRUNC(TRUNC(G1883,8)*I1883,2)</f>
        <v>6.57</v>
      </c>
    </row>
    <row r="1884" spans="1:11" ht="37.950000000000003" customHeight="1">
      <c r="A1884" s="246" t="s">
        <v>1414</v>
      </c>
      <c r="B1884" s="369" t="s">
        <v>1415</v>
      </c>
      <c r="C1884" s="369"/>
      <c r="D1884" s="370" t="s">
        <v>16</v>
      </c>
      <c r="E1884" s="370"/>
      <c r="F1884" s="246" t="s">
        <v>167</v>
      </c>
      <c r="G1884" s="371">
        <v>3.44</v>
      </c>
      <c r="H1884" s="371"/>
      <c r="I1884" s="372">
        <v>6.67</v>
      </c>
      <c r="J1884" s="372"/>
      <c r="K1884" s="248">
        <f>TRUNC(TRUNC(G1884,8)*I1884,2)</f>
        <v>22.94</v>
      </c>
    </row>
    <row r="1885" spans="1:11" ht="55.05" customHeight="1">
      <c r="A1885" s="246" t="s">
        <v>1416</v>
      </c>
      <c r="B1885" s="369" t="s">
        <v>1417</v>
      </c>
      <c r="C1885" s="369"/>
      <c r="D1885" s="370" t="s">
        <v>16</v>
      </c>
      <c r="E1885" s="370"/>
      <c r="F1885" s="246" t="s">
        <v>18</v>
      </c>
      <c r="G1885" s="371">
        <v>1</v>
      </c>
      <c r="H1885" s="371"/>
      <c r="I1885" s="372">
        <v>587.58000000000004</v>
      </c>
      <c r="J1885" s="372"/>
      <c r="K1885" s="248">
        <f>TRUNC(TRUNC(G1885,8)*I1885,2)</f>
        <v>587.58000000000004</v>
      </c>
    </row>
    <row r="1886" spans="1:11" ht="15" customHeight="1">
      <c r="A1886" s="246" t="s">
        <v>1418</v>
      </c>
      <c r="B1886" s="369" t="s">
        <v>1419</v>
      </c>
      <c r="C1886" s="369"/>
      <c r="D1886" s="370" t="s">
        <v>16</v>
      </c>
      <c r="E1886" s="370"/>
      <c r="F1886" s="246" t="s">
        <v>23</v>
      </c>
      <c r="G1886" s="371">
        <v>0.8014</v>
      </c>
      <c r="H1886" s="371"/>
      <c r="I1886" s="372">
        <v>25.03</v>
      </c>
      <c r="J1886" s="372"/>
      <c r="K1886" s="248">
        <f>TRUNC(TRUNC(G1886,8)*I1886,2)</f>
        <v>20.05</v>
      </c>
    </row>
    <row r="1887" spans="1:11" ht="15" customHeight="1">
      <c r="A1887" s="11"/>
      <c r="B1887" s="11"/>
      <c r="C1887" s="11"/>
      <c r="D1887" s="11"/>
      <c r="E1887" s="11"/>
      <c r="F1887" s="11"/>
      <c r="G1887" s="367" t="s">
        <v>206</v>
      </c>
      <c r="H1887" s="367"/>
      <c r="I1887" s="367"/>
      <c r="J1887" s="367"/>
      <c r="K1887" s="249">
        <f>SUM(K1882:K1886)</f>
        <v>662.25</v>
      </c>
    </row>
    <row r="1888" spans="1:11" ht="15" customHeight="1">
      <c r="A1888" s="373" t="s">
        <v>207</v>
      </c>
      <c r="B1888" s="373"/>
      <c r="C1888" s="373"/>
      <c r="D1888" s="366" t="s">
        <v>178</v>
      </c>
      <c r="E1888" s="366"/>
      <c r="F1888" s="243" t="s">
        <v>194</v>
      </c>
      <c r="G1888" s="366" t="s">
        <v>195</v>
      </c>
      <c r="H1888" s="366"/>
      <c r="I1888" s="366" t="s">
        <v>196</v>
      </c>
      <c r="J1888" s="366"/>
      <c r="K1888" s="243" t="s">
        <v>197</v>
      </c>
    </row>
    <row r="1889" spans="1:11" ht="21" customHeight="1">
      <c r="A1889" s="246" t="s">
        <v>1334</v>
      </c>
      <c r="B1889" s="369" t="s">
        <v>1335</v>
      </c>
      <c r="C1889" s="369"/>
      <c r="D1889" s="370" t="s">
        <v>16</v>
      </c>
      <c r="E1889" s="370"/>
      <c r="F1889" s="246" t="s">
        <v>128</v>
      </c>
      <c r="G1889" s="371">
        <v>1.8444506000000001</v>
      </c>
      <c r="H1889" s="371"/>
      <c r="I1889" s="372">
        <v>26.11</v>
      </c>
      <c r="J1889" s="372"/>
      <c r="K1889" s="248">
        <f>TRUNC(TRUNC(G1889,8)*I1889,2)</f>
        <v>48.15</v>
      </c>
    </row>
    <row r="1890" spans="1:11" ht="15" customHeight="1">
      <c r="A1890" s="246" t="s">
        <v>210</v>
      </c>
      <c r="B1890" s="369" t="s">
        <v>211</v>
      </c>
      <c r="C1890" s="369"/>
      <c r="D1890" s="370" t="s">
        <v>16</v>
      </c>
      <c r="E1890" s="370"/>
      <c r="F1890" s="246" t="s">
        <v>128</v>
      </c>
      <c r="G1890" s="371">
        <v>0.92222530000000003</v>
      </c>
      <c r="H1890" s="371"/>
      <c r="I1890" s="372">
        <v>22.26</v>
      </c>
      <c r="J1890" s="372"/>
      <c r="K1890" s="248">
        <f>TRUNC(TRUNC(G1890,8)*I1890,2)</f>
        <v>20.52</v>
      </c>
    </row>
    <row r="1891" spans="1:11" ht="18" customHeight="1">
      <c r="A1891" s="11"/>
      <c r="B1891" s="11"/>
      <c r="C1891" s="11"/>
      <c r="D1891" s="11"/>
      <c r="E1891" s="11"/>
      <c r="F1891" s="11"/>
      <c r="G1891" s="367" t="s">
        <v>212</v>
      </c>
      <c r="H1891" s="367"/>
      <c r="I1891" s="367"/>
      <c r="J1891" s="367"/>
      <c r="K1891" s="249">
        <f>SUM(K1889:K1890)</f>
        <v>68.67</v>
      </c>
    </row>
    <row r="1892" spans="1:11" ht="15" customHeight="1">
      <c r="A1892" s="11"/>
      <c r="B1892" s="11"/>
      <c r="C1892" s="11"/>
      <c r="D1892" s="11"/>
      <c r="E1892" s="11"/>
      <c r="F1892" s="11"/>
      <c r="G1892" s="368" t="s">
        <v>217</v>
      </c>
      <c r="H1892" s="368"/>
      <c r="I1892" s="368"/>
      <c r="J1892" s="368"/>
      <c r="K1892" s="250">
        <f>ROUND(SUM(K1887,K1891),2)</f>
        <v>730.92</v>
      </c>
    </row>
    <row r="1893" spans="1:11" ht="10.050000000000001" customHeight="1">
      <c r="A1893" s="11"/>
      <c r="B1893" s="11"/>
      <c r="C1893" s="11"/>
      <c r="D1893" s="11"/>
      <c r="E1893" s="11"/>
      <c r="F1893" s="11"/>
      <c r="G1893" s="374"/>
      <c r="H1893" s="374"/>
      <c r="I1893" s="374"/>
      <c r="J1893" s="374"/>
      <c r="K1893" s="374"/>
    </row>
    <row r="1894" spans="1:11" ht="19.95" customHeight="1">
      <c r="A1894" s="375" t="s">
        <v>1420</v>
      </c>
      <c r="B1894" s="375"/>
      <c r="C1894" s="375"/>
      <c r="D1894" s="375"/>
      <c r="E1894" s="375"/>
      <c r="F1894" s="375"/>
      <c r="G1894" s="375"/>
      <c r="H1894" s="375"/>
      <c r="I1894" s="375"/>
      <c r="J1894" s="375"/>
      <c r="K1894" s="375"/>
    </row>
    <row r="1895" spans="1:11" ht="15" customHeight="1">
      <c r="A1895" s="373" t="s">
        <v>765</v>
      </c>
      <c r="B1895" s="373"/>
      <c r="C1895" s="373"/>
      <c r="D1895" s="366" t="s">
        <v>178</v>
      </c>
      <c r="E1895" s="366"/>
      <c r="F1895" s="243" t="s">
        <v>194</v>
      </c>
      <c r="G1895" s="366" t="s">
        <v>195</v>
      </c>
      <c r="H1895" s="366"/>
      <c r="I1895" s="366" t="s">
        <v>196</v>
      </c>
      <c r="J1895" s="366"/>
      <c r="K1895" s="243" t="s">
        <v>197</v>
      </c>
    </row>
    <row r="1896" spans="1:11" ht="21" customHeight="1">
      <c r="A1896" s="246" t="s">
        <v>766</v>
      </c>
      <c r="B1896" s="369" t="s">
        <v>767</v>
      </c>
      <c r="C1896" s="369"/>
      <c r="D1896" s="370" t="s">
        <v>16</v>
      </c>
      <c r="E1896" s="370"/>
      <c r="F1896" s="246" t="s">
        <v>128</v>
      </c>
      <c r="G1896" s="371">
        <v>1</v>
      </c>
      <c r="H1896" s="371"/>
      <c r="I1896" s="372">
        <v>2.79</v>
      </c>
      <c r="J1896" s="372"/>
      <c r="K1896" s="248">
        <f t="shared" ref="K1896:K1901" si="11">TRUNC(TRUNC(G1896,8)*I1896,2)</f>
        <v>2.79</v>
      </c>
    </row>
    <row r="1897" spans="1:11" ht="21" customHeight="1">
      <c r="A1897" s="246" t="s">
        <v>768</v>
      </c>
      <c r="B1897" s="369" t="s">
        <v>769</v>
      </c>
      <c r="C1897" s="369"/>
      <c r="D1897" s="370" t="s">
        <v>16</v>
      </c>
      <c r="E1897" s="370"/>
      <c r="F1897" s="246" t="s">
        <v>128</v>
      </c>
      <c r="G1897" s="371">
        <v>1</v>
      </c>
      <c r="H1897" s="371"/>
      <c r="I1897" s="372">
        <v>1.31</v>
      </c>
      <c r="J1897" s="372"/>
      <c r="K1897" s="248">
        <f t="shared" si="11"/>
        <v>1.31</v>
      </c>
    </row>
    <row r="1898" spans="1:11" ht="21" customHeight="1">
      <c r="A1898" s="246" t="s">
        <v>770</v>
      </c>
      <c r="B1898" s="369" t="s">
        <v>771</v>
      </c>
      <c r="C1898" s="369"/>
      <c r="D1898" s="370" t="s">
        <v>16</v>
      </c>
      <c r="E1898" s="370"/>
      <c r="F1898" s="246" t="s">
        <v>128</v>
      </c>
      <c r="G1898" s="371">
        <v>1</v>
      </c>
      <c r="H1898" s="371"/>
      <c r="I1898" s="372">
        <v>1.43</v>
      </c>
      <c r="J1898" s="372"/>
      <c r="K1898" s="248">
        <f t="shared" si="11"/>
        <v>1.43</v>
      </c>
    </row>
    <row r="1899" spans="1:11" ht="21" customHeight="1">
      <c r="A1899" s="246" t="s">
        <v>772</v>
      </c>
      <c r="B1899" s="369" t="s">
        <v>773</v>
      </c>
      <c r="C1899" s="369"/>
      <c r="D1899" s="370" t="s">
        <v>16</v>
      </c>
      <c r="E1899" s="370"/>
      <c r="F1899" s="246" t="s">
        <v>128</v>
      </c>
      <c r="G1899" s="371">
        <v>1</v>
      </c>
      <c r="H1899" s="371"/>
      <c r="I1899" s="372">
        <v>0.78</v>
      </c>
      <c r="J1899" s="372"/>
      <c r="K1899" s="248">
        <f t="shared" si="11"/>
        <v>0.78</v>
      </c>
    </row>
    <row r="1900" spans="1:11" ht="21" customHeight="1">
      <c r="A1900" s="246" t="s">
        <v>774</v>
      </c>
      <c r="B1900" s="369" t="s">
        <v>775</v>
      </c>
      <c r="C1900" s="369"/>
      <c r="D1900" s="370" t="s">
        <v>16</v>
      </c>
      <c r="E1900" s="370"/>
      <c r="F1900" s="246" t="s">
        <v>128</v>
      </c>
      <c r="G1900" s="371">
        <v>1</v>
      </c>
      <c r="H1900" s="371"/>
      <c r="I1900" s="372">
        <v>0.08</v>
      </c>
      <c r="J1900" s="372"/>
      <c r="K1900" s="248">
        <f t="shared" si="11"/>
        <v>0.08</v>
      </c>
    </row>
    <row r="1901" spans="1:11" ht="21" customHeight="1">
      <c r="A1901" s="246" t="s">
        <v>776</v>
      </c>
      <c r="B1901" s="369" t="s">
        <v>777</v>
      </c>
      <c r="C1901" s="369"/>
      <c r="D1901" s="370" t="s">
        <v>16</v>
      </c>
      <c r="E1901" s="370"/>
      <c r="F1901" s="246" t="s">
        <v>128</v>
      </c>
      <c r="G1901" s="371">
        <v>1</v>
      </c>
      <c r="H1901" s="371"/>
      <c r="I1901" s="372">
        <v>0.54</v>
      </c>
      <c r="J1901" s="372"/>
      <c r="K1901" s="248">
        <f t="shared" si="11"/>
        <v>0.54</v>
      </c>
    </row>
    <row r="1902" spans="1:11" ht="15" customHeight="1">
      <c r="A1902" s="11"/>
      <c r="B1902" s="11"/>
      <c r="C1902" s="11"/>
      <c r="D1902" s="11"/>
      <c r="E1902" s="11"/>
      <c r="F1902" s="11"/>
      <c r="G1902" s="367" t="s">
        <v>778</v>
      </c>
      <c r="H1902" s="367"/>
      <c r="I1902" s="367"/>
      <c r="J1902" s="367"/>
      <c r="K1902" s="249">
        <f>SUM(K1896:K1901)</f>
        <v>6.93</v>
      </c>
    </row>
    <row r="1903" spans="1:11" ht="15" customHeight="1">
      <c r="A1903" s="373" t="s">
        <v>779</v>
      </c>
      <c r="B1903" s="373"/>
      <c r="C1903" s="373"/>
      <c r="D1903" s="366" t="s">
        <v>178</v>
      </c>
      <c r="E1903" s="366"/>
      <c r="F1903" s="243" t="s">
        <v>194</v>
      </c>
      <c r="G1903" s="366" t="s">
        <v>195</v>
      </c>
      <c r="H1903" s="366"/>
      <c r="I1903" s="366" t="s">
        <v>196</v>
      </c>
      <c r="J1903" s="366"/>
      <c r="K1903" s="243" t="s">
        <v>197</v>
      </c>
    </row>
    <row r="1904" spans="1:11" ht="15" customHeight="1">
      <c r="A1904" s="246" t="s">
        <v>1165</v>
      </c>
      <c r="B1904" s="369" t="s">
        <v>1166</v>
      </c>
      <c r="C1904" s="369"/>
      <c r="D1904" s="370" t="s">
        <v>16</v>
      </c>
      <c r="E1904" s="370"/>
      <c r="F1904" s="246" t="s">
        <v>128</v>
      </c>
      <c r="G1904" s="371">
        <v>1</v>
      </c>
      <c r="H1904" s="371"/>
      <c r="I1904" s="372">
        <v>16.170000000000002</v>
      </c>
      <c r="J1904" s="372"/>
      <c r="K1904" s="248">
        <f>TRUNC(TRUNC(G1904,8)*I1904,2)</f>
        <v>16.170000000000002</v>
      </c>
    </row>
    <row r="1905" spans="1:11" ht="15" customHeight="1">
      <c r="A1905" s="11"/>
      <c r="B1905" s="11"/>
      <c r="C1905" s="11"/>
      <c r="D1905" s="11"/>
      <c r="E1905" s="11"/>
      <c r="F1905" s="11"/>
      <c r="G1905" s="367" t="s">
        <v>782</v>
      </c>
      <c r="H1905" s="367"/>
      <c r="I1905" s="367"/>
      <c r="J1905" s="367"/>
      <c r="K1905" s="249">
        <f>SUM(K1904:K1904)</f>
        <v>16.170000000000002</v>
      </c>
    </row>
    <row r="1906" spans="1:11" ht="15" customHeight="1">
      <c r="A1906" s="373" t="s">
        <v>213</v>
      </c>
      <c r="B1906" s="373"/>
      <c r="C1906" s="373"/>
      <c r="D1906" s="366" t="s">
        <v>178</v>
      </c>
      <c r="E1906" s="366"/>
      <c r="F1906" s="243" t="s">
        <v>194</v>
      </c>
      <c r="G1906" s="366" t="s">
        <v>195</v>
      </c>
      <c r="H1906" s="366"/>
      <c r="I1906" s="366" t="s">
        <v>196</v>
      </c>
      <c r="J1906" s="366"/>
      <c r="K1906" s="243" t="s">
        <v>197</v>
      </c>
    </row>
    <row r="1907" spans="1:11" ht="21" customHeight="1">
      <c r="A1907" s="246" t="s">
        <v>1421</v>
      </c>
      <c r="B1907" s="369" t="s">
        <v>1422</v>
      </c>
      <c r="C1907" s="369"/>
      <c r="D1907" s="370" t="s">
        <v>16</v>
      </c>
      <c r="E1907" s="370"/>
      <c r="F1907" s="246" t="s">
        <v>128</v>
      </c>
      <c r="G1907" s="371">
        <v>1</v>
      </c>
      <c r="H1907" s="371"/>
      <c r="I1907" s="372">
        <v>0.08</v>
      </c>
      <c r="J1907" s="372"/>
      <c r="K1907" s="248">
        <f>TRUNC(TRUNC(G1907,8)*I1907,2)</f>
        <v>0.08</v>
      </c>
    </row>
    <row r="1908" spans="1:11" ht="15" customHeight="1">
      <c r="A1908" s="11"/>
      <c r="B1908" s="11"/>
      <c r="C1908" s="11"/>
      <c r="D1908" s="11"/>
      <c r="E1908" s="11"/>
      <c r="F1908" s="11"/>
      <c r="G1908" s="367" t="s">
        <v>216</v>
      </c>
      <c r="H1908" s="367"/>
      <c r="I1908" s="367"/>
      <c r="J1908" s="367"/>
      <c r="K1908" s="249">
        <f>SUM(K1907:K1907)</f>
        <v>0.08</v>
      </c>
    </row>
    <row r="1909" spans="1:11" ht="15" customHeight="1">
      <c r="A1909" s="11"/>
      <c r="B1909" s="11"/>
      <c r="C1909" s="11"/>
      <c r="D1909" s="11"/>
      <c r="E1909" s="11"/>
      <c r="F1909" s="11"/>
      <c r="G1909" s="368" t="s">
        <v>217</v>
      </c>
      <c r="H1909" s="368"/>
      <c r="I1909" s="368"/>
      <c r="J1909" s="368"/>
      <c r="K1909" s="250">
        <f>ROUND(SUM(K1902,K1905,K1908),2)</f>
        <v>23.18</v>
      </c>
    </row>
    <row r="1910" spans="1:11" ht="10.050000000000001" customHeight="1">
      <c r="A1910" s="11"/>
      <c r="B1910" s="11"/>
      <c r="C1910" s="11"/>
      <c r="D1910" s="11"/>
      <c r="E1910" s="11"/>
      <c r="F1910" s="11"/>
      <c r="G1910" s="374"/>
      <c r="H1910" s="374"/>
      <c r="I1910" s="374"/>
      <c r="J1910" s="374"/>
      <c r="K1910" s="374"/>
    </row>
    <row r="1911" spans="1:11" ht="19.95" customHeight="1">
      <c r="A1911" s="375" t="s">
        <v>1423</v>
      </c>
      <c r="B1911" s="375"/>
      <c r="C1911" s="375"/>
      <c r="D1911" s="375"/>
      <c r="E1911" s="375"/>
      <c r="F1911" s="375"/>
      <c r="G1911" s="375"/>
      <c r="H1911" s="375"/>
      <c r="I1911" s="375"/>
      <c r="J1911" s="375"/>
      <c r="K1911" s="375"/>
    </row>
    <row r="1912" spans="1:11" ht="15" customHeight="1">
      <c r="A1912" s="373" t="s">
        <v>193</v>
      </c>
      <c r="B1912" s="373"/>
      <c r="C1912" s="373"/>
      <c r="D1912" s="366" t="s">
        <v>178</v>
      </c>
      <c r="E1912" s="366"/>
      <c r="F1912" s="243" t="s">
        <v>194</v>
      </c>
      <c r="G1912" s="366" t="s">
        <v>195</v>
      </c>
      <c r="H1912" s="366"/>
      <c r="I1912" s="366" t="s">
        <v>196</v>
      </c>
      <c r="J1912" s="366"/>
      <c r="K1912" s="243" t="s">
        <v>197</v>
      </c>
    </row>
    <row r="1913" spans="1:11" ht="15" customHeight="1">
      <c r="A1913" s="246" t="s">
        <v>760</v>
      </c>
      <c r="B1913" s="369" t="s">
        <v>761</v>
      </c>
      <c r="C1913" s="369"/>
      <c r="D1913" s="370" t="s">
        <v>16</v>
      </c>
      <c r="E1913" s="370"/>
      <c r="F1913" s="246" t="s">
        <v>23</v>
      </c>
      <c r="G1913" s="371">
        <v>9.9000000000000008E-3</v>
      </c>
      <c r="H1913" s="371"/>
      <c r="I1913" s="372">
        <v>65.400000000000006</v>
      </c>
      <c r="J1913" s="372"/>
      <c r="K1913" s="248">
        <f>TRUNC(TRUNC(G1913,8)*I1913,2)</f>
        <v>0.64</v>
      </c>
    </row>
    <row r="1914" spans="1:11" ht="21" customHeight="1">
      <c r="A1914" s="246" t="s">
        <v>1424</v>
      </c>
      <c r="B1914" s="369" t="s">
        <v>1425</v>
      </c>
      <c r="C1914" s="369"/>
      <c r="D1914" s="370" t="s">
        <v>16</v>
      </c>
      <c r="E1914" s="370"/>
      <c r="F1914" s="246" t="s">
        <v>23</v>
      </c>
      <c r="G1914" s="371">
        <v>1</v>
      </c>
      <c r="H1914" s="371"/>
      <c r="I1914" s="372">
        <v>1.96</v>
      </c>
      <c r="J1914" s="372"/>
      <c r="K1914" s="248">
        <f>TRUNC(TRUNC(G1914,8)*I1914,2)</f>
        <v>1.96</v>
      </c>
    </row>
    <row r="1915" spans="1:11" ht="15" customHeight="1">
      <c r="A1915" s="246" t="s">
        <v>1012</v>
      </c>
      <c r="B1915" s="369" t="s">
        <v>1013</v>
      </c>
      <c r="C1915" s="369"/>
      <c r="D1915" s="370" t="s">
        <v>16</v>
      </c>
      <c r="E1915" s="370"/>
      <c r="F1915" s="246" t="s">
        <v>23</v>
      </c>
      <c r="G1915" s="371">
        <v>7.1000000000000004E-3</v>
      </c>
      <c r="H1915" s="371"/>
      <c r="I1915" s="372">
        <v>1.91</v>
      </c>
      <c r="J1915" s="372"/>
      <c r="K1915" s="248">
        <f>TRUNC(TRUNC(G1915,8)*I1915,2)</f>
        <v>0.01</v>
      </c>
    </row>
    <row r="1916" spans="1:11" ht="21" customHeight="1">
      <c r="A1916" s="246" t="s">
        <v>762</v>
      </c>
      <c r="B1916" s="369" t="s">
        <v>763</v>
      </c>
      <c r="C1916" s="369"/>
      <c r="D1916" s="370" t="s">
        <v>16</v>
      </c>
      <c r="E1916" s="370"/>
      <c r="F1916" s="246" t="s">
        <v>23</v>
      </c>
      <c r="G1916" s="371">
        <v>1.4999999999999999E-2</v>
      </c>
      <c r="H1916" s="371"/>
      <c r="I1916" s="372">
        <v>74.09</v>
      </c>
      <c r="J1916" s="372"/>
      <c r="K1916" s="248">
        <f>TRUNC(TRUNC(G1916,8)*I1916,2)</f>
        <v>1.1100000000000001</v>
      </c>
    </row>
    <row r="1917" spans="1:11" ht="15" customHeight="1">
      <c r="A1917" s="11"/>
      <c r="B1917" s="11"/>
      <c r="C1917" s="11"/>
      <c r="D1917" s="11"/>
      <c r="E1917" s="11"/>
      <c r="F1917" s="11"/>
      <c r="G1917" s="367" t="s">
        <v>206</v>
      </c>
      <c r="H1917" s="367"/>
      <c r="I1917" s="367"/>
      <c r="J1917" s="367"/>
      <c r="K1917" s="249">
        <f>SUM(K1913:K1916)</f>
        <v>3.7199999999999998</v>
      </c>
    </row>
    <row r="1918" spans="1:11" ht="15" customHeight="1">
      <c r="A1918" s="373" t="s">
        <v>207</v>
      </c>
      <c r="B1918" s="373"/>
      <c r="C1918" s="373"/>
      <c r="D1918" s="366" t="s">
        <v>178</v>
      </c>
      <c r="E1918" s="366"/>
      <c r="F1918" s="243" t="s">
        <v>194</v>
      </c>
      <c r="G1918" s="366" t="s">
        <v>195</v>
      </c>
      <c r="H1918" s="366"/>
      <c r="I1918" s="366" t="s">
        <v>196</v>
      </c>
      <c r="J1918" s="366"/>
      <c r="K1918" s="243" t="s">
        <v>197</v>
      </c>
    </row>
    <row r="1919" spans="1:11" ht="21" customHeight="1">
      <c r="A1919" s="246" t="s">
        <v>276</v>
      </c>
      <c r="B1919" s="369" t="s">
        <v>277</v>
      </c>
      <c r="C1919" s="369"/>
      <c r="D1919" s="370" t="s">
        <v>16</v>
      </c>
      <c r="E1919" s="370"/>
      <c r="F1919" s="246" t="s">
        <v>128</v>
      </c>
      <c r="G1919" s="371">
        <v>0.127</v>
      </c>
      <c r="H1919" s="371"/>
      <c r="I1919" s="372">
        <v>22.58</v>
      </c>
      <c r="J1919" s="372"/>
      <c r="K1919" s="248">
        <f>TRUNC(TRUNC(G1919,8)*I1919,2)</f>
        <v>2.86</v>
      </c>
    </row>
    <row r="1920" spans="1:11" ht="21" customHeight="1">
      <c r="A1920" s="246" t="s">
        <v>278</v>
      </c>
      <c r="B1920" s="369" t="s">
        <v>279</v>
      </c>
      <c r="C1920" s="369"/>
      <c r="D1920" s="370" t="s">
        <v>16</v>
      </c>
      <c r="E1920" s="370"/>
      <c r="F1920" s="246" t="s">
        <v>128</v>
      </c>
      <c r="G1920" s="371">
        <v>0.127</v>
      </c>
      <c r="H1920" s="371"/>
      <c r="I1920" s="372">
        <v>26.71</v>
      </c>
      <c r="J1920" s="372"/>
      <c r="K1920" s="248">
        <f>TRUNC(TRUNC(G1920,8)*I1920,2)</f>
        <v>3.39</v>
      </c>
    </row>
    <row r="1921" spans="1:11" ht="18" customHeight="1">
      <c r="A1921" s="11"/>
      <c r="B1921" s="11"/>
      <c r="C1921" s="11"/>
      <c r="D1921" s="11"/>
      <c r="E1921" s="11"/>
      <c r="F1921" s="11"/>
      <c r="G1921" s="367" t="s">
        <v>212</v>
      </c>
      <c r="H1921" s="367"/>
      <c r="I1921" s="367"/>
      <c r="J1921" s="367"/>
      <c r="K1921" s="249">
        <f>SUM(K1919:K1920)</f>
        <v>6.25</v>
      </c>
    </row>
    <row r="1922" spans="1:11" ht="15" customHeight="1">
      <c r="A1922" s="11"/>
      <c r="B1922" s="11"/>
      <c r="C1922" s="11"/>
      <c r="D1922" s="11"/>
      <c r="E1922" s="11"/>
      <c r="F1922" s="11"/>
      <c r="G1922" s="368" t="s">
        <v>217</v>
      </c>
      <c r="H1922" s="368"/>
      <c r="I1922" s="368"/>
      <c r="J1922" s="368"/>
      <c r="K1922" s="250">
        <f>ROUND(SUM(K1917,K1921),2)</f>
        <v>9.9700000000000006</v>
      </c>
    </row>
    <row r="1923" spans="1:11" ht="10.050000000000001" customHeight="1">
      <c r="A1923" s="11"/>
      <c r="B1923" s="11"/>
      <c r="C1923" s="11"/>
      <c r="D1923" s="11"/>
      <c r="E1923" s="11"/>
      <c r="F1923" s="11"/>
      <c r="G1923" s="374"/>
      <c r="H1923" s="374"/>
      <c r="I1923" s="374"/>
      <c r="J1923" s="374"/>
      <c r="K1923" s="374"/>
    </row>
    <row r="1924" spans="1:11" ht="19.95" customHeight="1">
      <c r="A1924" s="375" t="s">
        <v>1426</v>
      </c>
      <c r="B1924" s="375"/>
      <c r="C1924" s="375"/>
      <c r="D1924" s="375"/>
      <c r="E1924" s="375"/>
      <c r="F1924" s="375"/>
      <c r="G1924" s="375"/>
      <c r="H1924" s="375"/>
      <c r="I1924" s="375"/>
      <c r="J1924" s="375"/>
      <c r="K1924" s="375"/>
    </row>
    <row r="1925" spans="1:11" ht="15" customHeight="1">
      <c r="A1925" s="373" t="s">
        <v>193</v>
      </c>
      <c r="B1925" s="373"/>
      <c r="C1925" s="373"/>
      <c r="D1925" s="366" t="s">
        <v>178</v>
      </c>
      <c r="E1925" s="366"/>
      <c r="F1925" s="243" t="s">
        <v>194</v>
      </c>
      <c r="G1925" s="366" t="s">
        <v>195</v>
      </c>
      <c r="H1925" s="366"/>
      <c r="I1925" s="366" t="s">
        <v>196</v>
      </c>
      <c r="J1925" s="366"/>
      <c r="K1925" s="243" t="s">
        <v>197</v>
      </c>
    </row>
    <row r="1926" spans="1:11" ht="15" customHeight="1">
      <c r="A1926" s="246" t="s">
        <v>760</v>
      </c>
      <c r="B1926" s="369" t="s">
        <v>761</v>
      </c>
      <c r="C1926" s="369"/>
      <c r="D1926" s="370" t="s">
        <v>16</v>
      </c>
      <c r="E1926" s="370"/>
      <c r="F1926" s="246" t="s">
        <v>23</v>
      </c>
      <c r="G1926" s="371">
        <v>9.9000000000000008E-3</v>
      </c>
      <c r="H1926" s="371"/>
      <c r="I1926" s="372">
        <v>65.400000000000006</v>
      </c>
      <c r="J1926" s="372"/>
      <c r="K1926" s="248">
        <f>TRUNC(TRUNC(G1926,8)*I1926,2)</f>
        <v>0.64</v>
      </c>
    </row>
    <row r="1927" spans="1:11" ht="21" customHeight="1">
      <c r="A1927" s="246" t="s">
        <v>1427</v>
      </c>
      <c r="B1927" s="369" t="s">
        <v>1428</v>
      </c>
      <c r="C1927" s="369"/>
      <c r="D1927" s="370" t="s">
        <v>16</v>
      </c>
      <c r="E1927" s="370"/>
      <c r="F1927" s="246" t="s">
        <v>23</v>
      </c>
      <c r="G1927" s="371">
        <v>1</v>
      </c>
      <c r="H1927" s="371"/>
      <c r="I1927" s="372">
        <v>1.77</v>
      </c>
      <c r="J1927" s="372"/>
      <c r="K1927" s="248">
        <f>TRUNC(TRUNC(G1927,8)*I1927,2)</f>
        <v>1.77</v>
      </c>
    </row>
    <row r="1928" spans="1:11" ht="15" customHeight="1">
      <c r="A1928" s="246" t="s">
        <v>1012</v>
      </c>
      <c r="B1928" s="369" t="s">
        <v>1013</v>
      </c>
      <c r="C1928" s="369"/>
      <c r="D1928" s="370" t="s">
        <v>16</v>
      </c>
      <c r="E1928" s="370"/>
      <c r="F1928" s="246" t="s">
        <v>23</v>
      </c>
      <c r="G1928" s="371">
        <v>7.1000000000000004E-3</v>
      </c>
      <c r="H1928" s="371"/>
      <c r="I1928" s="372">
        <v>1.91</v>
      </c>
      <c r="J1928" s="372"/>
      <c r="K1928" s="248">
        <f>TRUNC(TRUNC(G1928,8)*I1928,2)</f>
        <v>0.01</v>
      </c>
    </row>
    <row r="1929" spans="1:11" ht="21" customHeight="1">
      <c r="A1929" s="246" t="s">
        <v>762</v>
      </c>
      <c r="B1929" s="369" t="s">
        <v>763</v>
      </c>
      <c r="C1929" s="369"/>
      <c r="D1929" s="370" t="s">
        <v>16</v>
      </c>
      <c r="E1929" s="370"/>
      <c r="F1929" s="246" t="s">
        <v>23</v>
      </c>
      <c r="G1929" s="371">
        <v>1.4999999999999999E-2</v>
      </c>
      <c r="H1929" s="371"/>
      <c r="I1929" s="372">
        <v>74.09</v>
      </c>
      <c r="J1929" s="372"/>
      <c r="K1929" s="248">
        <f>TRUNC(TRUNC(G1929,8)*I1929,2)</f>
        <v>1.1100000000000001</v>
      </c>
    </row>
    <row r="1930" spans="1:11" ht="15" customHeight="1">
      <c r="A1930" s="11"/>
      <c r="B1930" s="11"/>
      <c r="C1930" s="11"/>
      <c r="D1930" s="11"/>
      <c r="E1930" s="11"/>
      <c r="F1930" s="11"/>
      <c r="G1930" s="367" t="s">
        <v>206</v>
      </c>
      <c r="H1930" s="367"/>
      <c r="I1930" s="367"/>
      <c r="J1930" s="367"/>
      <c r="K1930" s="249">
        <f>SUM(K1926:K1929)</f>
        <v>3.5300000000000002</v>
      </c>
    </row>
    <row r="1931" spans="1:11" ht="15" customHeight="1">
      <c r="A1931" s="373" t="s">
        <v>207</v>
      </c>
      <c r="B1931" s="373"/>
      <c r="C1931" s="373"/>
      <c r="D1931" s="366" t="s">
        <v>178</v>
      </c>
      <c r="E1931" s="366"/>
      <c r="F1931" s="243" t="s">
        <v>194</v>
      </c>
      <c r="G1931" s="366" t="s">
        <v>195</v>
      </c>
      <c r="H1931" s="366"/>
      <c r="I1931" s="366" t="s">
        <v>196</v>
      </c>
      <c r="J1931" s="366"/>
      <c r="K1931" s="243" t="s">
        <v>197</v>
      </c>
    </row>
    <row r="1932" spans="1:11" ht="21" customHeight="1">
      <c r="A1932" s="246" t="s">
        <v>276</v>
      </c>
      <c r="B1932" s="369" t="s">
        <v>277</v>
      </c>
      <c r="C1932" s="369"/>
      <c r="D1932" s="370" t="s">
        <v>16</v>
      </c>
      <c r="E1932" s="370"/>
      <c r="F1932" s="246" t="s">
        <v>128</v>
      </c>
      <c r="G1932" s="371">
        <v>0.127</v>
      </c>
      <c r="H1932" s="371"/>
      <c r="I1932" s="372">
        <v>22.58</v>
      </c>
      <c r="J1932" s="372"/>
      <c r="K1932" s="248">
        <f>TRUNC(TRUNC(G1932,8)*I1932,2)</f>
        <v>2.86</v>
      </c>
    </row>
    <row r="1933" spans="1:11" ht="21" customHeight="1">
      <c r="A1933" s="246" t="s">
        <v>278</v>
      </c>
      <c r="B1933" s="369" t="s">
        <v>279</v>
      </c>
      <c r="C1933" s="369"/>
      <c r="D1933" s="370" t="s">
        <v>16</v>
      </c>
      <c r="E1933" s="370"/>
      <c r="F1933" s="246" t="s">
        <v>128</v>
      </c>
      <c r="G1933" s="371">
        <v>0.127</v>
      </c>
      <c r="H1933" s="371"/>
      <c r="I1933" s="372">
        <v>26.71</v>
      </c>
      <c r="J1933" s="372"/>
      <c r="K1933" s="248">
        <f>TRUNC(TRUNC(G1933,8)*I1933,2)</f>
        <v>3.39</v>
      </c>
    </row>
    <row r="1934" spans="1:11" ht="18" customHeight="1">
      <c r="A1934" s="11"/>
      <c r="B1934" s="11"/>
      <c r="C1934" s="11"/>
      <c r="D1934" s="11"/>
      <c r="E1934" s="11"/>
      <c r="F1934" s="11"/>
      <c r="G1934" s="367" t="s">
        <v>212</v>
      </c>
      <c r="H1934" s="367"/>
      <c r="I1934" s="367"/>
      <c r="J1934" s="367"/>
      <c r="K1934" s="249">
        <f>SUM(K1932:K1933)</f>
        <v>6.25</v>
      </c>
    </row>
    <row r="1935" spans="1:11" ht="15" customHeight="1">
      <c r="A1935" s="11"/>
      <c r="B1935" s="11"/>
      <c r="C1935" s="11"/>
      <c r="D1935" s="11"/>
      <c r="E1935" s="11"/>
      <c r="F1935" s="11"/>
      <c r="G1935" s="368" t="s">
        <v>217</v>
      </c>
      <c r="H1935" s="368"/>
      <c r="I1935" s="368"/>
      <c r="J1935" s="368"/>
      <c r="K1935" s="250">
        <f>ROUND(SUM(K1930,K1934),2)</f>
        <v>9.7799999999999994</v>
      </c>
    </row>
    <row r="1936" spans="1:11" ht="10.050000000000001" customHeight="1">
      <c r="A1936" s="11"/>
      <c r="B1936" s="11"/>
      <c r="C1936" s="11"/>
      <c r="D1936" s="11"/>
      <c r="E1936" s="11"/>
      <c r="F1936" s="11"/>
      <c r="G1936" s="374"/>
      <c r="H1936" s="374"/>
      <c r="I1936" s="374"/>
      <c r="J1936" s="374"/>
      <c r="K1936" s="374"/>
    </row>
    <row r="1937" spans="1:11" ht="19.95" customHeight="1">
      <c r="A1937" s="375" t="s">
        <v>1429</v>
      </c>
      <c r="B1937" s="375"/>
      <c r="C1937" s="375"/>
      <c r="D1937" s="375"/>
      <c r="E1937" s="375"/>
      <c r="F1937" s="375"/>
      <c r="G1937" s="375"/>
      <c r="H1937" s="375"/>
      <c r="I1937" s="375"/>
      <c r="J1937" s="375"/>
      <c r="K1937" s="375"/>
    </row>
    <row r="1938" spans="1:11" ht="15" customHeight="1">
      <c r="A1938" s="373" t="s">
        <v>193</v>
      </c>
      <c r="B1938" s="373"/>
      <c r="C1938" s="373"/>
      <c r="D1938" s="366" t="s">
        <v>178</v>
      </c>
      <c r="E1938" s="366"/>
      <c r="F1938" s="243" t="s">
        <v>194</v>
      </c>
      <c r="G1938" s="366" t="s">
        <v>195</v>
      </c>
      <c r="H1938" s="366"/>
      <c r="I1938" s="366" t="s">
        <v>196</v>
      </c>
      <c r="J1938" s="366"/>
      <c r="K1938" s="243" t="s">
        <v>197</v>
      </c>
    </row>
    <row r="1939" spans="1:11" ht="21" customHeight="1">
      <c r="A1939" s="246" t="s">
        <v>1430</v>
      </c>
      <c r="B1939" s="369" t="s">
        <v>1431</v>
      </c>
      <c r="C1939" s="369"/>
      <c r="D1939" s="370" t="s">
        <v>16</v>
      </c>
      <c r="E1939" s="370"/>
      <c r="F1939" s="246" t="s">
        <v>23</v>
      </c>
      <c r="G1939" s="371">
        <v>2</v>
      </c>
      <c r="H1939" s="371"/>
      <c r="I1939" s="372">
        <v>2.2599999999999998</v>
      </c>
      <c r="J1939" s="372"/>
      <c r="K1939" s="248">
        <f>TRUNC(TRUNC(G1939,8)*I1939,2)</f>
        <v>4.5199999999999996</v>
      </c>
    </row>
    <row r="1940" spans="1:11" ht="21" customHeight="1">
      <c r="A1940" s="246" t="s">
        <v>1432</v>
      </c>
      <c r="B1940" s="369" t="s">
        <v>1433</v>
      </c>
      <c r="C1940" s="369"/>
      <c r="D1940" s="370" t="s">
        <v>16</v>
      </c>
      <c r="E1940" s="370"/>
      <c r="F1940" s="246" t="s">
        <v>23</v>
      </c>
      <c r="G1940" s="371">
        <v>1</v>
      </c>
      <c r="H1940" s="371"/>
      <c r="I1940" s="372">
        <v>2.56</v>
      </c>
      <c r="J1940" s="372"/>
      <c r="K1940" s="248">
        <f>TRUNC(TRUNC(G1940,8)*I1940,2)</f>
        <v>2.56</v>
      </c>
    </row>
    <row r="1941" spans="1:11" ht="28.95" customHeight="1">
      <c r="A1941" s="246" t="s">
        <v>1221</v>
      </c>
      <c r="B1941" s="369" t="s">
        <v>1222</v>
      </c>
      <c r="C1941" s="369"/>
      <c r="D1941" s="370" t="s">
        <v>16</v>
      </c>
      <c r="E1941" s="370"/>
      <c r="F1941" s="246" t="s">
        <v>23</v>
      </c>
      <c r="G1941" s="371">
        <v>0.05</v>
      </c>
      <c r="H1941" s="371"/>
      <c r="I1941" s="372">
        <v>26.99</v>
      </c>
      <c r="J1941" s="372"/>
      <c r="K1941" s="248">
        <f>TRUNC(TRUNC(G1941,8)*I1941,2)</f>
        <v>1.34</v>
      </c>
    </row>
    <row r="1942" spans="1:11" ht="15" customHeight="1">
      <c r="A1942" s="11"/>
      <c r="B1942" s="11"/>
      <c r="C1942" s="11"/>
      <c r="D1942" s="11"/>
      <c r="E1942" s="11"/>
      <c r="F1942" s="11"/>
      <c r="G1942" s="367" t="s">
        <v>206</v>
      </c>
      <c r="H1942" s="367"/>
      <c r="I1942" s="367"/>
      <c r="J1942" s="367"/>
      <c r="K1942" s="249">
        <f>SUM(K1939:K1941)</f>
        <v>8.42</v>
      </c>
    </row>
    <row r="1943" spans="1:11" ht="15" customHeight="1">
      <c r="A1943" s="373" t="s">
        <v>207</v>
      </c>
      <c r="B1943" s="373"/>
      <c r="C1943" s="373"/>
      <c r="D1943" s="366" t="s">
        <v>178</v>
      </c>
      <c r="E1943" s="366"/>
      <c r="F1943" s="243" t="s">
        <v>194</v>
      </c>
      <c r="G1943" s="366" t="s">
        <v>195</v>
      </c>
      <c r="H1943" s="366"/>
      <c r="I1943" s="366" t="s">
        <v>196</v>
      </c>
      <c r="J1943" s="366"/>
      <c r="K1943" s="243" t="s">
        <v>197</v>
      </c>
    </row>
    <row r="1944" spans="1:11" ht="21" customHeight="1">
      <c r="A1944" s="246" t="s">
        <v>276</v>
      </c>
      <c r="B1944" s="369" t="s">
        <v>277</v>
      </c>
      <c r="C1944" s="369"/>
      <c r="D1944" s="370" t="s">
        <v>16</v>
      </c>
      <c r="E1944" s="370"/>
      <c r="F1944" s="246" t="s">
        <v>128</v>
      </c>
      <c r="G1944" s="371">
        <v>0.13789999999999999</v>
      </c>
      <c r="H1944" s="371"/>
      <c r="I1944" s="372">
        <v>22.58</v>
      </c>
      <c r="J1944" s="372"/>
      <c r="K1944" s="248">
        <f>TRUNC(TRUNC(G1944,8)*I1944,2)</f>
        <v>3.11</v>
      </c>
    </row>
    <row r="1945" spans="1:11" ht="21" customHeight="1">
      <c r="A1945" s="246" t="s">
        <v>278</v>
      </c>
      <c r="B1945" s="369" t="s">
        <v>279</v>
      </c>
      <c r="C1945" s="369"/>
      <c r="D1945" s="370" t="s">
        <v>16</v>
      </c>
      <c r="E1945" s="370"/>
      <c r="F1945" s="246" t="s">
        <v>128</v>
      </c>
      <c r="G1945" s="371">
        <v>0.13789999999999999</v>
      </c>
      <c r="H1945" s="371"/>
      <c r="I1945" s="372">
        <v>26.71</v>
      </c>
      <c r="J1945" s="372"/>
      <c r="K1945" s="248">
        <f>TRUNC(TRUNC(G1945,8)*I1945,2)</f>
        <v>3.68</v>
      </c>
    </row>
    <row r="1946" spans="1:11" ht="18" customHeight="1">
      <c r="A1946" s="11"/>
      <c r="B1946" s="11"/>
      <c r="C1946" s="11"/>
      <c r="D1946" s="11"/>
      <c r="E1946" s="11"/>
      <c r="F1946" s="11"/>
      <c r="G1946" s="367" t="s">
        <v>212</v>
      </c>
      <c r="H1946" s="367"/>
      <c r="I1946" s="367"/>
      <c r="J1946" s="367"/>
      <c r="K1946" s="249">
        <f>SUM(K1944:K1945)</f>
        <v>6.79</v>
      </c>
    </row>
    <row r="1947" spans="1:11" ht="15" customHeight="1">
      <c r="A1947" s="11"/>
      <c r="B1947" s="11"/>
      <c r="C1947" s="11"/>
      <c r="D1947" s="11"/>
      <c r="E1947" s="11"/>
      <c r="F1947" s="11"/>
      <c r="G1947" s="368" t="s">
        <v>217</v>
      </c>
      <c r="H1947" s="368"/>
      <c r="I1947" s="368"/>
      <c r="J1947" s="368"/>
      <c r="K1947" s="250">
        <f>ROUND(SUM(K1942,K1946),2)</f>
        <v>15.21</v>
      </c>
    </row>
    <row r="1948" spans="1:11" ht="10.050000000000001" customHeight="1">
      <c r="A1948" s="11"/>
      <c r="B1948" s="11"/>
      <c r="C1948" s="11"/>
      <c r="D1948" s="11"/>
      <c r="E1948" s="11"/>
      <c r="F1948" s="11"/>
      <c r="G1948" s="374"/>
      <c r="H1948" s="374"/>
      <c r="I1948" s="374"/>
      <c r="J1948" s="374"/>
      <c r="K1948" s="374"/>
    </row>
    <row r="1949" spans="1:11" ht="19.95" customHeight="1">
      <c r="A1949" s="375" t="s">
        <v>1434</v>
      </c>
      <c r="B1949" s="375"/>
      <c r="C1949" s="375"/>
      <c r="D1949" s="375"/>
      <c r="E1949" s="375"/>
      <c r="F1949" s="375"/>
      <c r="G1949" s="375"/>
      <c r="H1949" s="375"/>
      <c r="I1949" s="375"/>
      <c r="J1949" s="375"/>
      <c r="K1949" s="375"/>
    </row>
    <row r="1950" spans="1:11" ht="15" customHeight="1">
      <c r="A1950" s="373" t="s">
        <v>193</v>
      </c>
      <c r="B1950" s="373"/>
      <c r="C1950" s="373"/>
      <c r="D1950" s="366" t="s">
        <v>178</v>
      </c>
      <c r="E1950" s="366"/>
      <c r="F1950" s="243" t="s">
        <v>194</v>
      </c>
      <c r="G1950" s="366" t="s">
        <v>195</v>
      </c>
      <c r="H1950" s="366"/>
      <c r="I1950" s="366" t="s">
        <v>196</v>
      </c>
      <c r="J1950" s="366"/>
      <c r="K1950" s="243" t="s">
        <v>197</v>
      </c>
    </row>
    <row r="1951" spans="1:11" ht="15" customHeight="1">
      <c r="A1951" s="246" t="s">
        <v>760</v>
      </c>
      <c r="B1951" s="369" t="s">
        <v>761</v>
      </c>
      <c r="C1951" s="369"/>
      <c r="D1951" s="370" t="s">
        <v>16</v>
      </c>
      <c r="E1951" s="370"/>
      <c r="F1951" s="246" t="s">
        <v>23</v>
      </c>
      <c r="G1951" s="371">
        <v>7.1000000000000004E-3</v>
      </c>
      <c r="H1951" s="371"/>
      <c r="I1951" s="372">
        <v>65.400000000000006</v>
      </c>
      <c r="J1951" s="372"/>
      <c r="K1951" s="248">
        <f>TRUNC(TRUNC(G1951,8)*I1951,2)</f>
        <v>0.46</v>
      </c>
    </row>
    <row r="1952" spans="1:11" ht="21" customHeight="1">
      <c r="A1952" s="246" t="s">
        <v>1435</v>
      </c>
      <c r="B1952" s="369" t="s">
        <v>1436</v>
      </c>
      <c r="C1952" s="369"/>
      <c r="D1952" s="370" t="s">
        <v>16</v>
      </c>
      <c r="E1952" s="370"/>
      <c r="F1952" s="246" t="s">
        <v>23</v>
      </c>
      <c r="G1952" s="371">
        <v>1</v>
      </c>
      <c r="H1952" s="371"/>
      <c r="I1952" s="372">
        <v>0.68</v>
      </c>
      <c r="J1952" s="372"/>
      <c r="K1952" s="248">
        <f>TRUNC(TRUNC(G1952,8)*I1952,2)</f>
        <v>0.68</v>
      </c>
    </row>
    <row r="1953" spans="1:11" ht="15" customHeight="1">
      <c r="A1953" s="246" t="s">
        <v>1012</v>
      </c>
      <c r="B1953" s="369" t="s">
        <v>1013</v>
      </c>
      <c r="C1953" s="369"/>
      <c r="D1953" s="370" t="s">
        <v>16</v>
      </c>
      <c r="E1953" s="370"/>
      <c r="F1953" s="246" t="s">
        <v>23</v>
      </c>
      <c r="G1953" s="371">
        <v>3.0200000000000001E-2</v>
      </c>
      <c r="H1953" s="371"/>
      <c r="I1953" s="372">
        <v>1.91</v>
      </c>
      <c r="J1953" s="372"/>
      <c r="K1953" s="248">
        <f>TRUNC(TRUNC(G1953,8)*I1953,2)</f>
        <v>0.05</v>
      </c>
    </row>
    <row r="1954" spans="1:11" ht="21" customHeight="1">
      <c r="A1954" s="246" t="s">
        <v>762</v>
      </c>
      <c r="B1954" s="369" t="s">
        <v>763</v>
      </c>
      <c r="C1954" s="369"/>
      <c r="D1954" s="370" t="s">
        <v>16</v>
      </c>
      <c r="E1954" s="370"/>
      <c r="F1954" s="246" t="s">
        <v>23</v>
      </c>
      <c r="G1954" s="371">
        <v>8.0000000000000002E-3</v>
      </c>
      <c r="H1954" s="371"/>
      <c r="I1954" s="372">
        <v>74.09</v>
      </c>
      <c r="J1954" s="372"/>
      <c r="K1954" s="248">
        <f>TRUNC(TRUNC(G1954,8)*I1954,2)</f>
        <v>0.59</v>
      </c>
    </row>
    <row r="1955" spans="1:11" ht="15" customHeight="1">
      <c r="A1955" s="11"/>
      <c r="B1955" s="11"/>
      <c r="C1955" s="11"/>
      <c r="D1955" s="11"/>
      <c r="E1955" s="11"/>
      <c r="F1955" s="11"/>
      <c r="G1955" s="367" t="s">
        <v>206</v>
      </c>
      <c r="H1955" s="367"/>
      <c r="I1955" s="367"/>
      <c r="J1955" s="367"/>
      <c r="K1955" s="249">
        <f>SUM(K1951:K1954)</f>
        <v>1.7800000000000002</v>
      </c>
    </row>
    <row r="1956" spans="1:11" ht="15" customHeight="1">
      <c r="A1956" s="373" t="s">
        <v>207</v>
      </c>
      <c r="B1956" s="373"/>
      <c r="C1956" s="373"/>
      <c r="D1956" s="366" t="s">
        <v>178</v>
      </c>
      <c r="E1956" s="366"/>
      <c r="F1956" s="243" t="s">
        <v>194</v>
      </c>
      <c r="G1956" s="366" t="s">
        <v>195</v>
      </c>
      <c r="H1956" s="366"/>
      <c r="I1956" s="366" t="s">
        <v>196</v>
      </c>
      <c r="J1956" s="366"/>
      <c r="K1956" s="243" t="s">
        <v>197</v>
      </c>
    </row>
    <row r="1957" spans="1:11" ht="21" customHeight="1">
      <c r="A1957" s="246" t="s">
        <v>276</v>
      </c>
      <c r="B1957" s="369" t="s">
        <v>277</v>
      </c>
      <c r="C1957" s="369"/>
      <c r="D1957" s="370" t="s">
        <v>16</v>
      </c>
      <c r="E1957" s="370"/>
      <c r="F1957" s="246" t="s">
        <v>128</v>
      </c>
      <c r="G1957" s="371">
        <v>0.13589999999999999</v>
      </c>
      <c r="H1957" s="371"/>
      <c r="I1957" s="372">
        <v>22.58</v>
      </c>
      <c r="J1957" s="372"/>
      <c r="K1957" s="248">
        <f>TRUNC(TRUNC(G1957,8)*I1957,2)</f>
        <v>3.06</v>
      </c>
    </row>
    <row r="1958" spans="1:11" ht="21" customHeight="1">
      <c r="A1958" s="246" t="s">
        <v>278</v>
      </c>
      <c r="B1958" s="369" t="s">
        <v>279</v>
      </c>
      <c r="C1958" s="369"/>
      <c r="D1958" s="370" t="s">
        <v>16</v>
      </c>
      <c r="E1958" s="370"/>
      <c r="F1958" s="246" t="s">
        <v>128</v>
      </c>
      <c r="G1958" s="371">
        <v>0.13589999999999999</v>
      </c>
      <c r="H1958" s="371"/>
      <c r="I1958" s="372">
        <v>26.71</v>
      </c>
      <c r="J1958" s="372"/>
      <c r="K1958" s="248">
        <f>TRUNC(TRUNC(G1958,8)*I1958,2)</f>
        <v>3.62</v>
      </c>
    </row>
    <row r="1959" spans="1:11" ht="18" customHeight="1">
      <c r="A1959" s="11"/>
      <c r="B1959" s="11"/>
      <c r="C1959" s="11"/>
      <c r="D1959" s="11"/>
      <c r="E1959" s="11"/>
      <c r="F1959" s="11"/>
      <c r="G1959" s="367" t="s">
        <v>212</v>
      </c>
      <c r="H1959" s="367"/>
      <c r="I1959" s="367"/>
      <c r="J1959" s="367"/>
      <c r="K1959" s="249">
        <f>SUM(K1957:K1958)</f>
        <v>6.68</v>
      </c>
    </row>
    <row r="1960" spans="1:11" ht="15" customHeight="1">
      <c r="A1960" s="11"/>
      <c r="B1960" s="11"/>
      <c r="C1960" s="11"/>
      <c r="D1960" s="11"/>
      <c r="E1960" s="11"/>
      <c r="F1960" s="11"/>
      <c r="G1960" s="368" t="s">
        <v>217</v>
      </c>
      <c r="H1960" s="368"/>
      <c r="I1960" s="368"/>
      <c r="J1960" s="368"/>
      <c r="K1960" s="250">
        <f>ROUND(SUM(K1955,K1959),2)</f>
        <v>8.4600000000000009</v>
      </c>
    </row>
    <row r="1961" spans="1:11" ht="10.050000000000001" customHeight="1">
      <c r="A1961" s="11"/>
      <c r="B1961" s="11"/>
      <c r="C1961" s="11"/>
      <c r="D1961" s="11"/>
      <c r="E1961" s="11"/>
      <c r="F1961" s="11"/>
      <c r="G1961" s="374"/>
      <c r="H1961" s="374"/>
      <c r="I1961" s="374"/>
      <c r="J1961" s="374"/>
      <c r="K1961" s="374"/>
    </row>
    <row r="1962" spans="1:11" ht="19.95" customHeight="1">
      <c r="A1962" s="375" t="s">
        <v>1437</v>
      </c>
      <c r="B1962" s="375"/>
      <c r="C1962" s="375"/>
      <c r="D1962" s="375"/>
      <c r="E1962" s="375"/>
      <c r="F1962" s="375"/>
      <c r="G1962" s="375"/>
      <c r="H1962" s="375"/>
      <c r="I1962" s="375"/>
      <c r="J1962" s="375"/>
      <c r="K1962" s="375"/>
    </row>
    <row r="1963" spans="1:11" ht="15" customHeight="1">
      <c r="A1963" s="373" t="s">
        <v>193</v>
      </c>
      <c r="B1963" s="373"/>
      <c r="C1963" s="373"/>
      <c r="D1963" s="366" t="s">
        <v>178</v>
      </c>
      <c r="E1963" s="366"/>
      <c r="F1963" s="243" t="s">
        <v>194</v>
      </c>
      <c r="G1963" s="366" t="s">
        <v>195</v>
      </c>
      <c r="H1963" s="366"/>
      <c r="I1963" s="366" t="s">
        <v>196</v>
      </c>
      <c r="J1963" s="366"/>
      <c r="K1963" s="243" t="s">
        <v>197</v>
      </c>
    </row>
    <row r="1964" spans="1:11" ht="21" customHeight="1">
      <c r="A1964" s="246" t="s">
        <v>1438</v>
      </c>
      <c r="B1964" s="369" t="s">
        <v>1439</v>
      </c>
      <c r="C1964" s="369"/>
      <c r="D1964" s="370" t="s">
        <v>16</v>
      </c>
      <c r="E1964" s="370"/>
      <c r="F1964" s="246" t="s">
        <v>167</v>
      </c>
      <c r="G1964" s="376">
        <v>1</v>
      </c>
      <c r="H1964" s="376"/>
      <c r="I1964" s="372">
        <v>91.92</v>
      </c>
      <c r="J1964" s="372"/>
      <c r="K1964" s="248">
        <f>ROUND(ROUND(G1964,4)*I1964,2)</f>
        <v>91.92</v>
      </c>
    </row>
    <row r="1965" spans="1:11" ht="15" customHeight="1">
      <c r="A1965" s="11"/>
      <c r="B1965" s="11"/>
      <c r="C1965" s="11"/>
      <c r="D1965" s="11"/>
      <c r="E1965" s="11"/>
      <c r="F1965" s="11"/>
      <c r="G1965" s="367" t="s">
        <v>206</v>
      </c>
      <c r="H1965" s="367"/>
      <c r="I1965" s="367"/>
      <c r="J1965" s="367"/>
      <c r="K1965" s="249">
        <f>SUM(K1964:K1964)</f>
        <v>91.92</v>
      </c>
    </row>
    <row r="1966" spans="1:11" ht="15" customHeight="1">
      <c r="A1966" s="373" t="s">
        <v>207</v>
      </c>
      <c r="B1966" s="373"/>
      <c r="C1966" s="373"/>
      <c r="D1966" s="366" t="s">
        <v>178</v>
      </c>
      <c r="E1966" s="366"/>
      <c r="F1966" s="243" t="s">
        <v>194</v>
      </c>
      <c r="G1966" s="366" t="s">
        <v>195</v>
      </c>
      <c r="H1966" s="366"/>
      <c r="I1966" s="366" t="s">
        <v>196</v>
      </c>
      <c r="J1966" s="366"/>
      <c r="K1966" s="243" t="s">
        <v>197</v>
      </c>
    </row>
    <row r="1967" spans="1:11" ht="15" customHeight="1">
      <c r="A1967" s="246" t="s">
        <v>291</v>
      </c>
      <c r="B1967" s="369" t="s">
        <v>292</v>
      </c>
      <c r="C1967" s="369"/>
      <c r="D1967" s="370" t="s">
        <v>16</v>
      </c>
      <c r="E1967" s="370"/>
      <c r="F1967" s="246" t="s">
        <v>128</v>
      </c>
      <c r="G1967" s="376">
        <v>0.25</v>
      </c>
      <c r="H1967" s="376"/>
      <c r="I1967" s="372">
        <v>27.42</v>
      </c>
      <c r="J1967" s="372"/>
      <c r="K1967" s="248">
        <f>ROUND(ROUND(G1967,4)*I1967,2)</f>
        <v>6.86</v>
      </c>
    </row>
    <row r="1968" spans="1:11" ht="18" customHeight="1">
      <c r="A1968" s="11"/>
      <c r="B1968" s="11"/>
      <c r="C1968" s="11"/>
      <c r="D1968" s="11"/>
      <c r="E1968" s="11"/>
      <c r="F1968" s="11"/>
      <c r="G1968" s="367" t="s">
        <v>212</v>
      </c>
      <c r="H1968" s="367"/>
      <c r="I1968" s="367"/>
      <c r="J1968" s="367"/>
      <c r="K1968" s="249">
        <f>SUM(K1967:K1967)</f>
        <v>6.86</v>
      </c>
    </row>
    <row r="1969" spans="1:11" ht="15" customHeight="1">
      <c r="A1969" s="11"/>
      <c r="B1969" s="11"/>
      <c r="C1969" s="11"/>
      <c r="D1969" s="11"/>
      <c r="E1969" s="11"/>
      <c r="F1969" s="11"/>
      <c r="G1969" s="368" t="s">
        <v>217</v>
      </c>
      <c r="H1969" s="368"/>
      <c r="I1969" s="368"/>
      <c r="J1969" s="368"/>
      <c r="K1969" s="250">
        <f>ROUND(SUM(K1965,K1968),2)</f>
        <v>98.78</v>
      </c>
    </row>
    <row r="1970" spans="1:11" ht="10.050000000000001" customHeight="1">
      <c r="A1970" s="11"/>
      <c r="B1970" s="11"/>
      <c r="C1970" s="11"/>
      <c r="D1970" s="11"/>
      <c r="E1970" s="11"/>
      <c r="F1970" s="11"/>
      <c r="G1970" s="374"/>
      <c r="H1970" s="374"/>
      <c r="I1970" s="374"/>
      <c r="J1970" s="374"/>
      <c r="K1970" s="374"/>
    </row>
    <row r="1971" spans="1:11" ht="19.95" customHeight="1">
      <c r="A1971" s="375" t="s">
        <v>1440</v>
      </c>
      <c r="B1971" s="375"/>
      <c r="C1971" s="375"/>
      <c r="D1971" s="375"/>
      <c r="E1971" s="375"/>
      <c r="F1971" s="375"/>
      <c r="G1971" s="375"/>
      <c r="H1971" s="375"/>
      <c r="I1971" s="375"/>
      <c r="J1971" s="375"/>
      <c r="K1971" s="375"/>
    </row>
    <row r="1972" spans="1:11" ht="15" customHeight="1">
      <c r="A1972" s="373" t="s">
        <v>193</v>
      </c>
      <c r="B1972" s="373"/>
      <c r="C1972" s="373"/>
      <c r="D1972" s="366" t="s">
        <v>178</v>
      </c>
      <c r="E1972" s="366"/>
      <c r="F1972" s="243" t="s">
        <v>194</v>
      </c>
      <c r="G1972" s="366" t="s">
        <v>195</v>
      </c>
      <c r="H1972" s="366"/>
      <c r="I1972" s="366" t="s">
        <v>196</v>
      </c>
      <c r="J1972" s="366"/>
      <c r="K1972" s="243" t="s">
        <v>197</v>
      </c>
    </row>
    <row r="1973" spans="1:11" ht="28.95" customHeight="1">
      <c r="A1973" s="246" t="s">
        <v>1441</v>
      </c>
      <c r="B1973" s="369" t="s">
        <v>1442</v>
      </c>
      <c r="C1973" s="369"/>
      <c r="D1973" s="370" t="s">
        <v>16</v>
      </c>
      <c r="E1973" s="370"/>
      <c r="F1973" s="246" t="s">
        <v>18</v>
      </c>
      <c r="G1973" s="376">
        <v>1</v>
      </c>
      <c r="H1973" s="376"/>
      <c r="I1973" s="372">
        <v>107.05</v>
      </c>
      <c r="J1973" s="372"/>
      <c r="K1973" s="248">
        <f>ROUND(ROUND(G1973,4)*I1973,2)</f>
        <v>107.05</v>
      </c>
    </row>
    <row r="1974" spans="1:11" ht="21" customHeight="1">
      <c r="A1974" s="246" t="s">
        <v>1443</v>
      </c>
      <c r="B1974" s="369" t="s">
        <v>1444</v>
      </c>
      <c r="C1974" s="369"/>
      <c r="D1974" s="370" t="s">
        <v>16</v>
      </c>
      <c r="E1974" s="370"/>
      <c r="F1974" s="246" t="s">
        <v>144</v>
      </c>
      <c r="G1974" s="376">
        <v>0.04</v>
      </c>
      <c r="H1974" s="376"/>
      <c r="I1974" s="372">
        <v>21.87</v>
      </c>
      <c r="J1974" s="372"/>
      <c r="K1974" s="248">
        <f>ROUND(ROUND(G1974,4)*I1974,2)</f>
        <v>0.87</v>
      </c>
    </row>
    <row r="1975" spans="1:11" ht="28.95" customHeight="1">
      <c r="A1975" s="246" t="s">
        <v>476</v>
      </c>
      <c r="B1975" s="369" t="s">
        <v>477</v>
      </c>
      <c r="C1975" s="369"/>
      <c r="D1975" s="370" t="s">
        <v>16</v>
      </c>
      <c r="E1975" s="370"/>
      <c r="F1975" s="246" t="s">
        <v>167</v>
      </c>
      <c r="G1975" s="376">
        <v>1.87</v>
      </c>
      <c r="H1975" s="376"/>
      <c r="I1975" s="372">
        <v>20.56</v>
      </c>
      <c r="J1975" s="372"/>
      <c r="K1975" s="248">
        <f>ROUND(ROUND(G1975,4)*I1975,2)</f>
        <v>38.450000000000003</v>
      </c>
    </row>
    <row r="1976" spans="1:11" ht="15" customHeight="1">
      <c r="A1976" s="11"/>
      <c r="B1976" s="11"/>
      <c r="C1976" s="11"/>
      <c r="D1976" s="11"/>
      <c r="E1976" s="11"/>
      <c r="F1976" s="11"/>
      <c r="G1976" s="367" t="s">
        <v>206</v>
      </c>
      <c r="H1976" s="367"/>
      <c r="I1976" s="367"/>
      <c r="J1976" s="367"/>
      <c r="K1976" s="249">
        <f>SUM(K1973:K1975)</f>
        <v>146.37</v>
      </c>
    </row>
    <row r="1977" spans="1:11" ht="15" customHeight="1">
      <c r="A1977" s="373" t="s">
        <v>207</v>
      </c>
      <c r="B1977" s="373"/>
      <c r="C1977" s="373"/>
      <c r="D1977" s="366" t="s">
        <v>178</v>
      </c>
      <c r="E1977" s="366"/>
      <c r="F1977" s="243" t="s">
        <v>194</v>
      </c>
      <c r="G1977" s="366" t="s">
        <v>195</v>
      </c>
      <c r="H1977" s="366"/>
      <c r="I1977" s="366" t="s">
        <v>196</v>
      </c>
      <c r="J1977" s="366"/>
      <c r="K1977" s="243" t="s">
        <v>197</v>
      </c>
    </row>
    <row r="1978" spans="1:11" ht="21" customHeight="1">
      <c r="A1978" s="246" t="s">
        <v>208</v>
      </c>
      <c r="B1978" s="369" t="s">
        <v>209</v>
      </c>
      <c r="C1978" s="369"/>
      <c r="D1978" s="370" t="s">
        <v>16</v>
      </c>
      <c r="E1978" s="370"/>
      <c r="F1978" s="246" t="s">
        <v>128</v>
      </c>
      <c r="G1978" s="376">
        <v>0.39</v>
      </c>
      <c r="H1978" s="376"/>
      <c r="I1978" s="372">
        <v>27.01</v>
      </c>
      <c r="J1978" s="372"/>
      <c r="K1978" s="248">
        <f>ROUND(ROUND(G1978,4)*I1978,2)</f>
        <v>10.53</v>
      </c>
    </row>
    <row r="1979" spans="1:11" ht="15" customHeight="1">
      <c r="A1979" s="246" t="s">
        <v>210</v>
      </c>
      <c r="B1979" s="369" t="s">
        <v>211</v>
      </c>
      <c r="C1979" s="369"/>
      <c r="D1979" s="370" t="s">
        <v>16</v>
      </c>
      <c r="E1979" s="370"/>
      <c r="F1979" s="246" t="s">
        <v>128</v>
      </c>
      <c r="G1979" s="376">
        <v>0.3</v>
      </c>
      <c r="H1979" s="376"/>
      <c r="I1979" s="372">
        <v>22.26</v>
      </c>
      <c r="J1979" s="372"/>
      <c r="K1979" s="248">
        <f>ROUND(ROUND(G1979,4)*I1979,2)</f>
        <v>6.68</v>
      </c>
    </row>
    <row r="1980" spans="1:11" ht="18" customHeight="1">
      <c r="A1980" s="11"/>
      <c r="B1980" s="11"/>
      <c r="C1980" s="11"/>
      <c r="D1980" s="11"/>
      <c r="E1980" s="11"/>
      <c r="F1980" s="11"/>
      <c r="G1980" s="367" t="s">
        <v>212</v>
      </c>
      <c r="H1980" s="367"/>
      <c r="I1980" s="367"/>
      <c r="J1980" s="367"/>
      <c r="K1980" s="249">
        <f>SUM(K1978:K1979)</f>
        <v>17.21</v>
      </c>
    </row>
    <row r="1981" spans="1:11" ht="15" customHeight="1">
      <c r="A1981" s="373" t="s">
        <v>213</v>
      </c>
      <c r="B1981" s="373"/>
      <c r="C1981" s="373"/>
      <c r="D1981" s="366" t="s">
        <v>178</v>
      </c>
      <c r="E1981" s="366"/>
      <c r="F1981" s="243" t="s">
        <v>194</v>
      </c>
      <c r="G1981" s="366" t="s">
        <v>195</v>
      </c>
      <c r="H1981" s="366"/>
      <c r="I1981" s="366" t="s">
        <v>196</v>
      </c>
      <c r="J1981" s="366"/>
      <c r="K1981" s="243" t="s">
        <v>197</v>
      </c>
    </row>
    <row r="1982" spans="1:11" ht="28.95" customHeight="1">
      <c r="A1982" s="246" t="s">
        <v>1445</v>
      </c>
      <c r="B1982" s="369" t="s">
        <v>1446</v>
      </c>
      <c r="C1982" s="369"/>
      <c r="D1982" s="370" t="s">
        <v>16</v>
      </c>
      <c r="E1982" s="370"/>
      <c r="F1982" s="246" t="s">
        <v>144</v>
      </c>
      <c r="G1982" s="376">
        <v>0.99</v>
      </c>
      <c r="H1982" s="376"/>
      <c r="I1982" s="372">
        <v>14.84</v>
      </c>
      <c r="J1982" s="372"/>
      <c r="K1982" s="248">
        <f>ROUND(ROUND(G1982,4)*I1982,2)</f>
        <v>14.69</v>
      </c>
    </row>
    <row r="1983" spans="1:11" ht="28.95" customHeight="1">
      <c r="A1983" s="246" t="s">
        <v>1447</v>
      </c>
      <c r="B1983" s="369" t="s">
        <v>1448</v>
      </c>
      <c r="C1983" s="369"/>
      <c r="D1983" s="370" t="s">
        <v>16</v>
      </c>
      <c r="E1983" s="370"/>
      <c r="F1983" s="246" t="s">
        <v>73</v>
      </c>
      <c r="G1983" s="376">
        <v>0.05</v>
      </c>
      <c r="H1983" s="376"/>
      <c r="I1983" s="372">
        <v>627.75</v>
      </c>
      <c r="J1983" s="372"/>
      <c r="K1983" s="248">
        <f>ROUND(ROUND(G1983,4)*I1983,2)</f>
        <v>31.39</v>
      </c>
    </row>
    <row r="1984" spans="1:11" ht="21" customHeight="1">
      <c r="A1984" s="246" t="s">
        <v>1449</v>
      </c>
      <c r="B1984" s="369" t="s">
        <v>1450</v>
      </c>
      <c r="C1984" s="369"/>
      <c r="D1984" s="370" t="s">
        <v>16</v>
      </c>
      <c r="E1984" s="370"/>
      <c r="F1984" s="246" t="s">
        <v>167</v>
      </c>
      <c r="G1984" s="376">
        <v>1.1599999999999999</v>
      </c>
      <c r="H1984" s="376"/>
      <c r="I1984" s="372">
        <v>18.16</v>
      </c>
      <c r="J1984" s="372"/>
      <c r="K1984" s="248">
        <f>ROUND(ROUND(G1984,4)*I1984,2)</f>
        <v>21.07</v>
      </c>
    </row>
    <row r="1985" spans="1:11" ht="15" customHeight="1">
      <c r="A1985" s="11"/>
      <c r="B1985" s="11"/>
      <c r="C1985" s="11"/>
      <c r="D1985" s="11"/>
      <c r="E1985" s="11"/>
      <c r="F1985" s="11"/>
      <c r="G1985" s="367" t="s">
        <v>216</v>
      </c>
      <c r="H1985" s="367"/>
      <c r="I1985" s="367"/>
      <c r="J1985" s="367"/>
      <c r="K1985" s="249">
        <f>SUM(K1982:K1984)</f>
        <v>67.150000000000006</v>
      </c>
    </row>
    <row r="1986" spans="1:11" ht="15" customHeight="1">
      <c r="A1986" s="11"/>
      <c r="B1986" s="11"/>
      <c r="C1986" s="11"/>
      <c r="D1986" s="11"/>
      <c r="E1986" s="11"/>
      <c r="F1986" s="11"/>
      <c r="G1986" s="368" t="s">
        <v>217</v>
      </c>
      <c r="H1986" s="368"/>
      <c r="I1986" s="368"/>
      <c r="J1986" s="368"/>
      <c r="K1986" s="250">
        <f>ROUND(SUM(K1976,K1980,K1985),2)</f>
        <v>230.73</v>
      </c>
    </row>
    <row r="1987" spans="1:11" ht="10.050000000000001" customHeight="1">
      <c r="A1987" s="11"/>
      <c r="B1987" s="11"/>
      <c r="C1987" s="11"/>
      <c r="D1987" s="11"/>
      <c r="E1987" s="11"/>
      <c r="F1987" s="11"/>
      <c r="G1987" s="374"/>
      <c r="H1987" s="374"/>
      <c r="I1987" s="374"/>
      <c r="J1987" s="374"/>
      <c r="K1987" s="374"/>
    </row>
    <row r="1988" spans="1:11" ht="19.95" customHeight="1">
      <c r="A1988" s="375" t="s">
        <v>1451</v>
      </c>
      <c r="B1988" s="375"/>
      <c r="C1988" s="375"/>
      <c r="D1988" s="375"/>
      <c r="E1988" s="375"/>
      <c r="F1988" s="375"/>
      <c r="G1988" s="375"/>
      <c r="H1988" s="375"/>
      <c r="I1988" s="375"/>
      <c r="J1988" s="375"/>
      <c r="K1988" s="375"/>
    </row>
    <row r="1989" spans="1:11" ht="15" customHeight="1">
      <c r="A1989" s="373" t="s">
        <v>207</v>
      </c>
      <c r="B1989" s="373"/>
      <c r="C1989" s="373"/>
      <c r="D1989" s="366" t="s">
        <v>178</v>
      </c>
      <c r="E1989" s="366"/>
      <c r="F1989" s="243" t="s">
        <v>194</v>
      </c>
      <c r="G1989" s="366" t="s">
        <v>195</v>
      </c>
      <c r="H1989" s="366"/>
      <c r="I1989" s="366" t="s">
        <v>196</v>
      </c>
      <c r="J1989" s="366"/>
      <c r="K1989" s="243" t="s">
        <v>197</v>
      </c>
    </row>
    <row r="1990" spans="1:11" ht="15" customHeight="1">
      <c r="A1990" s="246" t="s">
        <v>291</v>
      </c>
      <c r="B1990" s="369" t="s">
        <v>292</v>
      </c>
      <c r="C1990" s="369"/>
      <c r="D1990" s="370" t="s">
        <v>16</v>
      </c>
      <c r="E1990" s="370"/>
      <c r="F1990" s="246" t="s">
        <v>128</v>
      </c>
      <c r="G1990" s="371">
        <v>0.16309999999999999</v>
      </c>
      <c r="H1990" s="371"/>
      <c r="I1990" s="372">
        <v>27.42</v>
      </c>
      <c r="J1990" s="372"/>
      <c r="K1990" s="248">
        <f>TRUNC(TRUNC(G1990,8)*I1990,2)</f>
        <v>4.47</v>
      </c>
    </row>
    <row r="1991" spans="1:11" ht="15" customHeight="1">
      <c r="A1991" s="246" t="s">
        <v>210</v>
      </c>
      <c r="B1991" s="369" t="s">
        <v>211</v>
      </c>
      <c r="C1991" s="369"/>
      <c r="D1991" s="370" t="s">
        <v>16</v>
      </c>
      <c r="E1991" s="370"/>
      <c r="F1991" s="246" t="s">
        <v>128</v>
      </c>
      <c r="G1991" s="371">
        <v>4.4400000000000002E-2</v>
      </c>
      <c r="H1991" s="371"/>
      <c r="I1991" s="372">
        <v>22.26</v>
      </c>
      <c r="J1991" s="372"/>
      <c r="K1991" s="248">
        <f>TRUNC(TRUNC(G1991,8)*I1991,2)</f>
        <v>0.98</v>
      </c>
    </row>
    <row r="1992" spans="1:11" ht="18" customHeight="1">
      <c r="A1992" s="11"/>
      <c r="B1992" s="11"/>
      <c r="C1992" s="11"/>
      <c r="D1992" s="11"/>
      <c r="E1992" s="11"/>
      <c r="F1992" s="11"/>
      <c r="G1992" s="367" t="s">
        <v>212</v>
      </c>
      <c r="H1992" s="367"/>
      <c r="I1992" s="367"/>
      <c r="J1992" s="367"/>
      <c r="K1992" s="249">
        <f>SUM(K1990:K1991)</f>
        <v>5.4499999999999993</v>
      </c>
    </row>
    <row r="1993" spans="1:11" ht="15" customHeight="1">
      <c r="A1993" s="373" t="s">
        <v>213</v>
      </c>
      <c r="B1993" s="373"/>
      <c r="C1993" s="373"/>
      <c r="D1993" s="366" t="s">
        <v>178</v>
      </c>
      <c r="E1993" s="366"/>
      <c r="F1993" s="243" t="s">
        <v>194</v>
      </c>
      <c r="G1993" s="366" t="s">
        <v>195</v>
      </c>
      <c r="H1993" s="366"/>
      <c r="I1993" s="366" t="s">
        <v>196</v>
      </c>
      <c r="J1993" s="366"/>
      <c r="K1993" s="243" t="s">
        <v>197</v>
      </c>
    </row>
    <row r="1994" spans="1:11" ht="28.95" customHeight="1">
      <c r="A1994" s="246" t="s">
        <v>1452</v>
      </c>
      <c r="B1994" s="369" t="s">
        <v>1453</v>
      </c>
      <c r="C1994" s="369"/>
      <c r="D1994" s="370" t="s">
        <v>16</v>
      </c>
      <c r="E1994" s="370"/>
      <c r="F1994" s="246" t="s">
        <v>73</v>
      </c>
      <c r="G1994" s="371">
        <v>3.39E-2</v>
      </c>
      <c r="H1994" s="371"/>
      <c r="I1994" s="372">
        <v>408.21</v>
      </c>
      <c r="J1994" s="372"/>
      <c r="K1994" s="248">
        <f>TRUNC(TRUNC(G1994,8)*I1994,2)</f>
        <v>13.83</v>
      </c>
    </row>
    <row r="1995" spans="1:11" ht="15" customHeight="1">
      <c r="A1995" s="11"/>
      <c r="B1995" s="11"/>
      <c r="C1995" s="11"/>
      <c r="D1995" s="11"/>
      <c r="E1995" s="11"/>
      <c r="F1995" s="11"/>
      <c r="G1995" s="367" t="s">
        <v>216</v>
      </c>
      <c r="H1995" s="367"/>
      <c r="I1995" s="367"/>
      <c r="J1995" s="367"/>
      <c r="K1995" s="249">
        <f>SUM(K1994:K1994)</f>
        <v>13.83</v>
      </c>
    </row>
    <row r="1996" spans="1:11" ht="15" customHeight="1">
      <c r="A1996" s="11"/>
      <c r="B1996" s="11"/>
      <c r="C1996" s="11"/>
      <c r="D1996" s="11"/>
      <c r="E1996" s="11"/>
      <c r="F1996" s="11"/>
      <c r="G1996" s="368" t="s">
        <v>217</v>
      </c>
      <c r="H1996" s="368"/>
      <c r="I1996" s="368"/>
      <c r="J1996" s="368"/>
      <c r="K1996" s="250">
        <f>ROUND(SUM(K1992,K1995),2)</f>
        <v>19.28</v>
      </c>
    </row>
    <row r="1997" spans="1:11" ht="10.050000000000001" customHeight="1">
      <c r="A1997" s="11"/>
      <c r="B1997" s="11"/>
      <c r="C1997" s="11"/>
      <c r="D1997" s="11"/>
      <c r="E1997" s="11"/>
      <c r="F1997" s="11"/>
      <c r="G1997" s="374"/>
      <c r="H1997" s="374"/>
      <c r="I1997" s="374"/>
      <c r="J1997" s="374"/>
      <c r="K1997" s="374"/>
    </row>
    <row r="1998" spans="1:11" ht="19.95" customHeight="1">
      <c r="A1998" s="375" t="s">
        <v>1454</v>
      </c>
      <c r="B1998" s="375"/>
      <c r="C1998" s="375"/>
      <c r="D1998" s="375"/>
      <c r="E1998" s="375"/>
      <c r="F1998" s="375"/>
      <c r="G1998" s="375"/>
      <c r="H1998" s="375"/>
      <c r="I1998" s="375"/>
      <c r="J1998" s="375"/>
      <c r="K1998" s="375"/>
    </row>
    <row r="1999" spans="1:11" ht="15" customHeight="1">
      <c r="A1999" s="373" t="s">
        <v>207</v>
      </c>
      <c r="B1999" s="373"/>
      <c r="C1999" s="373"/>
      <c r="D1999" s="366" t="s">
        <v>178</v>
      </c>
      <c r="E1999" s="366"/>
      <c r="F1999" s="243" t="s">
        <v>194</v>
      </c>
      <c r="G1999" s="366" t="s">
        <v>195</v>
      </c>
      <c r="H1999" s="366"/>
      <c r="I1999" s="366" t="s">
        <v>196</v>
      </c>
      <c r="J1999" s="366"/>
      <c r="K1999" s="243" t="s">
        <v>197</v>
      </c>
    </row>
    <row r="2000" spans="1:11" ht="15" customHeight="1">
      <c r="A2000" s="246" t="s">
        <v>291</v>
      </c>
      <c r="B2000" s="369" t="s">
        <v>292</v>
      </c>
      <c r="C2000" s="369"/>
      <c r="D2000" s="370" t="s">
        <v>16</v>
      </c>
      <c r="E2000" s="370"/>
      <c r="F2000" s="246" t="s">
        <v>128</v>
      </c>
      <c r="G2000" s="371">
        <v>0.25414999999999999</v>
      </c>
      <c r="H2000" s="371"/>
      <c r="I2000" s="372">
        <v>27.42</v>
      </c>
      <c r="J2000" s="372"/>
      <c r="K2000" s="248">
        <f>TRUNC(TRUNC(G2000,8)*I2000,2)</f>
        <v>6.96</v>
      </c>
    </row>
    <row r="2001" spans="1:11" ht="15" customHeight="1">
      <c r="A2001" s="246" t="s">
        <v>210</v>
      </c>
      <c r="B2001" s="369" t="s">
        <v>211</v>
      </c>
      <c r="C2001" s="369"/>
      <c r="D2001" s="370" t="s">
        <v>16</v>
      </c>
      <c r="E2001" s="370"/>
      <c r="F2001" s="246" t="s">
        <v>128</v>
      </c>
      <c r="G2001" s="371">
        <v>9.1899999999999996E-2</v>
      </c>
      <c r="H2001" s="371"/>
      <c r="I2001" s="372">
        <v>22.26</v>
      </c>
      <c r="J2001" s="372"/>
      <c r="K2001" s="248">
        <f>TRUNC(TRUNC(G2001,8)*I2001,2)</f>
        <v>2.04</v>
      </c>
    </row>
    <row r="2002" spans="1:11" ht="18" customHeight="1">
      <c r="A2002" s="11"/>
      <c r="B2002" s="11"/>
      <c r="C2002" s="11"/>
      <c r="D2002" s="11"/>
      <c r="E2002" s="11"/>
      <c r="F2002" s="11"/>
      <c r="G2002" s="367" t="s">
        <v>212</v>
      </c>
      <c r="H2002" s="367"/>
      <c r="I2002" s="367"/>
      <c r="J2002" s="367"/>
      <c r="K2002" s="249">
        <f>SUM(K2000:K2001)</f>
        <v>9</v>
      </c>
    </row>
    <row r="2003" spans="1:11" ht="15" customHeight="1">
      <c r="A2003" s="373" t="s">
        <v>213</v>
      </c>
      <c r="B2003" s="373"/>
      <c r="C2003" s="373"/>
      <c r="D2003" s="366" t="s">
        <v>178</v>
      </c>
      <c r="E2003" s="366"/>
      <c r="F2003" s="243" t="s">
        <v>194</v>
      </c>
      <c r="G2003" s="366" t="s">
        <v>195</v>
      </c>
      <c r="H2003" s="366"/>
      <c r="I2003" s="366" t="s">
        <v>196</v>
      </c>
      <c r="J2003" s="366"/>
      <c r="K2003" s="243" t="s">
        <v>197</v>
      </c>
    </row>
    <row r="2004" spans="1:11" ht="28.95" customHeight="1">
      <c r="A2004" s="246" t="s">
        <v>1452</v>
      </c>
      <c r="B2004" s="369" t="s">
        <v>1453</v>
      </c>
      <c r="C2004" s="369"/>
      <c r="D2004" s="370" t="s">
        <v>16</v>
      </c>
      <c r="E2004" s="370"/>
      <c r="F2004" s="246" t="s">
        <v>73</v>
      </c>
      <c r="G2004" s="371">
        <v>6.9000000000000006E-2</v>
      </c>
      <c r="H2004" s="371"/>
      <c r="I2004" s="372">
        <v>408.21</v>
      </c>
      <c r="J2004" s="372"/>
      <c r="K2004" s="248">
        <f>TRUNC(TRUNC(G2004,8)*I2004,2)</f>
        <v>28.16</v>
      </c>
    </row>
    <row r="2005" spans="1:11" ht="15" customHeight="1">
      <c r="A2005" s="11"/>
      <c r="B2005" s="11"/>
      <c r="C2005" s="11"/>
      <c r="D2005" s="11"/>
      <c r="E2005" s="11"/>
      <c r="F2005" s="11"/>
      <c r="G2005" s="367" t="s">
        <v>216</v>
      </c>
      <c r="H2005" s="367"/>
      <c r="I2005" s="367"/>
      <c r="J2005" s="367"/>
      <c r="K2005" s="249">
        <f>SUM(K2004:K2004)</f>
        <v>28.16</v>
      </c>
    </row>
    <row r="2006" spans="1:11" ht="15" customHeight="1">
      <c r="A2006" s="11"/>
      <c r="B2006" s="11"/>
      <c r="C2006" s="11"/>
      <c r="D2006" s="11"/>
      <c r="E2006" s="11"/>
      <c r="F2006" s="11"/>
      <c r="G2006" s="368" t="s">
        <v>217</v>
      </c>
      <c r="H2006" s="368"/>
      <c r="I2006" s="368"/>
      <c r="J2006" s="368"/>
      <c r="K2006" s="250">
        <f>ROUND(SUM(K2002,K2005),2)</f>
        <v>37.159999999999997</v>
      </c>
    </row>
    <row r="2007" spans="1:11" ht="10.050000000000001" customHeight="1">
      <c r="A2007" s="11"/>
      <c r="B2007" s="11"/>
      <c r="C2007" s="11"/>
      <c r="D2007" s="11"/>
      <c r="E2007" s="11"/>
      <c r="F2007" s="11"/>
      <c r="G2007" s="374"/>
      <c r="H2007" s="374"/>
      <c r="I2007" s="374"/>
      <c r="J2007" s="374"/>
      <c r="K2007" s="374"/>
    </row>
    <row r="2008" spans="1:11" ht="19.95" customHeight="1">
      <c r="A2008" s="375" t="s">
        <v>1455</v>
      </c>
      <c r="B2008" s="375"/>
      <c r="C2008" s="375"/>
      <c r="D2008" s="375"/>
      <c r="E2008" s="375"/>
      <c r="F2008" s="375"/>
      <c r="G2008" s="375"/>
      <c r="H2008" s="375"/>
      <c r="I2008" s="375"/>
      <c r="J2008" s="375"/>
      <c r="K2008" s="375"/>
    </row>
    <row r="2009" spans="1:11" ht="15" customHeight="1">
      <c r="A2009" s="373" t="s">
        <v>193</v>
      </c>
      <c r="B2009" s="373"/>
      <c r="C2009" s="373"/>
      <c r="D2009" s="366" t="s">
        <v>178</v>
      </c>
      <c r="E2009" s="366"/>
      <c r="F2009" s="243" t="s">
        <v>194</v>
      </c>
      <c r="G2009" s="366" t="s">
        <v>195</v>
      </c>
      <c r="H2009" s="366"/>
      <c r="I2009" s="366" t="s">
        <v>196</v>
      </c>
      <c r="J2009" s="366"/>
      <c r="K2009" s="243" t="s">
        <v>197</v>
      </c>
    </row>
    <row r="2010" spans="1:11" ht="21" customHeight="1">
      <c r="A2010" s="246" t="s">
        <v>1456</v>
      </c>
      <c r="B2010" s="369" t="s">
        <v>1457</v>
      </c>
      <c r="C2010" s="369"/>
      <c r="D2010" s="370" t="s">
        <v>16</v>
      </c>
      <c r="E2010" s="370"/>
      <c r="F2010" s="246" t="s">
        <v>23</v>
      </c>
      <c r="G2010" s="371">
        <v>1</v>
      </c>
      <c r="H2010" s="371"/>
      <c r="I2010" s="372">
        <v>92.8</v>
      </c>
      <c r="J2010" s="372"/>
      <c r="K2010" s="248">
        <f>TRUNC(TRUNC(G2010,8)*I2010,2)</f>
        <v>92.8</v>
      </c>
    </row>
    <row r="2011" spans="1:11" ht="28.95" customHeight="1">
      <c r="A2011" s="246" t="s">
        <v>1458</v>
      </c>
      <c r="B2011" s="369" t="s">
        <v>1459</v>
      </c>
      <c r="C2011" s="369"/>
      <c r="D2011" s="370" t="s">
        <v>16</v>
      </c>
      <c r="E2011" s="370"/>
      <c r="F2011" s="246" t="s">
        <v>23</v>
      </c>
      <c r="G2011" s="371">
        <v>2</v>
      </c>
      <c r="H2011" s="371"/>
      <c r="I2011" s="372">
        <v>26.04</v>
      </c>
      <c r="J2011" s="372"/>
      <c r="K2011" s="248">
        <f>TRUNC(TRUNC(G2011,8)*I2011,2)</f>
        <v>52.08</v>
      </c>
    </row>
    <row r="2012" spans="1:11" ht="15" customHeight="1">
      <c r="A2012" s="246" t="s">
        <v>896</v>
      </c>
      <c r="B2012" s="369" t="s">
        <v>897</v>
      </c>
      <c r="C2012" s="369"/>
      <c r="D2012" s="370" t="s">
        <v>16</v>
      </c>
      <c r="E2012" s="370"/>
      <c r="F2012" s="246" t="s">
        <v>144</v>
      </c>
      <c r="G2012" s="371">
        <v>3.04E-2</v>
      </c>
      <c r="H2012" s="371"/>
      <c r="I2012" s="372">
        <v>136.04</v>
      </c>
      <c r="J2012" s="372"/>
      <c r="K2012" s="248">
        <f>TRUNC(TRUNC(G2012,8)*I2012,2)</f>
        <v>4.13</v>
      </c>
    </row>
    <row r="2013" spans="1:11" ht="15" customHeight="1">
      <c r="A2013" s="11"/>
      <c r="B2013" s="11"/>
      <c r="C2013" s="11"/>
      <c r="D2013" s="11"/>
      <c r="E2013" s="11"/>
      <c r="F2013" s="11"/>
      <c r="G2013" s="367" t="s">
        <v>206</v>
      </c>
      <c r="H2013" s="367"/>
      <c r="I2013" s="367"/>
      <c r="J2013" s="367"/>
      <c r="K2013" s="249">
        <f>SUM(K2010:K2012)</f>
        <v>149.01</v>
      </c>
    </row>
    <row r="2014" spans="1:11" ht="15" customHeight="1">
      <c r="A2014" s="373" t="s">
        <v>207</v>
      </c>
      <c r="B2014" s="373"/>
      <c r="C2014" s="373"/>
      <c r="D2014" s="366" t="s">
        <v>178</v>
      </c>
      <c r="E2014" s="366"/>
      <c r="F2014" s="243" t="s">
        <v>194</v>
      </c>
      <c r="G2014" s="366" t="s">
        <v>195</v>
      </c>
      <c r="H2014" s="366"/>
      <c r="I2014" s="366" t="s">
        <v>196</v>
      </c>
      <c r="J2014" s="366"/>
      <c r="K2014" s="243" t="s">
        <v>197</v>
      </c>
    </row>
    <row r="2015" spans="1:11" ht="21" customHeight="1">
      <c r="A2015" s="246" t="s">
        <v>278</v>
      </c>
      <c r="B2015" s="369" t="s">
        <v>279</v>
      </c>
      <c r="C2015" s="369"/>
      <c r="D2015" s="370" t="s">
        <v>16</v>
      </c>
      <c r="E2015" s="370"/>
      <c r="F2015" s="246" t="s">
        <v>128</v>
      </c>
      <c r="G2015" s="371">
        <v>0.38700000000000001</v>
      </c>
      <c r="H2015" s="371"/>
      <c r="I2015" s="372">
        <v>26.71</v>
      </c>
      <c r="J2015" s="372"/>
      <c r="K2015" s="248">
        <f>TRUNC(TRUNC(G2015,8)*I2015,2)</f>
        <v>10.33</v>
      </c>
    </row>
    <row r="2016" spans="1:11" ht="15" customHeight="1">
      <c r="A2016" s="246" t="s">
        <v>210</v>
      </c>
      <c r="B2016" s="369" t="s">
        <v>211</v>
      </c>
      <c r="C2016" s="369"/>
      <c r="D2016" s="370" t="s">
        <v>16</v>
      </c>
      <c r="E2016" s="370"/>
      <c r="F2016" s="246" t="s">
        <v>128</v>
      </c>
      <c r="G2016" s="371">
        <v>0.18859999999999999</v>
      </c>
      <c r="H2016" s="371"/>
      <c r="I2016" s="372">
        <v>22.26</v>
      </c>
      <c r="J2016" s="372"/>
      <c r="K2016" s="248">
        <f>TRUNC(TRUNC(G2016,8)*I2016,2)</f>
        <v>4.1900000000000004</v>
      </c>
    </row>
    <row r="2017" spans="1:11" ht="18" customHeight="1">
      <c r="A2017" s="11"/>
      <c r="B2017" s="11"/>
      <c r="C2017" s="11"/>
      <c r="D2017" s="11"/>
      <c r="E2017" s="11"/>
      <c r="F2017" s="11"/>
      <c r="G2017" s="367" t="s">
        <v>212</v>
      </c>
      <c r="H2017" s="367"/>
      <c r="I2017" s="367"/>
      <c r="J2017" s="367"/>
      <c r="K2017" s="249">
        <f>SUM(K2015:K2016)</f>
        <v>14.52</v>
      </c>
    </row>
    <row r="2018" spans="1:11" ht="15" customHeight="1">
      <c r="A2018" s="11"/>
      <c r="B2018" s="11"/>
      <c r="C2018" s="11"/>
      <c r="D2018" s="11"/>
      <c r="E2018" s="11"/>
      <c r="F2018" s="11"/>
      <c r="G2018" s="368" t="s">
        <v>217</v>
      </c>
      <c r="H2018" s="368"/>
      <c r="I2018" s="368"/>
      <c r="J2018" s="368"/>
      <c r="K2018" s="250">
        <f>ROUND(SUM(K2013,K2017),2)</f>
        <v>163.53</v>
      </c>
    </row>
    <row r="2019" spans="1:11" ht="10.050000000000001" customHeight="1">
      <c r="A2019" s="11"/>
      <c r="B2019" s="11"/>
      <c r="C2019" s="11"/>
      <c r="D2019" s="11"/>
      <c r="E2019" s="11"/>
      <c r="F2019" s="11"/>
      <c r="G2019" s="374"/>
      <c r="H2019" s="374"/>
      <c r="I2019" s="374"/>
      <c r="J2019" s="374"/>
      <c r="K2019" s="374"/>
    </row>
    <row r="2020" spans="1:11" ht="27" customHeight="1">
      <c r="A2020" s="375" t="s">
        <v>1460</v>
      </c>
      <c r="B2020" s="375"/>
      <c r="C2020" s="375"/>
      <c r="D2020" s="375"/>
      <c r="E2020" s="375"/>
      <c r="F2020" s="375"/>
      <c r="G2020" s="375"/>
      <c r="H2020" s="375"/>
      <c r="I2020" s="375"/>
      <c r="J2020" s="375"/>
      <c r="K2020" s="375"/>
    </row>
    <row r="2021" spans="1:11" ht="15" customHeight="1">
      <c r="A2021" s="373" t="s">
        <v>213</v>
      </c>
      <c r="B2021" s="373"/>
      <c r="C2021" s="373"/>
      <c r="D2021" s="366" t="s">
        <v>178</v>
      </c>
      <c r="E2021" s="366"/>
      <c r="F2021" s="243" t="s">
        <v>194</v>
      </c>
      <c r="G2021" s="366" t="s">
        <v>195</v>
      </c>
      <c r="H2021" s="366"/>
      <c r="I2021" s="366" t="s">
        <v>196</v>
      </c>
      <c r="J2021" s="366"/>
      <c r="K2021" s="243" t="s">
        <v>197</v>
      </c>
    </row>
    <row r="2022" spans="1:11" ht="21" customHeight="1">
      <c r="A2022" s="246" t="s">
        <v>1461</v>
      </c>
      <c r="B2022" s="369" t="s">
        <v>1462</v>
      </c>
      <c r="C2022" s="369"/>
      <c r="D2022" s="370" t="s">
        <v>16</v>
      </c>
      <c r="E2022" s="370"/>
      <c r="F2022" s="246" t="s">
        <v>23</v>
      </c>
      <c r="G2022" s="371">
        <v>1</v>
      </c>
      <c r="H2022" s="371"/>
      <c r="I2022" s="372">
        <v>9.74</v>
      </c>
      <c r="J2022" s="372"/>
      <c r="K2022" s="248">
        <f>TRUNC(TRUNC(G2022,8)*I2022,2)</f>
        <v>9.74</v>
      </c>
    </row>
    <row r="2023" spans="1:11" ht="28.95" customHeight="1">
      <c r="A2023" s="246" t="s">
        <v>1463</v>
      </c>
      <c r="B2023" s="369" t="s">
        <v>1464</v>
      </c>
      <c r="C2023" s="369"/>
      <c r="D2023" s="370" t="s">
        <v>16</v>
      </c>
      <c r="E2023" s="370"/>
      <c r="F2023" s="246" t="s">
        <v>23</v>
      </c>
      <c r="G2023" s="371">
        <v>1</v>
      </c>
      <c r="H2023" s="371"/>
      <c r="I2023" s="372">
        <v>163.53</v>
      </c>
      <c r="J2023" s="372"/>
      <c r="K2023" s="248">
        <f>TRUNC(TRUNC(G2023,8)*I2023,2)</f>
        <v>163.53</v>
      </c>
    </row>
    <row r="2024" spans="1:11" ht="21" customHeight="1">
      <c r="A2024" s="246" t="s">
        <v>883</v>
      </c>
      <c r="B2024" s="369" t="s">
        <v>884</v>
      </c>
      <c r="C2024" s="369"/>
      <c r="D2024" s="370" t="s">
        <v>16</v>
      </c>
      <c r="E2024" s="370"/>
      <c r="F2024" s="246" t="s">
        <v>23</v>
      </c>
      <c r="G2024" s="371">
        <v>1</v>
      </c>
      <c r="H2024" s="371"/>
      <c r="I2024" s="372">
        <v>10.46</v>
      </c>
      <c r="J2024" s="372"/>
      <c r="K2024" s="248">
        <f>TRUNC(TRUNC(G2024,8)*I2024,2)</f>
        <v>10.46</v>
      </c>
    </row>
    <row r="2025" spans="1:11" ht="28.95" customHeight="1">
      <c r="A2025" s="246" t="s">
        <v>1465</v>
      </c>
      <c r="B2025" s="369" t="s">
        <v>1466</v>
      </c>
      <c r="C2025" s="369"/>
      <c r="D2025" s="370" t="s">
        <v>16</v>
      </c>
      <c r="E2025" s="370"/>
      <c r="F2025" s="246" t="s">
        <v>23</v>
      </c>
      <c r="G2025" s="371">
        <v>1</v>
      </c>
      <c r="H2025" s="371"/>
      <c r="I2025" s="372">
        <v>87.2</v>
      </c>
      <c r="J2025" s="372"/>
      <c r="K2025" s="248">
        <f>TRUNC(TRUNC(G2025,8)*I2025,2)</f>
        <v>87.2</v>
      </c>
    </row>
    <row r="2026" spans="1:11" ht="28.95" customHeight="1">
      <c r="A2026" s="246" t="s">
        <v>1467</v>
      </c>
      <c r="B2026" s="369" t="s">
        <v>1468</v>
      </c>
      <c r="C2026" s="369"/>
      <c r="D2026" s="370" t="s">
        <v>16</v>
      </c>
      <c r="E2026" s="370"/>
      <c r="F2026" s="246" t="s">
        <v>23</v>
      </c>
      <c r="G2026" s="371">
        <v>1</v>
      </c>
      <c r="H2026" s="371"/>
      <c r="I2026" s="372">
        <v>8.68</v>
      </c>
      <c r="J2026" s="372"/>
      <c r="K2026" s="248">
        <f>TRUNC(TRUNC(G2026,8)*I2026,2)</f>
        <v>8.68</v>
      </c>
    </row>
    <row r="2027" spans="1:11" ht="15" customHeight="1">
      <c r="A2027" s="11"/>
      <c r="B2027" s="11"/>
      <c r="C2027" s="11"/>
      <c r="D2027" s="11"/>
      <c r="E2027" s="11"/>
      <c r="F2027" s="11"/>
      <c r="G2027" s="367" t="s">
        <v>216</v>
      </c>
      <c r="H2027" s="367"/>
      <c r="I2027" s="367"/>
      <c r="J2027" s="367"/>
      <c r="K2027" s="249">
        <f>SUM(K2022:K2026)</f>
        <v>279.61</v>
      </c>
    </row>
    <row r="2028" spans="1:11" ht="15" customHeight="1">
      <c r="A2028" s="11"/>
      <c r="B2028" s="11"/>
      <c r="C2028" s="11"/>
      <c r="D2028" s="11"/>
      <c r="E2028" s="11"/>
      <c r="F2028" s="11"/>
      <c r="G2028" s="368" t="s">
        <v>217</v>
      </c>
      <c r="H2028" s="368"/>
      <c r="I2028" s="368"/>
      <c r="J2028" s="368"/>
      <c r="K2028" s="250">
        <f>ROUND(SUM(K2027),2)</f>
        <v>279.61</v>
      </c>
    </row>
    <row r="2029" spans="1:11" ht="10.050000000000001" customHeight="1">
      <c r="A2029" s="11"/>
      <c r="B2029" s="11"/>
      <c r="C2029" s="11"/>
      <c r="D2029" s="11"/>
      <c r="E2029" s="11"/>
      <c r="F2029" s="11"/>
      <c r="G2029" s="374"/>
      <c r="H2029" s="374"/>
      <c r="I2029" s="374"/>
      <c r="J2029" s="374"/>
      <c r="K2029" s="374"/>
    </row>
    <row r="2030" spans="1:11" ht="19.95" customHeight="1">
      <c r="A2030" s="375" t="s">
        <v>1469</v>
      </c>
      <c r="B2030" s="375"/>
      <c r="C2030" s="375"/>
      <c r="D2030" s="375"/>
      <c r="E2030" s="375"/>
      <c r="F2030" s="375"/>
      <c r="G2030" s="375"/>
      <c r="H2030" s="375"/>
      <c r="I2030" s="375"/>
      <c r="J2030" s="375"/>
      <c r="K2030" s="375"/>
    </row>
    <row r="2031" spans="1:11" ht="15" customHeight="1">
      <c r="A2031" s="373" t="s">
        <v>193</v>
      </c>
      <c r="B2031" s="373"/>
      <c r="C2031" s="373"/>
      <c r="D2031" s="366" t="s">
        <v>178</v>
      </c>
      <c r="E2031" s="366"/>
      <c r="F2031" s="243" t="s">
        <v>194</v>
      </c>
      <c r="G2031" s="366" t="s">
        <v>195</v>
      </c>
      <c r="H2031" s="366"/>
      <c r="I2031" s="366" t="s">
        <v>196</v>
      </c>
      <c r="J2031" s="366"/>
      <c r="K2031" s="243" t="s">
        <v>197</v>
      </c>
    </row>
    <row r="2032" spans="1:11" ht="15" customHeight="1">
      <c r="A2032" s="246" t="s">
        <v>1470</v>
      </c>
      <c r="B2032" s="369" t="s">
        <v>1471</v>
      </c>
      <c r="C2032" s="369"/>
      <c r="D2032" s="370" t="s">
        <v>16</v>
      </c>
      <c r="E2032" s="370"/>
      <c r="F2032" s="246" t="s">
        <v>23</v>
      </c>
      <c r="G2032" s="371">
        <v>1</v>
      </c>
      <c r="H2032" s="371"/>
      <c r="I2032" s="372">
        <v>13.23</v>
      </c>
      <c r="J2032" s="372"/>
      <c r="K2032" s="248">
        <f>TRUNC(TRUNC(G2032,8)*I2032,2)</f>
        <v>13.23</v>
      </c>
    </row>
    <row r="2033" spans="1:11" ht="15" customHeight="1">
      <c r="A2033" s="246" t="s">
        <v>1472</v>
      </c>
      <c r="B2033" s="369" t="s">
        <v>1473</v>
      </c>
      <c r="C2033" s="369"/>
      <c r="D2033" s="370" t="s">
        <v>16</v>
      </c>
      <c r="E2033" s="370"/>
      <c r="F2033" s="246" t="s">
        <v>23</v>
      </c>
      <c r="G2033" s="371">
        <v>2</v>
      </c>
      <c r="H2033" s="371"/>
      <c r="I2033" s="372">
        <v>3.84</v>
      </c>
      <c r="J2033" s="372"/>
      <c r="K2033" s="248">
        <f>TRUNC(TRUNC(G2033,8)*I2033,2)</f>
        <v>7.68</v>
      </c>
    </row>
    <row r="2034" spans="1:11" ht="15" customHeight="1">
      <c r="A2034" s="11"/>
      <c r="B2034" s="11"/>
      <c r="C2034" s="11"/>
      <c r="D2034" s="11"/>
      <c r="E2034" s="11"/>
      <c r="F2034" s="11"/>
      <c r="G2034" s="367" t="s">
        <v>206</v>
      </c>
      <c r="H2034" s="367"/>
      <c r="I2034" s="367"/>
      <c r="J2034" s="367"/>
      <c r="K2034" s="249">
        <f>SUM(K2032:K2033)</f>
        <v>20.91</v>
      </c>
    </row>
    <row r="2035" spans="1:11" ht="15" customHeight="1">
      <c r="A2035" s="373" t="s">
        <v>207</v>
      </c>
      <c r="B2035" s="373"/>
      <c r="C2035" s="373"/>
      <c r="D2035" s="366" t="s">
        <v>178</v>
      </c>
      <c r="E2035" s="366"/>
      <c r="F2035" s="243" t="s">
        <v>194</v>
      </c>
      <c r="G2035" s="366" t="s">
        <v>195</v>
      </c>
      <c r="H2035" s="366"/>
      <c r="I2035" s="366" t="s">
        <v>196</v>
      </c>
      <c r="J2035" s="366"/>
      <c r="K2035" s="243" t="s">
        <v>197</v>
      </c>
    </row>
    <row r="2036" spans="1:11" ht="21" customHeight="1">
      <c r="A2036" s="246" t="s">
        <v>962</v>
      </c>
      <c r="B2036" s="369" t="s">
        <v>963</v>
      </c>
      <c r="C2036" s="369"/>
      <c r="D2036" s="370" t="s">
        <v>16</v>
      </c>
      <c r="E2036" s="370"/>
      <c r="F2036" s="246" t="s">
        <v>128</v>
      </c>
      <c r="G2036" s="371">
        <v>0.12503120000000001</v>
      </c>
      <c r="H2036" s="371"/>
      <c r="I2036" s="372">
        <v>23.57</v>
      </c>
      <c r="J2036" s="372"/>
      <c r="K2036" s="248">
        <f>TRUNC(TRUNC(G2036,8)*I2036,2)</f>
        <v>2.94</v>
      </c>
    </row>
    <row r="2037" spans="1:11" ht="15" customHeight="1">
      <c r="A2037" s="246" t="s">
        <v>253</v>
      </c>
      <c r="B2037" s="369" t="s">
        <v>254</v>
      </c>
      <c r="C2037" s="369"/>
      <c r="D2037" s="370" t="s">
        <v>16</v>
      </c>
      <c r="E2037" s="370"/>
      <c r="F2037" s="246" t="s">
        <v>128</v>
      </c>
      <c r="G2037" s="371">
        <v>0.40010000000000001</v>
      </c>
      <c r="H2037" s="371"/>
      <c r="I2037" s="372">
        <v>27.77</v>
      </c>
      <c r="J2037" s="372"/>
      <c r="K2037" s="248">
        <f>TRUNC(TRUNC(G2037,8)*I2037,2)</f>
        <v>11.11</v>
      </c>
    </row>
    <row r="2038" spans="1:11" ht="18" customHeight="1">
      <c r="A2038" s="11"/>
      <c r="B2038" s="11"/>
      <c r="C2038" s="11"/>
      <c r="D2038" s="11"/>
      <c r="E2038" s="11"/>
      <c r="F2038" s="11"/>
      <c r="G2038" s="367" t="s">
        <v>212</v>
      </c>
      <c r="H2038" s="367"/>
      <c r="I2038" s="367"/>
      <c r="J2038" s="367"/>
      <c r="K2038" s="249">
        <f>SUM(K2036:K2037)</f>
        <v>14.049999999999999</v>
      </c>
    </row>
    <row r="2039" spans="1:11" ht="15" customHeight="1">
      <c r="A2039" s="11"/>
      <c r="B2039" s="11"/>
      <c r="C2039" s="11"/>
      <c r="D2039" s="11"/>
      <c r="E2039" s="11"/>
      <c r="F2039" s="11"/>
      <c r="G2039" s="368" t="s">
        <v>217</v>
      </c>
      <c r="H2039" s="368"/>
      <c r="I2039" s="368"/>
      <c r="J2039" s="368"/>
      <c r="K2039" s="250">
        <f>ROUND(SUM(K2034,K2038),2)</f>
        <v>34.96</v>
      </c>
    </row>
    <row r="2040" spans="1:11" ht="10.050000000000001" customHeight="1">
      <c r="A2040" s="11"/>
      <c r="B2040" s="11"/>
      <c r="C2040" s="11"/>
      <c r="D2040" s="11"/>
      <c r="E2040" s="11"/>
      <c r="F2040" s="11"/>
      <c r="G2040" s="374"/>
      <c r="H2040" s="374"/>
      <c r="I2040" s="374"/>
      <c r="J2040" s="374"/>
      <c r="K2040" s="374"/>
    </row>
    <row r="2041" spans="1:11" ht="19.95" customHeight="1">
      <c r="A2041" s="375" t="s">
        <v>1474</v>
      </c>
      <c r="B2041" s="375"/>
      <c r="C2041" s="375"/>
      <c r="D2041" s="375"/>
      <c r="E2041" s="375"/>
      <c r="F2041" s="375"/>
      <c r="G2041" s="375"/>
      <c r="H2041" s="375"/>
      <c r="I2041" s="375"/>
      <c r="J2041" s="375"/>
      <c r="K2041" s="375"/>
    </row>
    <row r="2042" spans="1:11" ht="15" customHeight="1">
      <c r="A2042" s="373" t="s">
        <v>207</v>
      </c>
      <c r="B2042" s="373"/>
      <c r="C2042" s="373"/>
      <c r="D2042" s="366" t="s">
        <v>178</v>
      </c>
      <c r="E2042" s="366"/>
      <c r="F2042" s="243" t="s">
        <v>194</v>
      </c>
      <c r="G2042" s="366" t="s">
        <v>195</v>
      </c>
      <c r="H2042" s="366"/>
      <c r="I2042" s="366" t="s">
        <v>196</v>
      </c>
      <c r="J2042" s="366"/>
      <c r="K2042" s="243" t="s">
        <v>197</v>
      </c>
    </row>
    <row r="2043" spans="1:11" ht="21" customHeight="1">
      <c r="A2043" s="246" t="s">
        <v>1475</v>
      </c>
      <c r="B2043" s="369" t="s">
        <v>1476</v>
      </c>
      <c r="C2043" s="369"/>
      <c r="D2043" s="370" t="s">
        <v>16</v>
      </c>
      <c r="E2043" s="370"/>
      <c r="F2043" s="246" t="s">
        <v>128</v>
      </c>
      <c r="G2043" s="371">
        <v>1</v>
      </c>
      <c r="H2043" s="371"/>
      <c r="I2043" s="372">
        <v>20.81</v>
      </c>
      <c r="J2043" s="372"/>
      <c r="K2043" s="248">
        <f>TRUNC(TRUNC(G2043,8)*I2043,2)</f>
        <v>20.81</v>
      </c>
    </row>
    <row r="2044" spans="1:11" ht="18" customHeight="1">
      <c r="A2044" s="11"/>
      <c r="B2044" s="11"/>
      <c r="C2044" s="11"/>
      <c r="D2044" s="11"/>
      <c r="E2044" s="11"/>
      <c r="F2044" s="11"/>
      <c r="G2044" s="367" t="s">
        <v>212</v>
      </c>
      <c r="H2044" s="367"/>
      <c r="I2044" s="367"/>
      <c r="J2044" s="367"/>
      <c r="K2044" s="249">
        <f>SUM(K2043:K2043)</f>
        <v>20.81</v>
      </c>
    </row>
    <row r="2045" spans="1:11" ht="15" customHeight="1">
      <c r="A2045" s="373" t="s">
        <v>213</v>
      </c>
      <c r="B2045" s="373"/>
      <c r="C2045" s="373"/>
      <c r="D2045" s="366" t="s">
        <v>178</v>
      </c>
      <c r="E2045" s="366"/>
      <c r="F2045" s="243" t="s">
        <v>194</v>
      </c>
      <c r="G2045" s="366" t="s">
        <v>195</v>
      </c>
      <c r="H2045" s="366"/>
      <c r="I2045" s="366" t="s">
        <v>196</v>
      </c>
      <c r="J2045" s="366"/>
      <c r="K2045" s="243" t="s">
        <v>197</v>
      </c>
    </row>
    <row r="2046" spans="1:11" ht="21" customHeight="1">
      <c r="A2046" s="246" t="s">
        <v>1477</v>
      </c>
      <c r="B2046" s="369" t="s">
        <v>1478</v>
      </c>
      <c r="C2046" s="369"/>
      <c r="D2046" s="370" t="s">
        <v>16</v>
      </c>
      <c r="E2046" s="370"/>
      <c r="F2046" s="246" t="s">
        <v>128</v>
      </c>
      <c r="G2046" s="371">
        <v>1</v>
      </c>
      <c r="H2046" s="371"/>
      <c r="I2046" s="372">
        <v>0.4</v>
      </c>
      <c r="J2046" s="372"/>
      <c r="K2046" s="248">
        <f>TRUNC(TRUNC(G2046,8)*I2046,2)</f>
        <v>0.4</v>
      </c>
    </row>
    <row r="2047" spans="1:11" ht="21" customHeight="1">
      <c r="A2047" s="246" t="s">
        <v>1479</v>
      </c>
      <c r="B2047" s="369" t="s">
        <v>1480</v>
      </c>
      <c r="C2047" s="369"/>
      <c r="D2047" s="370" t="s">
        <v>16</v>
      </c>
      <c r="E2047" s="370"/>
      <c r="F2047" s="246" t="s">
        <v>128</v>
      </c>
      <c r="G2047" s="371">
        <v>1</v>
      </c>
      <c r="H2047" s="371"/>
      <c r="I2047" s="372">
        <v>0.09</v>
      </c>
      <c r="J2047" s="372"/>
      <c r="K2047" s="248">
        <f>TRUNC(TRUNC(G2047,8)*I2047,2)</f>
        <v>0.09</v>
      </c>
    </row>
    <row r="2048" spans="1:11" ht="21" customHeight="1">
      <c r="A2048" s="246" t="s">
        <v>1481</v>
      </c>
      <c r="B2048" s="369" t="s">
        <v>1482</v>
      </c>
      <c r="C2048" s="369"/>
      <c r="D2048" s="370" t="s">
        <v>16</v>
      </c>
      <c r="E2048" s="370"/>
      <c r="F2048" s="246" t="s">
        <v>128</v>
      </c>
      <c r="G2048" s="371">
        <v>1</v>
      </c>
      <c r="H2048" s="371"/>
      <c r="I2048" s="372">
        <v>0.5</v>
      </c>
      <c r="J2048" s="372"/>
      <c r="K2048" s="248">
        <f>TRUNC(TRUNC(G2048,8)*I2048,2)</f>
        <v>0.5</v>
      </c>
    </row>
    <row r="2049" spans="1:11" ht="15" customHeight="1">
      <c r="A2049" s="11"/>
      <c r="B2049" s="11"/>
      <c r="C2049" s="11"/>
      <c r="D2049" s="11"/>
      <c r="E2049" s="11"/>
      <c r="F2049" s="11"/>
      <c r="G2049" s="367" t="s">
        <v>216</v>
      </c>
      <c r="H2049" s="367"/>
      <c r="I2049" s="367"/>
      <c r="J2049" s="367"/>
      <c r="K2049" s="249">
        <f>SUM(K2046:K2048)</f>
        <v>0.99</v>
      </c>
    </row>
    <row r="2050" spans="1:11" ht="15" customHeight="1">
      <c r="A2050" s="11"/>
      <c r="B2050" s="11"/>
      <c r="C2050" s="11"/>
      <c r="D2050" s="11"/>
      <c r="E2050" s="11"/>
      <c r="F2050" s="11"/>
      <c r="G2050" s="368" t="s">
        <v>217</v>
      </c>
      <c r="H2050" s="368"/>
      <c r="I2050" s="368"/>
      <c r="J2050" s="368"/>
      <c r="K2050" s="250">
        <f>ROUND(SUM(K2044,K2049),2)</f>
        <v>21.8</v>
      </c>
    </row>
    <row r="2051" spans="1:11" ht="10.050000000000001" customHeight="1">
      <c r="A2051" s="11"/>
      <c r="B2051" s="11"/>
      <c r="C2051" s="11"/>
      <c r="D2051" s="11"/>
      <c r="E2051" s="11"/>
      <c r="F2051" s="11"/>
      <c r="G2051" s="374"/>
      <c r="H2051" s="374"/>
      <c r="I2051" s="374"/>
      <c r="J2051" s="374"/>
      <c r="K2051" s="374"/>
    </row>
    <row r="2052" spans="1:11" ht="19.95" customHeight="1">
      <c r="A2052" s="375" t="s">
        <v>1483</v>
      </c>
      <c r="B2052" s="375"/>
      <c r="C2052" s="375"/>
      <c r="D2052" s="375"/>
      <c r="E2052" s="375"/>
      <c r="F2052" s="375"/>
      <c r="G2052" s="375"/>
      <c r="H2052" s="375"/>
      <c r="I2052" s="375"/>
      <c r="J2052" s="375"/>
      <c r="K2052" s="375"/>
    </row>
    <row r="2053" spans="1:11" ht="15" customHeight="1">
      <c r="A2053" s="373" t="s">
        <v>911</v>
      </c>
      <c r="B2053" s="373"/>
      <c r="C2053" s="373"/>
      <c r="D2053" s="366" t="s">
        <v>178</v>
      </c>
      <c r="E2053" s="366"/>
      <c r="F2053" s="243" t="s">
        <v>194</v>
      </c>
      <c r="G2053" s="366" t="s">
        <v>195</v>
      </c>
      <c r="H2053" s="366"/>
      <c r="I2053" s="366" t="s">
        <v>196</v>
      </c>
      <c r="J2053" s="366"/>
      <c r="K2053" s="243" t="s">
        <v>197</v>
      </c>
    </row>
    <row r="2054" spans="1:11" ht="21" customHeight="1">
      <c r="A2054" s="246" t="s">
        <v>1484</v>
      </c>
      <c r="B2054" s="369" t="s">
        <v>1485</v>
      </c>
      <c r="C2054" s="369"/>
      <c r="D2054" s="370" t="s">
        <v>16</v>
      </c>
      <c r="E2054" s="370"/>
      <c r="F2054" s="246" t="s">
        <v>23</v>
      </c>
      <c r="G2054" s="371">
        <v>6.3999999999999997E-5</v>
      </c>
      <c r="H2054" s="371"/>
      <c r="I2054" s="372">
        <v>6366.24</v>
      </c>
      <c r="J2054" s="372"/>
      <c r="K2054" s="248">
        <f>TRUNC(TRUNC(G2054,8)*I2054,2)</f>
        <v>0.4</v>
      </c>
    </row>
    <row r="2055" spans="1:11" ht="15" customHeight="1">
      <c r="A2055" s="11"/>
      <c r="B2055" s="11"/>
      <c r="C2055" s="11"/>
      <c r="D2055" s="11"/>
      <c r="E2055" s="11"/>
      <c r="F2055" s="11"/>
      <c r="G2055" s="367" t="s">
        <v>914</v>
      </c>
      <c r="H2055" s="367"/>
      <c r="I2055" s="367"/>
      <c r="J2055" s="367"/>
      <c r="K2055" s="249">
        <f>SUM(K2054:K2054)</f>
        <v>0.4</v>
      </c>
    </row>
    <row r="2056" spans="1:11" ht="15" customHeight="1">
      <c r="A2056" s="11"/>
      <c r="B2056" s="11"/>
      <c r="C2056" s="11"/>
      <c r="D2056" s="11"/>
      <c r="E2056" s="11"/>
      <c r="F2056" s="11"/>
      <c r="G2056" s="368" t="s">
        <v>217</v>
      </c>
      <c r="H2056" s="368"/>
      <c r="I2056" s="368"/>
      <c r="J2056" s="368"/>
      <c r="K2056" s="250">
        <f>ROUND(SUM(K2055),2)</f>
        <v>0.4</v>
      </c>
    </row>
    <row r="2057" spans="1:11" ht="10.050000000000001" customHeight="1">
      <c r="A2057" s="11"/>
      <c r="B2057" s="11"/>
      <c r="C2057" s="11"/>
      <c r="D2057" s="11"/>
      <c r="E2057" s="11"/>
      <c r="F2057" s="11"/>
      <c r="G2057" s="374"/>
      <c r="H2057" s="374"/>
      <c r="I2057" s="374"/>
      <c r="J2057" s="374"/>
      <c r="K2057" s="374"/>
    </row>
    <row r="2058" spans="1:11" ht="19.95" customHeight="1">
      <c r="A2058" s="375" t="s">
        <v>1486</v>
      </c>
      <c r="B2058" s="375"/>
      <c r="C2058" s="375"/>
      <c r="D2058" s="375"/>
      <c r="E2058" s="375"/>
      <c r="F2058" s="375"/>
      <c r="G2058" s="375"/>
      <c r="H2058" s="375"/>
      <c r="I2058" s="375"/>
      <c r="J2058" s="375"/>
      <c r="K2058" s="375"/>
    </row>
    <row r="2059" spans="1:11" ht="15" customHeight="1">
      <c r="A2059" s="373" t="s">
        <v>911</v>
      </c>
      <c r="B2059" s="373"/>
      <c r="C2059" s="373"/>
      <c r="D2059" s="366" t="s">
        <v>178</v>
      </c>
      <c r="E2059" s="366"/>
      <c r="F2059" s="243" t="s">
        <v>194</v>
      </c>
      <c r="G2059" s="366" t="s">
        <v>195</v>
      </c>
      <c r="H2059" s="366"/>
      <c r="I2059" s="366" t="s">
        <v>196</v>
      </c>
      <c r="J2059" s="366"/>
      <c r="K2059" s="243" t="s">
        <v>197</v>
      </c>
    </row>
    <row r="2060" spans="1:11" ht="21" customHeight="1">
      <c r="A2060" s="246" t="s">
        <v>1484</v>
      </c>
      <c r="B2060" s="369" t="s">
        <v>1485</v>
      </c>
      <c r="C2060" s="369"/>
      <c r="D2060" s="370" t="s">
        <v>16</v>
      </c>
      <c r="E2060" s="370"/>
      <c r="F2060" s="246" t="s">
        <v>23</v>
      </c>
      <c r="G2060" s="371">
        <v>1.4800000000000001E-5</v>
      </c>
      <c r="H2060" s="371"/>
      <c r="I2060" s="372">
        <v>6366.24</v>
      </c>
      <c r="J2060" s="372"/>
      <c r="K2060" s="248">
        <f>TRUNC(TRUNC(G2060,8)*I2060,2)</f>
        <v>0.09</v>
      </c>
    </row>
    <row r="2061" spans="1:11" ht="15" customHeight="1">
      <c r="A2061" s="11"/>
      <c r="B2061" s="11"/>
      <c r="C2061" s="11"/>
      <c r="D2061" s="11"/>
      <c r="E2061" s="11"/>
      <c r="F2061" s="11"/>
      <c r="G2061" s="367" t="s">
        <v>914</v>
      </c>
      <c r="H2061" s="367"/>
      <c r="I2061" s="367"/>
      <c r="J2061" s="367"/>
      <c r="K2061" s="249">
        <f>SUM(K2060:K2060)</f>
        <v>0.09</v>
      </c>
    </row>
    <row r="2062" spans="1:11" ht="15" customHeight="1">
      <c r="A2062" s="11"/>
      <c r="B2062" s="11"/>
      <c r="C2062" s="11"/>
      <c r="D2062" s="11"/>
      <c r="E2062" s="11"/>
      <c r="F2062" s="11"/>
      <c r="G2062" s="368" t="s">
        <v>217</v>
      </c>
      <c r="H2062" s="368"/>
      <c r="I2062" s="368"/>
      <c r="J2062" s="368"/>
      <c r="K2062" s="250">
        <f>ROUND(SUM(K2061),2)</f>
        <v>0.09</v>
      </c>
    </row>
    <row r="2063" spans="1:11" ht="10.050000000000001" customHeight="1">
      <c r="A2063" s="11"/>
      <c r="B2063" s="11"/>
      <c r="C2063" s="11"/>
      <c r="D2063" s="11"/>
      <c r="E2063" s="11"/>
      <c r="F2063" s="11"/>
      <c r="G2063" s="374"/>
      <c r="H2063" s="374"/>
      <c r="I2063" s="374"/>
      <c r="J2063" s="374"/>
      <c r="K2063" s="374"/>
    </row>
    <row r="2064" spans="1:11" ht="19.95" customHeight="1">
      <c r="A2064" s="375" t="s">
        <v>1487</v>
      </c>
      <c r="B2064" s="375"/>
      <c r="C2064" s="375"/>
      <c r="D2064" s="375"/>
      <c r="E2064" s="375"/>
      <c r="F2064" s="375"/>
      <c r="G2064" s="375"/>
      <c r="H2064" s="375"/>
      <c r="I2064" s="375"/>
      <c r="J2064" s="375"/>
      <c r="K2064" s="375"/>
    </row>
    <row r="2065" spans="1:11" ht="15" customHeight="1">
      <c r="A2065" s="373" t="s">
        <v>911</v>
      </c>
      <c r="B2065" s="373"/>
      <c r="C2065" s="373"/>
      <c r="D2065" s="366" t="s">
        <v>178</v>
      </c>
      <c r="E2065" s="366"/>
      <c r="F2065" s="243" t="s">
        <v>194</v>
      </c>
      <c r="G2065" s="366" t="s">
        <v>195</v>
      </c>
      <c r="H2065" s="366"/>
      <c r="I2065" s="366" t="s">
        <v>196</v>
      </c>
      <c r="J2065" s="366"/>
      <c r="K2065" s="243" t="s">
        <v>197</v>
      </c>
    </row>
    <row r="2066" spans="1:11" ht="21" customHeight="1">
      <c r="A2066" s="246" t="s">
        <v>1484</v>
      </c>
      <c r="B2066" s="369" t="s">
        <v>1485</v>
      </c>
      <c r="C2066" s="369"/>
      <c r="D2066" s="370" t="s">
        <v>16</v>
      </c>
      <c r="E2066" s="370"/>
      <c r="F2066" s="246" t="s">
        <v>23</v>
      </c>
      <c r="G2066" s="371">
        <v>8.0000000000000007E-5</v>
      </c>
      <c r="H2066" s="371"/>
      <c r="I2066" s="372">
        <v>6366.24</v>
      </c>
      <c r="J2066" s="372"/>
      <c r="K2066" s="248">
        <f>TRUNC(TRUNC(G2066,8)*I2066,2)</f>
        <v>0.5</v>
      </c>
    </row>
    <row r="2067" spans="1:11" ht="15" customHeight="1">
      <c r="A2067" s="11"/>
      <c r="B2067" s="11"/>
      <c r="C2067" s="11"/>
      <c r="D2067" s="11"/>
      <c r="E2067" s="11"/>
      <c r="F2067" s="11"/>
      <c r="G2067" s="367" t="s">
        <v>914</v>
      </c>
      <c r="H2067" s="367"/>
      <c r="I2067" s="367"/>
      <c r="J2067" s="367"/>
      <c r="K2067" s="249">
        <f>SUM(K2066:K2066)</f>
        <v>0.5</v>
      </c>
    </row>
    <row r="2068" spans="1:11" ht="15" customHeight="1">
      <c r="A2068" s="11"/>
      <c r="B2068" s="11"/>
      <c r="C2068" s="11"/>
      <c r="D2068" s="11"/>
      <c r="E2068" s="11"/>
      <c r="F2068" s="11"/>
      <c r="G2068" s="368" t="s">
        <v>217</v>
      </c>
      <c r="H2068" s="368"/>
      <c r="I2068" s="368"/>
      <c r="J2068" s="368"/>
      <c r="K2068" s="250">
        <f>ROUND(SUM(K2067),2)</f>
        <v>0.5</v>
      </c>
    </row>
    <row r="2069" spans="1:11" ht="10.050000000000001" customHeight="1">
      <c r="A2069" s="11"/>
      <c r="B2069" s="11"/>
      <c r="C2069" s="11"/>
      <c r="D2069" s="11"/>
      <c r="E2069" s="11"/>
      <c r="F2069" s="11"/>
      <c r="G2069" s="374"/>
      <c r="H2069" s="374"/>
      <c r="I2069" s="374"/>
      <c r="J2069" s="374"/>
      <c r="K2069" s="374"/>
    </row>
    <row r="2070" spans="1:11" ht="19.95" customHeight="1">
      <c r="A2070" s="375" t="s">
        <v>1488</v>
      </c>
      <c r="B2070" s="375"/>
      <c r="C2070" s="375"/>
      <c r="D2070" s="375"/>
      <c r="E2070" s="375"/>
      <c r="F2070" s="375"/>
      <c r="G2070" s="375"/>
      <c r="H2070" s="375"/>
      <c r="I2070" s="375"/>
      <c r="J2070" s="375"/>
      <c r="K2070" s="375"/>
    </row>
    <row r="2071" spans="1:11" ht="15" customHeight="1">
      <c r="A2071" s="373" t="s">
        <v>207</v>
      </c>
      <c r="B2071" s="373"/>
      <c r="C2071" s="373"/>
      <c r="D2071" s="366" t="s">
        <v>178</v>
      </c>
      <c r="E2071" s="366"/>
      <c r="F2071" s="243" t="s">
        <v>194</v>
      </c>
      <c r="G2071" s="366" t="s">
        <v>195</v>
      </c>
      <c r="H2071" s="366"/>
      <c r="I2071" s="366" t="s">
        <v>196</v>
      </c>
      <c r="J2071" s="366"/>
      <c r="K2071" s="243" t="s">
        <v>197</v>
      </c>
    </row>
    <row r="2072" spans="1:11" ht="15" customHeight="1">
      <c r="A2072" s="246" t="s">
        <v>291</v>
      </c>
      <c r="B2072" s="369" t="s">
        <v>292</v>
      </c>
      <c r="C2072" s="369"/>
      <c r="D2072" s="370" t="s">
        <v>16</v>
      </c>
      <c r="E2072" s="370"/>
      <c r="F2072" s="246" t="s">
        <v>128</v>
      </c>
      <c r="G2072" s="371">
        <v>0.37890000000000001</v>
      </c>
      <c r="H2072" s="371"/>
      <c r="I2072" s="372">
        <v>27.42</v>
      </c>
      <c r="J2072" s="372"/>
      <c r="K2072" s="248">
        <f>TRUNC(TRUNC(G2072,8)*I2072,2)</f>
        <v>10.38</v>
      </c>
    </row>
    <row r="2073" spans="1:11" ht="15" customHeight="1">
      <c r="A2073" s="246" t="s">
        <v>210</v>
      </c>
      <c r="B2073" s="369" t="s">
        <v>211</v>
      </c>
      <c r="C2073" s="369"/>
      <c r="D2073" s="370" t="s">
        <v>16</v>
      </c>
      <c r="E2073" s="370"/>
      <c r="F2073" s="246" t="s">
        <v>128</v>
      </c>
      <c r="G2073" s="371">
        <v>0.18940000000000001</v>
      </c>
      <c r="H2073" s="371"/>
      <c r="I2073" s="372">
        <v>22.26</v>
      </c>
      <c r="J2073" s="372"/>
      <c r="K2073" s="248">
        <f>TRUNC(TRUNC(G2073,8)*I2073,2)</f>
        <v>4.21</v>
      </c>
    </row>
    <row r="2074" spans="1:11" ht="18" customHeight="1">
      <c r="A2074" s="11"/>
      <c r="B2074" s="11"/>
      <c r="C2074" s="11"/>
      <c r="D2074" s="11"/>
      <c r="E2074" s="11"/>
      <c r="F2074" s="11"/>
      <c r="G2074" s="367" t="s">
        <v>212</v>
      </c>
      <c r="H2074" s="367"/>
      <c r="I2074" s="367"/>
      <c r="J2074" s="367"/>
      <c r="K2074" s="249">
        <f>SUM(K2072:K2073)</f>
        <v>14.59</v>
      </c>
    </row>
    <row r="2075" spans="1:11" ht="15" customHeight="1">
      <c r="A2075" s="373" t="s">
        <v>213</v>
      </c>
      <c r="B2075" s="373"/>
      <c r="C2075" s="373"/>
      <c r="D2075" s="366" t="s">
        <v>178</v>
      </c>
      <c r="E2075" s="366"/>
      <c r="F2075" s="243" t="s">
        <v>194</v>
      </c>
      <c r="G2075" s="366" t="s">
        <v>195</v>
      </c>
      <c r="H2075" s="366"/>
      <c r="I2075" s="366" t="s">
        <v>196</v>
      </c>
      <c r="J2075" s="366"/>
      <c r="K2075" s="243" t="s">
        <v>197</v>
      </c>
    </row>
    <row r="2076" spans="1:11" ht="37.950000000000003" customHeight="1">
      <c r="A2076" s="246" t="s">
        <v>1277</v>
      </c>
      <c r="B2076" s="369" t="s">
        <v>1278</v>
      </c>
      <c r="C2076" s="369"/>
      <c r="D2076" s="370" t="s">
        <v>16</v>
      </c>
      <c r="E2076" s="370"/>
      <c r="F2076" s="246" t="s">
        <v>73</v>
      </c>
      <c r="G2076" s="371">
        <v>1.9400000000000001E-2</v>
      </c>
      <c r="H2076" s="371"/>
      <c r="I2076" s="372">
        <v>844.76</v>
      </c>
      <c r="J2076" s="372"/>
      <c r="K2076" s="248">
        <f>TRUNC(TRUNC(G2076,8)*I2076,2)</f>
        <v>16.38</v>
      </c>
    </row>
    <row r="2077" spans="1:11" ht="15" customHeight="1">
      <c r="A2077" s="11"/>
      <c r="B2077" s="11"/>
      <c r="C2077" s="11"/>
      <c r="D2077" s="11"/>
      <c r="E2077" s="11"/>
      <c r="F2077" s="11"/>
      <c r="G2077" s="367" t="s">
        <v>216</v>
      </c>
      <c r="H2077" s="367"/>
      <c r="I2077" s="367"/>
      <c r="J2077" s="367"/>
      <c r="K2077" s="249">
        <f>SUM(K2076:K2076)</f>
        <v>16.38</v>
      </c>
    </row>
    <row r="2078" spans="1:11" ht="15" customHeight="1">
      <c r="A2078" s="11"/>
      <c r="B2078" s="11"/>
      <c r="C2078" s="11"/>
      <c r="D2078" s="11"/>
      <c r="E2078" s="11"/>
      <c r="F2078" s="11"/>
      <c r="G2078" s="368" t="s">
        <v>217</v>
      </c>
      <c r="H2078" s="368"/>
      <c r="I2078" s="368"/>
      <c r="J2078" s="368"/>
      <c r="K2078" s="250">
        <f>ROUND(SUM(K2074,K2077),2)</f>
        <v>30.97</v>
      </c>
    </row>
    <row r="2079" spans="1:11" ht="10.050000000000001" customHeight="1">
      <c r="A2079" s="11"/>
      <c r="B2079" s="11"/>
      <c r="C2079" s="11"/>
      <c r="D2079" s="11"/>
      <c r="E2079" s="11"/>
      <c r="F2079" s="11"/>
      <c r="G2079" s="374"/>
      <c r="H2079" s="374"/>
      <c r="I2079" s="374"/>
      <c r="J2079" s="374"/>
      <c r="K2079" s="374"/>
    </row>
    <row r="2080" spans="1:11" ht="19.95" customHeight="1">
      <c r="A2080" s="375" t="s">
        <v>1489</v>
      </c>
      <c r="B2080" s="375"/>
      <c r="C2080" s="375"/>
      <c r="D2080" s="375"/>
      <c r="E2080" s="375"/>
      <c r="F2080" s="375"/>
      <c r="G2080" s="375"/>
      <c r="H2080" s="375"/>
      <c r="I2080" s="375"/>
      <c r="J2080" s="375"/>
      <c r="K2080" s="375"/>
    </row>
    <row r="2081" spans="1:11" ht="15" customHeight="1">
      <c r="A2081" s="373" t="s">
        <v>213</v>
      </c>
      <c r="B2081" s="373"/>
      <c r="C2081" s="373"/>
      <c r="D2081" s="366" t="s">
        <v>178</v>
      </c>
      <c r="E2081" s="366"/>
      <c r="F2081" s="243" t="s">
        <v>194</v>
      </c>
      <c r="G2081" s="366" t="s">
        <v>195</v>
      </c>
      <c r="H2081" s="366"/>
      <c r="I2081" s="366" t="s">
        <v>196</v>
      </c>
      <c r="J2081" s="366"/>
      <c r="K2081" s="243" t="s">
        <v>197</v>
      </c>
    </row>
    <row r="2082" spans="1:11" ht="28.95" customHeight="1">
      <c r="A2082" s="246" t="s">
        <v>1490</v>
      </c>
      <c r="B2082" s="369" t="s">
        <v>1491</v>
      </c>
      <c r="C2082" s="369"/>
      <c r="D2082" s="370" t="s">
        <v>16</v>
      </c>
      <c r="E2082" s="370"/>
      <c r="F2082" s="246" t="s">
        <v>128</v>
      </c>
      <c r="G2082" s="371">
        <v>1</v>
      </c>
      <c r="H2082" s="371"/>
      <c r="I2082" s="372">
        <v>0.86</v>
      </c>
      <c r="J2082" s="372"/>
      <c r="K2082" s="248">
        <f>TRUNC(TRUNC(G2082,8)*I2082,2)</f>
        <v>0.86</v>
      </c>
    </row>
    <row r="2083" spans="1:11" ht="28.95" customHeight="1">
      <c r="A2083" s="246" t="s">
        <v>1492</v>
      </c>
      <c r="B2083" s="369" t="s">
        <v>1493</v>
      </c>
      <c r="C2083" s="369"/>
      <c r="D2083" s="370" t="s">
        <v>16</v>
      </c>
      <c r="E2083" s="370"/>
      <c r="F2083" s="246" t="s">
        <v>128</v>
      </c>
      <c r="G2083" s="371">
        <v>1</v>
      </c>
      <c r="H2083" s="371"/>
      <c r="I2083" s="372">
        <v>0.2</v>
      </c>
      <c r="J2083" s="372"/>
      <c r="K2083" s="248">
        <f>TRUNC(TRUNC(G2083,8)*I2083,2)</f>
        <v>0.2</v>
      </c>
    </row>
    <row r="2084" spans="1:11" ht="15" customHeight="1">
      <c r="A2084" s="11"/>
      <c r="B2084" s="11"/>
      <c r="C2084" s="11"/>
      <c r="D2084" s="11"/>
      <c r="E2084" s="11"/>
      <c r="F2084" s="11"/>
      <c r="G2084" s="367" t="s">
        <v>216</v>
      </c>
      <c r="H2084" s="367"/>
      <c r="I2084" s="367"/>
      <c r="J2084" s="367"/>
      <c r="K2084" s="249">
        <f>SUM(K2082:K2083)</f>
        <v>1.06</v>
      </c>
    </row>
    <row r="2085" spans="1:11" ht="15" customHeight="1">
      <c r="A2085" s="11"/>
      <c r="B2085" s="11"/>
      <c r="C2085" s="11"/>
      <c r="D2085" s="11"/>
      <c r="E2085" s="11"/>
      <c r="F2085" s="11"/>
      <c r="G2085" s="368" t="s">
        <v>217</v>
      </c>
      <c r="H2085" s="368"/>
      <c r="I2085" s="368"/>
      <c r="J2085" s="368"/>
      <c r="K2085" s="250">
        <f>ROUND(SUM(K2084),2)</f>
        <v>1.06</v>
      </c>
    </row>
    <row r="2086" spans="1:11" ht="10.050000000000001" customHeight="1">
      <c r="A2086" s="11"/>
      <c r="B2086" s="11"/>
      <c r="C2086" s="11"/>
      <c r="D2086" s="11"/>
      <c r="E2086" s="11"/>
      <c r="F2086" s="11"/>
      <c r="G2086" s="374"/>
      <c r="H2086" s="374"/>
      <c r="I2086" s="374"/>
      <c r="J2086" s="374"/>
      <c r="K2086" s="374"/>
    </row>
    <row r="2087" spans="1:11" ht="19.95" customHeight="1">
      <c r="A2087" s="375" t="s">
        <v>1494</v>
      </c>
      <c r="B2087" s="375"/>
      <c r="C2087" s="375"/>
      <c r="D2087" s="375"/>
      <c r="E2087" s="375"/>
      <c r="F2087" s="375"/>
      <c r="G2087" s="375"/>
      <c r="H2087" s="375"/>
      <c r="I2087" s="375"/>
      <c r="J2087" s="375"/>
      <c r="K2087" s="375"/>
    </row>
    <row r="2088" spans="1:11" ht="15" customHeight="1">
      <c r="A2088" s="373" t="s">
        <v>213</v>
      </c>
      <c r="B2088" s="373"/>
      <c r="C2088" s="373"/>
      <c r="D2088" s="366" t="s">
        <v>178</v>
      </c>
      <c r="E2088" s="366"/>
      <c r="F2088" s="243" t="s">
        <v>194</v>
      </c>
      <c r="G2088" s="366" t="s">
        <v>195</v>
      </c>
      <c r="H2088" s="366"/>
      <c r="I2088" s="366" t="s">
        <v>196</v>
      </c>
      <c r="J2088" s="366"/>
      <c r="K2088" s="243" t="s">
        <v>197</v>
      </c>
    </row>
    <row r="2089" spans="1:11" ht="28.95" customHeight="1">
      <c r="A2089" s="246" t="s">
        <v>1490</v>
      </c>
      <c r="B2089" s="369" t="s">
        <v>1491</v>
      </c>
      <c r="C2089" s="369"/>
      <c r="D2089" s="370" t="s">
        <v>16</v>
      </c>
      <c r="E2089" s="370"/>
      <c r="F2089" s="246" t="s">
        <v>128</v>
      </c>
      <c r="G2089" s="371">
        <v>1</v>
      </c>
      <c r="H2089" s="371"/>
      <c r="I2089" s="372">
        <v>0.86</v>
      </c>
      <c r="J2089" s="372"/>
      <c r="K2089" s="248">
        <f>TRUNC(TRUNC(G2089,8)*I2089,2)</f>
        <v>0.86</v>
      </c>
    </row>
    <row r="2090" spans="1:11" ht="28.95" customHeight="1">
      <c r="A2090" s="246" t="s">
        <v>1492</v>
      </c>
      <c r="B2090" s="369" t="s">
        <v>1493</v>
      </c>
      <c r="C2090" s="369"/>
      <c r="D2090" s="370" t="s">
        <v>16</v>
      </c>
      <c r="E2090" s="370"/>
      <c r="F2090" s="246" t="s">
        <v>128</v>
      </c>
      <c r="G2090" s="371">
        <v>1</v>
      </c>
      <c r="H2090" s="371"/>
      <c r="I2090" s="372">
        <v>0.2</v>
      </c>
      <c r="J2090" s="372"/>
      <c r="K2090" s="248">
        <f>TRUNC(TRUNC(G2090,8)*I2090,2)</f>
        <v>0.2</v>
      </c>
    </row>
    <row r="2091" spans="1:11" ht="28.95" customHeight="1">
      <c r="A2091" s="246" t="s">
        <v>1495</v>
      </c>
      <c r="B2091" s="369" t="s">
        <v>1496</v>
      </c>
      <c r="C2091" s="369"/>
      <c r="D2091" s="370" t="s">
        <v>16</v>
      </c>
      <c r="E2091" s="370"/>
      <c r="F2091" s="246" t="s">
        <v>128</v>
      </c>
      <c r="G2091" s="371">
        <v>1</v>
      </c>
      <c r="H2091" s="371"/>
      <c r="I2091" s="372">
        <v>0.94</v>
      </c>
      <c r="J2091" s="372"/>
      <c r="K2091" s="248">
        <f>TRUNC(TRUNC(G2091,8)*I2091,2)</f>
        <v>0.94</v>
      </c>
    </row>
    <row r="2092" spans="1:11" ht="28.95" customHeight="1">
      <c r="A2092" s="246" t="s">
        <v>1497</v>
      </c>
      <c r="B2092" s="369" t="s">
        <v>1498</v>
      </c>
      <c r="C2092" s="369"/>
      <c r="D2092" s="370" t="s">
        <v>16</v>
      </c>
      <c r="E2092" s="370"/>
      <c r="F2092" s="246" t="s">
        <v>128</v>
      </c>
      <c r="G2092" s="371">
        <v>1</v>
      </c>
      <c r="H2092" s="371"/>
      <c r="I2092" s="372">
        <v>3.13</v>
      </c>
      <c r="J2092" s="372"/>
      <c r="K2092" s="248">
        <f>TRUNC(TRUNC(G2092,8)*I2092,2)</f>
        <v>3.13</v>
      </c>
    </row>
    <row r="2093" spans="1:11" ht="15" customHeight="1">
      <c r="A2093" s="11"/>
      <c r="B2093" s="11"/>
      <c r="C2093" s="11"/>
      <c r="D2093" s="11"/>
      <c r="E2093" s="11"/>
      <c r="F2093" s="11"/>
      <c r="G2093" s="367" t="s">
        <v>216</v>
      </c>
      <c r="H2093" s="367"/>
      <c r="I2093" s="367"/>
      <c r="J2093" s="367"/>
      <c r="K2093" s="249">
        <f>SUM(K2089:K2092)</f>
        <v>5.13</v>
      </c>
    </row>
    <row r="2094" spans="1:11" ht="15" customHeight="1">
      <c r="A2094" s="11"/>
      <c r="B2094" s="11"/>
      <c r="C2094" s="11"/>
      <c r="D2094" s="11"/>
      <c r="E2094" s="11"/>
      <c r="F2094" s="11"/>
      <c r="G2094" s="368" t="s">
        <v>217</v>
      </c>
      <c r="H2094" s="368"/>
      <c r="I2094" s="368"/>
      <c r="J2094" s="368"/>
      <c r="K2094" s="250">
        <f>ROUND(SUM(K2093),2)</f>
        <v>5.13</v>
      </c>
    </row>
    <row r="2095" spans="1:11" ht="10.050000000000001" customHeight="1">
      <c r="A2095" s="11"/>
      <c r="B2095" s="11"/>
      <c r="C2095" s="11"/>
      <c r="D2095" s="11"/>
      <c r="E2095" s="11"/>
      <c r="F2095" s="11"/>
      <c r="G2095" s="374"/>
      <c r="H2095" s="374"/>
      <c r="I2095" s="374"/>
      <c r="J2095" s="374"/>
      <c r="K2095" s="374"/>
    </row>
    <row r="2096" spans="1:11" ht="19.95" customHeight="1">
      <c r="A2096" s="375" t="s">
        <v>1499</v>
      </c>
      <c r="B2096" s="375"/>
      <c r="C2096" s="375"/>
      <c r="D2096" s="375"/>
      <c r="E2096" s="375"/>
      <c r="F2096" s="375"/>
      <c r="G2096" s="375"/>
      <c r="H2096" s="375"/>
      <c r="I2096" s="375"/>
      <c r="J2096" s="375"/>
      <c r="K2096" s="375"/>
    </row>
    <row r="2097" spans="1:11" ht="15" customHeight="1">
      <c r="A2097" s="373" t="s">
        <v>911</v>
      </c>
      <c r="B2097" s="373"/>
      <c r="C2097" s="373"/>
      <c r="D2097" s="366" t="s">
        <v>178</v>
      </c>
      <c r="E2097" s="366"/>
      <c r="F2097" s="243" t="s">
        <v>194</v>
      </c>
      <c r="G2097" s="366" t="s">
        <v>195</v>
      </c>
      <c r="H2097" s="366"/>
      <c r="I2097" s="366" t="s">
        <v>196</v>
      </c>
      <c r="J2097" s="366"/>
      <c r="K2097" s="243" t="s">
        <v>197</v>
      </c>
    </row>
    <row r="2098" spans="1:11" ht="28.95" customHeight="1">
      <c r="A2098" s="246" t="s">
        <v>1500</v>
      </c>
      <c r="B2098" s="369" t="s">
        <v>1501</v>
      </c>
      <c r="C2098" s="369"/>
      <c r="D2098" s="370" t="s">
        <v>16</v>
      </c>
      <c r="E2098" s="370"/>
      <c r="F2098" s="246" t="s">
        <v>23</v>
      </c>
      <c r="G2098" s="371">
        <v>6.3999999999999997E-5</v>
      </c>
      <c r="H2098" s="371"/>
      <c r="I2098" s="372">
        <v>13516.15</v>
      </c>
      <c r="J2098" s="372"/>
      <c r="K2098" s="248">
        <f>TRUNC(TRUNC(G2098,8)*I2098,2)</f>
        <v>0.86</v>
      </c>
    </row>
    <row r="2099" spans="1:11" ht="15" customHeight="1">
      <c r="A2099" s="11"/>
      <c r="B2099" s="11"/>
      <c r="C2099" s="11"/>
      <c r="D2099" s="11"/>
      <c r="E2099" s="11"/>
      <c r="F2099" s="11"/>
      <c r="G2099" s="367" t="s">
        <v>914</v>
      </c>
      <c r="H2099" s="367"/>
      <c r="I2099" s="367"/>
      <c r="J2099" s="367"/>
      <c r="K2099" s="249">
        <f>SUM(K2098:K2098)</f>
        <v>0.86</v>
      </c>
    </row>
    <row r="2100" spans="1:11" ht="15" customHeight="1">
      <c r="A2100" s="11"/>
      <c r="B2100" s="11"/>
      <c r="C2100" s="11"/>
      <c r="D2100" s="11"/>
      <c r="E2100" s="11"/>
      <c r="F2100" s="11"/>
      <c r="G2100" s="368" t="s">
        <v>217</v>
      </c>
      <c r="H2100" s="368"/>
      <c r="I2100" s="368"/>
      <c r="J2100" s="368"/>
      <c r="K2100" s="250">
        <f>ROUND(SUM(K2099),2)</f>
        <v>0.86</v>
      </c>
    </row>
    <row r="2101" spans="1:11" ht="10.050000000000001" customHeight="1">
      <c r="A2101" s="11"/>
      <c r="B2101" s="11"/>
      <c r="C2101" s="11"/>
      <c r="D2101" s="11"/>
      <c r="E2101" s="11"/>
      <c r="F2101" s="11"/>
      <c r="G2101" s="374"/>
      <c r="H2101" s="374"/>
      <c r="I2101" s="374"/>
      <c r="J2101" s="374"/>
      <c r="K2101" s="374"/>
    </row>
    <row r="2102" spans="1:11" ht="19.95" customHeight="1">
      <c r="A2102" s="375" t="s">
        <v>1502</v>
      </c>
      <c r="B2102" s="375"/>
      <c r="C2102" s="375"/>
      <c r="D2102" s="375"/>
      <c r="E2102" s="375"/>
      <c r="F2102" s="375"/>
      <c r="G2102" s="375"/>
      <c r="H2102" s="375"/>
      <c r="I2102" s="375"/>
      <c r="J2102" s="375"/>
      <c r="K2102" s="375"/>
    </row>
    <row r="2103" spans="1:11" ht="15" customHeight="1">
      <c r="A2103" s="373" t="s">
        <v>911</v>
      </c>
      <c r="B2103" s="373"/>
      <c r="C2103" s="373"/>
      <c r="D2103" s="366" t="s">
        <v>178</v>
      </c>
      <c r="E2103" s="366"/>
      <c r="F2103" s="243" t="s">
        <v>194</v>
      </c>
      <c r="G2103" s="366" t="s">
        <v>195</v>
      </c>
      <c r="H2103" s="366"/>
      <c r="I2103" s="366" t="s">
        <v>196</v>
      </c>
      <c r="J2103" s="366"/>
      <c r="K2103" s="243" t="s">
        <v>197</v>
      </c>
    </row>
    <row r="2104" spans="1:11" ht="28.95" customHeight="1">
      <c r="A2104" s="246" t="s">
        <v>1500</v>
      </c>
      <c r="B2104" s="369" t="s">
        <v>1501</v>
      </c>
      <c r="C2104" s="369"/>
      <c r="D2104" s="370" t="s">
        <v>16</v>
      </c>
      <c r="E2104" s="370"/>
      <c r="F2104" s="246" t="s">
        <v>23</v>
      </c>
      <c r="G2104" s="371">
        <v>1.4800000000000001E-5</v>
      </c>
      <c r="H2104" s="371"/>
      <c r="I2104" s="372">
        <v>13516.15</v>
      </c>
      <c r="J2104" s="372"/>
      <c r="K2104" s="248">
        <f>TRUNC(TRUNC(G2104,8)*I2104,2)</f>
        <v>0.2</v>
      </c>
    </row>
    <row r="2105" spans="1:11" ht="15" customHeight="1">
      <c r="A2105" s="11"/>
      <c r="B2105" s="11"/>
      <c r="C2105" s="11"/>
      <c r="D2105" s="11"/>
      <c r="E2105" s="11"/>
      <c r="F2105" s="11"/>
      <c r="G2105" s="367" t="s">
        <v>914</v>
      </c>
      <c r="H2105" s="367"/>
      <c r="I2105" s="367"/>
      <c r="J2105" s="367"/>
      <c r="K2105" s="249">
        <f>SUM(K2104:K2104)</f>
        <v>0.2</v>
      </c>
    </row>
    <row r="2106" spans="1:11" ht="15" customHeight="1">
      <c r="A2106" s="11"/>
      <c r="B2106" s="11"/>
      <c r="C2106" s="11"/>
      <c r="D2106" s="11"/>
      <c r="E2106" s="11"/>
      <c r="F2106" s="11"/>
      <c r="G2106" s="368" t="s">
        <v>217</v>
      </c>
      <c r="H2106" s="368"/>
      <c r="I2106" s="368"/>
      <c r="J2106" s="368"/>
      <c r="K2106" s="250">
        <f>ROUND(SUM(K2105),2)</f>
        <v>0.2</v>
      </c>
    </row>
    <row r="2107" spans="1:11" ht="10.050000000000001" customHeight="1">
      <c r="A2107" s="11"/>
      <c r="B2107" s="11"/>
      <c r="C2107" s="11"/>
      <c r="D2107" s="11"/>
      <c r="E2107" s="11"/>
      <c r="F2107" s="11"/>
      <c r="G2107" s="374"/>
      <c r="H2107" s="374"/>
      <c r="I2107" s="374"/>
      <c r="J2107" s="374"/>
      <c r="K2107" s="374"/>
    </row>
    <row r="2108" spans="1:11" ht="19.95" customHeight="1">
      <c r="A2108" s="375" t="s">
        <v>1503</v>
      </c>
      <c r="B2108" s="375"/>
      <c r="C2108" s="375"/>
      <c r="D2108" s="375"/>
      <c r="E2108" s="375"/>
      <c r="F2108" s="375"/>
      <c r="G2108" s="375"/>
      <c r="H2108" s="375"/>
      <c r="I2108" s="375"/>
      <c r="J2108" s="375"/>
      <c r="K2108" s="375"/>
    </row>
    <row r="2109" spans="1:11" ht="15" customHeight="1">
      <c r="A2109" s="373" t="s">
        <v>911</v>
      </c>
      <c r="B2109" s="373"/>
      <c r="C2109" s="373"/>
      <c r="D2109" s="366" t="s">
        <v>178</v>
      </c>
      <c r="E2109" s="366"/>
      <c r="F2109" s="243" t="s">
        <v>194</v>
      </c>
      <c r="G2109" s="366" t="s">
        <v>195</v>
      </c>
      <c r="H2109" s="366"/>
      <c r="I2109" s="366" t="s">
        <v>196</v>
      </c>
      <c r="J2109" s="366"/>
      <c r="K2109" s="243" t="s">
        <v>197</v>
      </c>
    </row>
    <row r="2110" spans="1:11" ht="28.95" customHeight="1">
      <c r="A2110" s="246" t="s">
        <v>1500</v>
      </c>
      <c r="B2110" s="369" t="s">
        <v>1501</v>
      </c>
      <c r="C2110" s="369"/>
      <c r="D2110" s="370" t="s">
        <v>16</v>
      </c>
      <c r="E2110" s="370"/>
      <c r="F2110" s="246" t="s">
        <v>23</v>
      </c>
      <c r="G2110" s="371">
        <v>6.9999999999999994E-5</v>
      </c>
      <c r="H2110" s="371"/>
      <c r="I2110" s="372">
        <v>13516.15</v>
      </c>
      <c r="J2110" s="372"/>
      <c r="K2110" s="248">
        <f>TRUNC(TRUNC(G2110,8)*I2110,2)</f>
        <v>0.94</v>
      </c>
    </row>
    <row r="2111" spans="1:11" ht="15" customHeight="1">
      <c r="A2111" s="11"/>
      <c r="B2111" s="11"/>
      <c r="C2111" s="11"/>
      <c r="D2111" s="11"/>
      <c r="E2111" s="11"/>
      <c r="F2111" s="11"/>
      <c r="G2111" s="367" t="s">
        <v>914</v>
      </c>
      <c r="H2111" s="367"/>
      <c r="I2111" s="367"/>
      <c r="J2111" s="367"/>
      <c r="K2111" s="249">
        <f>SUM(K2110:K2110)</f>
        <v>0.94</v>
      </c>
    </row>
    <row r="2112" spans="1:11" ht="15" customHeight="1">
      <c r="A2112" s="11"/>
      <c r="B2112" s="11"/>
      <c r="C2112" s="11"/>
      <c r="D2112" s="11"/>
      <c r="E2112" s="11"/>
      <c r="F2112" s="11"/>
      <c r="G2112" s="368" t="s">
        <v>217</v>
      </c>
      <c r="H2112" s="368"/>
      <c r="I2112" s="368"/>
      <c r="J2112" s="368"/>
      <c r="K2112" s="250">
        <f>ROUND(SUM(K2111),2)</f>
        <v>0.94</v>
      </c>
    </row>
    <row r="2113" spans="1:11" ht="10.050000000000001" customHeight="1">
      <c r="A2113" s="11"/>
      <c r="B2113" s="11"/>
      <c r="C2113" s="11"/>
      <c r="D2113" s="11"/>
      <c r="E2113" s="11"/>
      <c r="F2113" s="11"/>
      <c r="G2113" s="374"/>
      <c r="H2113" s="374"/>
      <c r="I2113" s="374"/>
      <c r="J2113" s="374"/>
      <c r="K2113" s="374"/>
    </row>
    <row r="2114" spans="1:11" ht="19.95" customHeight="1">
      <c r="A2114" s="375" t="s">
        <v>1504</v>
      </c>
      <c r="B2114" s="375"/>
      <c r="C2114" s="375"/>
      <c r="D2114" s="375"/>
      <c r="E2114" s="375"/>
      <c r="F2114" s="375"/>
      <c r="G2114" s="375"/>
      <c r="H2114" s="375"/>
      <c r="I2114" s="375"/>
      <c r="J2114" s="375"/>
      <c r="K2114" s="375"/>
    </row>
    <row r="2115" spans="1:11" ht="15" customHeight="1">
      <c r="A2115" s="373" t="s">
        <v>918</v>
      </c>
      <c r="B2115" s="373"/>
      <c r="C2115" s="373"/>
      <c r="D2115" s="366" t="s">
        <v>178</v>
      </c>
      <c r="E2115" s="366"/>
      <c r="F2115" s="243" t="s">
        <v>194</v>
      </c>
      <c r="G2115" s="366" t="s">
        <v>195</v>
      </c>
      <c r="H2115" s="366"/>
      <c r="I2115" s="366" t="s">
        <v>196</v>
      </c>
      <c r="J2115" s="366"/>
      <c r="K2115" s="243" t="s">
        <v>197</v>
      </c>
    </row>
    <row r="2116" spans="1:11" ht="21" customHeight="1">
      <c r="A2116" s="246" t="s">
        <v>919</v>
      </c>
      <c r="B2116" s="369" t="s">
        <v>920</v>
      </c>
      <c r="C2116" s="369"/>
      <c r="D2116" s="370" t="s">
        <v>16</v>
      </c>
      <c r="E2116" s="370"/>
      <c r="F2116" s="246" t="s">
        <v>921</v>
      </c>
      <c r="G2116" s="371">
        <v>3.13</v>
      </c>
      <c r="H2116" s="371"/>
      <c r="I2116" s="372">
        <v>1</v>
      </c>
      <c r="J2116" s="372"/>
      <c r="K2116" s="248">
        <f>TRUNC(TRUNC(G2116,8)*I2116,2)</f>
        <v>3.13</v>
      </c>
    </row>
    <row r="2117" spans="1:11" ht="15" customHeight="1">
      <c r="A2117" s="11"/>
      <c r="B2117" s="11"/>
      <c r="C2117" s="11"/>
      <c r="D2117" s="11"/>
      <c r="E2117" s="11"/>
      <c r="F2117" s="11"/>
      <c r="G2117" s="367" t="s">
        <v>922</v>
      </c>
      <c r="H2117" s="367"/>
      <c r="I2117" s="367"/>
      <c r="J2117" s="367"/>
      <c r="K2117" s="249">
        <f>SUM(K2116:K2116)</f>
        <v>3.13</v>
      </c>
    </row>
    <row r="2118" spans="1:11" ht="15" customHeight="1">
      <c r="A2118" s="11"/>
      <c r="B2118" s="11"/>
      <c r="C2118" s="11"/>
      <c r="D2118" s="11"/>
      <c r="E2118" s="11"/>
      <c r="F2118" s="11"/>
      <c r="G2118" s="368" t="s">
        <v>217</v>
      </c>
      <c r="H2118" s="368"/>
      <c r="I2118" s="368"/>
      <c r="J2118" s="368"/>
      <c r="K2118" s="250">
        <f>ROUND(SUM(K2117),2)</f>
        <v>3.13</v>
      </c>
    </row>
    <row r="2119" spans="1:11" ht="10.050000000000001" customHeight="1">
      <c r="A2119" s="11"/>
      <c r="B2119" s="11"/>
      <c r="C2119" s="11"/>
      <c r="D2119" s="11"/>
      <c r="E2119" s="11"/>
      <c r="F2119" s="11"/>
      <c r="G2119" s="374"/>
      <c r="H2119" s="374"/>
      <c r="I2119" s="374"/>
      <c r="J2119" s="374"/>
      <c r="K2119" s="374"/>
    </row>
    <row r="2120" spans="1:11" ht="19.95" customHeight="1">
      <c r="A2120" s="375" t="s">
        <v>1505</v>
      </c>
      <c r="B2120" s="375"/>
      <c r="C2120" s="375"/>
      <c r="D2120" s="375"/>
      <c r="E2120" s="375"/>
      <c r="F2120" s="375"/>
      <c r="G2120" s="375"/>
      <c r="H2120" s="375"/>
      <c r="I2120" s="375"/>
      <c r="J2120" s="375"/>
      <c r="K2120" s="375"/>
    </row>
    <row r="2121" spans="1:11" ht="15" customHeight="1">
      <c r="A2121" s="373" t="s">
        <v>765</v>
      </c>
      <c r="B2121" s="373"/>
      <c r="C2121" s="373"/>
      <c r="D2121" s="366" t="s">
        <v>178</v>
      </c>
      <c r="E2121" s="366"/>
      <c r="F2121" s="243" t="s">
        <v>194</v>
      </c>
      <c r="G2121" s="366" t="s">
        <v>195</v>
      </c>
      <c r="H2121" s="366"/>
      <c r="I2121" s="366" t="s">
        <v>196</v>
      </c>
      <c r="J2121" s="366"/>
      <c r="K2121" s="243" t="s">
        <v>197</v>
      </c>
    </row>
    <row r="2122" spans="1:11" ht="21" customHeight="1">
      <c r="A2122" s="246" t="s">
        <v>766</v>
      </c>
      <c r="B2122" s="369" t="s">
        <v>767</v>
      </c>
      <c r="C2122" s="369"/>
      <c r="D2122" s="370" t="s">
        <v>16</v>
      </c>
      <c r="E2122" s="370"/>
      <c r="F2122" s="246" t="s">
        <v>128</v>
      </c>
      <c r="G2122" s="371">
        <v>1</v>
      </c>
      <c r="H2122" s="371"/>
      <c r="I2122" s="372">
        <v>2.79</v>
      </c>
      <c r="J2122" s="372"/>
      <c r="K2122" s="248">
        <f t="shared" ref="K2122:K2127" si="12">TRUNC(TRUNC(G2122,8)*I2122,2)</f>
        <v>2.79</v>
      </c>
    </row>
    <row r="2123" spans="1:11" ht="21" customHeight="1">
      <c r="A2123" s="246" t="s">
        <v>1506</v>
      </c>
      <c r="B2123" s="369" t="s">
        <v>1507</v>
      </c>
      <c r="C2123" s="369"/>
      <c r="D2123" s="370" t="s">
        <v>16</v>
      </c>
      <c r="E2123" s="370"/>
      <c r="F2123" s="246" t="s">
        <v>128</v>
      </c>
      <c r="G2123" s="371">
        <v>1</v>
      </c>
      <c r="H2123" s="371"/>
      <c r="I2123" s="372">
        <v>0.89</v>
      </c>
      <c r="J2123" s="372"/>
      <c r="K2123" s="248">
        <f t="shared" si="12"/>
        <v>0.89</v>
      </c>
    </row>
    <row r="2124" spans="1:11" ht="21" customHeight="1">
      <c r="A2124" s="246" t="s">
        <v>770</v>
      </c>
      <c r="B2124" s="369" t="s">
        <v>771</v>
      </c>
      <c r="C2124" s="369"/>
      <c r="D2124" s="370" t="s">
        <v>16</v>
      </c>
      <c r="E2124" s="370"/>
      <c r="F2124" s="246" t="s">
        <v>128</v>
      </c>
      <c r="G2124" s="371">
        <v>1</v>
      </c>
      <c r="H2124" s="371"/>
      <c r="I2124" s="372">
        <v>1.43</v>
      </c>
      <c r="J2124" s="372"/>
      <c r="K2124" s="248">
        <f t="shared" si="12"/>
        <v>1.43</v>
      </c>
    </row>
    <row r="2125" spans="1:11" ht="28.95" customHeight="1">
      <c r="A2125" s="246" t="s">
        <v>1508</v>
      </c>
      <c r="B2125" s="369" t="s">
        <v>1509</v>
      </c>
      <c r="C2125" s="369"/>
      <c r="D2125" s="370" t="s">
        <v>16</v>
      </c>
      <c r="E2125" s="370"/>
      <c r="F2125" s="246" t="s">
        <v>128</v>
      </c>
      <c r="G2125" s="371">
        <v>1</v>
      </c>
      <c r="H2125" s="371"/>
      <c r="I2125" s="372">
        <v>0.01</v>
      </c>
      <c r="J2125" s="372"/>
      <c r="K2125" s="248">
        <f t="shared" si="12"/>
        <v>0.01</v>
      </c>
    </row>
    <row r="2126" spans="1:11" ht="21" customHeight="1">
      <c r="A2126" s="246" t="s">
        <v>774</v>
      </c>
      <c r="B2126" s="369" t="s">
        <v>775</v>
      </c>
      <c r="C2126" s="369"/>
      <c r="D2126" s="370" t="s">
        <v>16</v>
      </c>
      <c r="E2126" s="370"/>
      <c r="F2126" s="246" t="s">
        <v>128</v>
      </c>
      <c r="G2126" s="371">
        <v>1</v>
      </c>
      <c r="H2126" s="371"/>
      <c r="I2126" s="372">
        <v>0.08</v>
      </c>
      <c r="J2126" s="372"/>
      <c r="K2126" s="248">
        <f t="shared" si="12"/>
        <v>0.08</v>
      </c>
    </row>
    <row r="2127" spans="1:11" ht="21" customHeight="1">
      <c r="A2127" s="246" t="s">
        <v>776</v>
      </c>
      <c r="B2127" s="369" t="s">
        <v>777</v>
      </c>
      <c r="C2127" s="369"/>
      <c r="D2127" s="370" t="s">
        <v>16</v>
      </c>
      <c r="E2127" s="370"/>
      <c r="F2127" s="246" t="s">
        <v>128</v>
      </c>
      <c r="G2127" s="371">
        <v>1</v>
      </c>
      <c r="H2127" s="371"/>
      <c r="I2127" s="372">
        <v>0.54</v>
      </c>
      <c r="J2127" s="372"/>
      <c r="K2127" s="248">
        <f t="shared" si="12"/>
        <v>0.54</v>
      </c>
    </row>
    <row r="2128" spans="1:11" ht="15" customHeight="1">
      <c r="A2128" s="11"/>
      <c r="B2128" s="11"/>
      <c r="C2128" s="11"/>
      <c r="D2128" s="11"/>
      <c r="E2128" s="11"/>
      <c r="F2128" s="11"/>
      <c r="G2128" s="367" t="s">
        <v>778</v>
      </c>
      <c r="H2128" s="367"/>
      <c r="I2128" s="367"/>
      <c r="J2128" s="367"/>
      <c r="K2128" s="249">
        <f>SUM(K2122:K2127)</f>
        <v>5.74</v>
      </c>
    </row>
    <row r="2129" spans="1:11" ht="15" customHeight="1">
      <c r="A2129" s="373" t="s">
        <v>779</v>
      </c>
      <c r="B2129" s="373"/>
      <c r="C2129" s="373"/>
      <c r="D2129" s="366" t="s">
        <v>178</v>
      </c>
      <c r="E2129" s="366"/>
      <c r="F2129" s="243" t="s">
        <v>194</v>
      </c>
      <c r="G2129" s="366" t="s">
        <v>195</v>
      </c>
      <c r="H2129" s="366"/>
      <c r="I2129" s="366" t="s">
        <v>196</v>
      </c>
      <c r="J2129" s="366"/>
      <c r="K2129" s="243" t="s">
        <v>197</v>
      </c>
    </row>
    <row r="2130" spans="1:11" ht="15" customHeight="1">
      <c r="A2130" s="246" t="s">
        <v>1168</v>
      </c>
      <c r="B2130" s="369" t="s">
        <v>1169</v>
      </c>
      <c r="C2130" s="369"/>
      <c r="D2130" s="370" t="s">
        <v>16</v>
      </c>
      <c r="E2130" s="370"/>
      <c r="F2130" s="246" t="s">
        <v>128</v>
      </c>
      <c r="G2130" s="371">
        <v>1</v>
      </c>
      <c r="H2130" s="371"/>
      <c r="I2130" s="372">
        <v>20.86</v>
      </c>
      <c r="J2130" s="372"/>
      <c r="K2130" s="248">
        <f>TRUNC(TRUNC(G2130,8)*I2130,2)</f>
        <v>20.86</v>
      </c>
    </row>
    <row r="2131" spans="1:11" ht="15" customHeight="1">
      <c r="A2131" s="11"/>
      <c r="B2131" s="11"/>
      <c r="C2131" s="11"/>
      <c r="D2131" s="11"/>
      <c r="E2131" s="11"/>
      <c r="F2131" s="11"/>
      <c r="G2131" s="367" t="s">
        <v>782</v>
      </c>
      <c r="H2131" s="367"/>
      <c r="I2131" s="367"/>
      <c r="J2131" s="367"/>
      <c r="K2131" s="249">
        <f>SUM(K2130:K2130)</f>
        <v>20.86</v>
      </c>
    </row>
    <row r="2132" spans="1:11" ht="15" customHeight="1">
      <c r="A2132" s="373" t="s">
        <v>213</v>
      </c>
      <c r="B2132" s="373"/>
      <c r="C2132" s="373"/>
      <c r="D2132" s="366" t="s">
        <v>178</v>
      </c>
      <c r="E2132" s="366"/>
      <c r="F2132" s="243" t="s">
        <v>194</v>
      </c>
      <c r="G2132" s="366" t="s">
        <v>195</v>
      </c>
      <c r="H2132" s="366"/>
      <c r="I2132" s="366" t="s">
        <v>196</v>
      </c>
      <c r="J2132" s="366"/>
      <c r="K2132" s="243" t="s">
        <v>197</v>
      </c>
    </row>
    <row r="2133" spans="1:11" ht="21" customHeight="1">
      <c r="A2133" s="246" t="s">
        <v>1510</v>
      </c>
      <c r="B2133" s="369" t="s">
        <v>1511</v>
      </c>
      <c r="C2133" s="369"/>
      <c r="D2133" s="370" t="s">
        <v>16</v>
      </c>
      <c r="E2133" s="370"/>
      <c r="F2133" s="246" t="s">
        <v>128</v>
      </c>
      <c r="G2133" s="371">
        <v>1</v>
      </c>
      <c r="H2133" s="371"/>
      <c r="I2133" s="372">
        <v>0.1</v>
      </c>
      <c r="J2133" s="372"/>
      <c r="K2133" s="248">
        <f>TRUNC(TRUNC(G2133,8)*I2133,2)</f>
        <v>0.1</v>
      </c>
    </row>
    <row r="2134" spans="1:11" ht="15" customHeight="1">
      <c r="A2134" s="11"/>
      <c r="B2134" s="11"/>
      <c r="C2134" s="11"/>
      <c r="D2134" s="11"/>
      <c r="E2134" s="11"/>
      <c r="F2134" s="11"/>
      <c r="G2134" s="367" t="s">
        <v>216</v>
      </c>
      <c r="H2134" s="367"/>
      <c r="I2134" s="367"/>
      <c r="J2134" s="367"/>
      <c r="K2134" s="249">
        <f>SUM(K2133:K2133)</f>
        <v>0.1</v>
      </c>
    </row>
    <row r="2135" spans="1:11" ht="15" customHeight="1">
      <c r="A2135" s="11"/>
      <c r="B2135" s="11"/>
      <c r="C2135" s="11"/>
      <c r="D2135" s="11"/>
      <c r="E2135" s="11"/>
      <c r="F2135" s="11"/>
      <c r="G2135" s="368" t="s">
        <v>217</v>
      </c>
      <c r="H2135" s="368"/>
      <c r="I2135" s="368"/>
      <c r="J2135" s="368"/>
      <c r="K2135" s="250">
        <f>ROUND(SUM(K2128,K2131,K2134),2)</f>
        <v>26.7</v>
      </c>
    </row>
    <row r="2136" spans="1:11" ht="10.050000000000001" customHeight="1">
      <c r="A2136" s="11"/>
      <c r="B2136" s="11"/>
      <c r="C2136" s="11"/>
      <c r="D2136" s="11"/>
      <c r="E2136" s="11"/>
      <c r="F2136" s="11"/>
      <c r="G2136" s="374"/>
      <c r="H2136" s="374"/>
      <c r="I2136" s="374"/>
      <c r="J2136" s="374"/>
      <c r="K2136" s="374"/>
    </row>
    <row r="2137" spans="1:11" ht="19.95" customHeight="1">
      <c r="A2137" s="375" t="s">
        <v>1512</v>
      </c>
      <c r="B2137" s="375"/>
      <c r="C2137" s="375"/>
      <c r="D2137" s="375"/>
      <c r="E2137" s="375"/>
      <c r="F2137" s="375"/>
      <c r="G2137" s="375"/>
      <c r="H2137" s="375"/>
      <c r="I2137" s="375"/>
      <c r="J2137" s="375"/>
      <c r="K2137" s="375"/>
    </row>
    <row r="2138" spans="1:11" ht="15" customHeight="1">
      <c r="A2138" s="373" t="s">
        <v>765</v>
      </c>
      <c r="B2138" s="373"/>
      <c r="C2138" s="373"/>
      <c r="D2138" s="366" t="s">
        <v>178</v>
      </c>
      <c r="E2138" s="366"/>
      <c r="F2138" s="243" t="s">
        <v>194</v>
      </c>
      <c r="G2138" s="366" t="s">
        <v>195</v>
      </c>
      <c r="H2138" s="366"/>
      <c r="I2138" s="366" t="s">
        <v>196</v>
      </c>
      <c r="J2138" s="366"/>
      <c r="K2138" s="243" t="s">
        <v>197</v>
      </c>
    </row>
    <row r="2139" spans="1:11" ht="21" customHeight="1">
      <c r="A2139" s="246" t="s">
        <v>766</v>
      </c>
      <c r="B2139" s="369" t="s">
        <v>767</v>
      </c>
      <c r="C2139" s="369"/>
      <c r="D2139" s="370" t="s">
        <v>16</v>
      </c>
      <c r="E2139" s="370"/>
      <c r="F2139" s="246" t="s">
        <v>128</v>
      </c>
      <c r="G2139" s="371">
        <v>1</v>
      </c>
      <c r="H2139" s="371"/>
      <c r="I2139" s="372">
        <v>2.79</v>
      </c>
      <c r="J2139" s="372"/>
      <c r="K2139" s="248">
        <f t="shared" ref="K2139:K2144" si="13">TRUNC(TRUNC(G2139,8)*I2139,2)</f>
        <v>2.79</v>
      </c>
    </row>
    <row r="2140" spans="1:11" ht="21" customHeight="1">
      <c r="A2140" s="246" t="s">
        <v>1506</v>
      </c>
      <c r="B2140" s="369" t="s">
        <v>1507</v>
      </c>
      <c r="C2140" s="369"/>
      <c r="D2140" s="370" t="s">
        <v>16</v>
      </c>
      <c r="E2140" s="370"/>
      <c r="F2140" s="246" t="s">
        <v>128</v>
      </c>
      <c r="G2140" s="371">
        <v>1</v>
      </c>
      <c r="H2140" s="371"/>
      <c r="I2140" s="372">
        <v>0.89</v>
      </c>
      <c r="J2140" s="372"/>
      <c r="K2140" s="248">
        <f t="shared" si="13"/>
        <v>0.89</v>
      </c>
    </row>
    <row r="2141" spans="1:11" ht="21" customHeight="1">
      <c r="A2141" s="246" t="s">
        <v>770</v>
      </c>
      <c r="B2141" s="369" t="s">
        <v>771</v>
      </c>
      <c r="C2141" s="369"/>
      <c r="D2141" s="370" t="s">
        <v>16</v>
      </c>
      <c r="E2141" s="370"/>
      <c r="F2141" s="246" t="s">
        <v>128</v>
      </c>
      <c r="G2141" s="371">
        <v>1</v>
      </c>
      <c r="H2141" s="371"/>
      <c r="I2141" s="372">
        <v>1.43</v>
      </c>
      <c r="J2141" s="372"/>
      <c r="K2141" s="248">
        <f t="shared" si="13"/>
        <v>1.43</v>
      </c>
    </row>
    <row r="2142" spans="1:11" ht="28.95" customHeight="1">
      <c r="A2142" s="246" t="s">
        <v>1508</v>
      </c>
      <c r="B2142" s="369" t="s">
        <v>1509</v>
      </c>
      <c r="C2142" s="369"/>
      <c r="D2142" s="370" t="s">
        <v>16</v>
      </c>
      <c r="E2142" s="370"/>
      <c r="F2142" s="246" t="s">
        <v>128</v>
      </c>
      <c r="G2142" s="371">
        <v>1</v>
      </c>
      <c r="H2142" s="371"/>
      <c r="I2142" s="372">
        <v>0.01</v>
      </c>
      <c r="J2142" s="372"/>
      <c r="K2142" s="248">
        <f t="shared" si="13"/>
        <v>0.01</v>
      </c>
    </row>
    <row r="2143" spans="1:11" ht="21" customHeight="1">
      <c r="A2143" s="246" t="s">
        <v>774</v>
      </c>
      <c r="B2143" s="369" t="s">
        <v>775</v>
      </c>
      <c r="C2143" s="369"/>
      <c r="D2143" s="370" t="s">
        <v>16</v>
      </c>
      <c r="E2143" s="370"/>
      <c r="F2143" s="246" t="s">
        <v>128</v>
      </c>
      <c r="G2143" s="371">
        <v>1</v>
      </c>
      <c r="H2143" s="371"/>
      <c r="I2143" s="372">
        <v>0.08</v>
      </c>
      <c r="J2143" s="372"/>
      <c r="K2143" s="248">
        <f t="shared" si="13"/>
        <v>0.08</v>
      </c>
    </row>
    <row r="2144" spans="1:11" ht="21" customHeight="1">
      <c r="A2144" s="246" t="s">
        <v>776</v>
      </c>
      <c r="B2144" s="369" t="s">
        <v>777</v>
      </c>
      <c r="C2144" s="369"/>
      <c r="D2144" s="370" t="s">
        <v>16</v>
      </c>
      <c r="E2144" s="370"/>
      <c r="F2144" s="246" t="s">
        <v>128</v>
      </c>
      <c r="G2144" s="371">
        <v>1</v>
      </c>
      <c r="H2144" s="371"/>
      <c r="I2144" s="372">
        <v>0.54</v>
      </c>
      <c r="J2144" s="372"/>
      <c r="K2144" s="248">
        <f t="shared" si="13"/>
        <v>0.54</v>
      </c>
    </row>
    <row r="2145" spans="1:11" ht="15" customHeight="1">
      <c r="A2145" s="11"/>
      <c r="B2145" s="11"/>
      <c r="C2145" s="11"/>
      <c r="D2145" s="11"/>
      <c r="E2145" s="11"/>
      <c r="F2145" s="11"/>
      <c r="G2145" s="367" t="s">
        <v>778</v>
      </c>
      <c r="H2145" s="367"/>
      <c r="I2145" s="367"/>
      <c r="J2145" s="367"/>
      <c r="K2145" s="249">
        <f>SUM(K2139:K2144)</f>
        <v>5.74</v>
      </c>
    </row>
    <row r="2146" spans="1:11" ht="15" customHeight="1">
      <c r="A2146" s="373" t="s">
        <v>779</v>
      </c>
      <c r="B2146" s="373"/>
      <c r="C2146" s="373"/>
      <c r="D2146" s="366" t="s">
        <v>178</v>
      </c>
      <c r="E2146" s="366"/>
      <c r="F2146" s="243" t="s">
        <v>194</v>
      </c>
      <c r="G2146" s="366" t="s">
        <v>195</v>
      </c>
      <c r="H2146" s="366"/>
      <c r="I2146" s="366" t="s">
        <v>196</v>
      </c>
      <c r="J2146" s="366"/>
      <c r="K2146" s="243" t="s">
        <v>197</v>
      </c>
    </row>
    <row r="2147" spans="1:11" ht="15" customHeight="1">
      <c r="A2147" s="246" t="s">
        <v>1171</v>
      </c>
      <c r="B2147" s="369" t="s">
        <v>1172</v>
      </c>
      <c r="C2147" s="369"/>
      <c r="D2147" s="370" t="s">
        <v>16</v>
      </c>
      <c r="E2147" s="370"/>
      <c r="F2147" s="246" t="s">
        <v>128</v>
      </c>
      <c r="G2147" s="371">
        <v>1</v>
      </c>
      <c r="H2147" s="371"/>
      <c r="I2147" s="372">
        <v>20.07</v>
      </c>
      <c r="J2147" s="372"/>
      <c r="K2147" s="248">
        <f>TRUNC(TRUNC(G2147,8)*I2147,2)</f>
        <v>20.07</v>
      </c>
    </row>
    <row r="2148" spans="1:11" ht="15" customHeight="1">
      <c r="A2148" s="11"/>
      <c r="B2148" s="11"/>
      <c r="C2148" s="11"/>
      <c r="D2148" s="11"/>
      <c r="E2148" s="11"/>
      <c r="F2148" s="11"/>
      <c r="G2148" s="367" t="s">
        <v>782</v>
      </c>
      <c r="H2148" s="367"/>
      <c r="I2148" s="367"/>
      <c r="J2148" s="367"/>
      <c r="K2148" s="249">
        <f>SUM(K2147:K2147)</f>
        <v>20.07</v>
      </c>
    </row>
    <row r="2149" spans="1:11" ht="15" customHeight="1">
      <c r="A2149" s="373" t="s">
        <v>213</v>
      </c>
      <c r="B2149" s="373"/>
      <c r="C2149" s="373"/>
      <c r="D2149" s="366" t="s">
        <v>178</v>
      </c>
      <c r="E2149" s="366"/>
      <c r="F2149" s="243" t="s">
        <v>194</v>
      </c>
      <c r="G2149" s="366" t="s">
        <v>195</v>
      </c>
      <c r="H2149" s="366"/>
      <c r="I2149" s="366" t="s">
        <v>196</v>
      </c>
      <c r="J2149" s="366"/>
      <c r="K2149" s="243" t="s">
        <v>197</v>
      </c>
    </row>
    <row r="2150" spans="1:11" ht="21" customHeight="1">
      <c r="A2150" s="246" t="s">
        <v>1513</v>
      </c>
      <c r="B2150" s="369" t="s">
        <v>1514</v>
      </c>
      <c r="C2150" s="369"/>
      <c r="D2150" s="370" t="s">
        <v>16</v>
      </c>
      <c r="E2150" s="370"/>
      <c r="F2150" s="246" t="s">
        <v>128</v>
      </c>
      <c r="G2150" s="371">
        <v>1</v>
      </c>
      <c r="H2150" s="371"/>
      <c r="I2150" s="372">
        <v>0.1</v>
      </c>
      <c r="J2150" s="372"/>
      <c r="K2150" s="248">
        <f>TRUNC(TRUNC(G2150,8)*I2150,2)</f>
        <v>0.1</v>
      </c>
    </row>
    <row r="2151" spans="1:11" ht="15" customHeight="1">
      <c r="A2151" s="11"/>
      <c r="B2151" s="11"/>
      <c r="C2151" s="11"/>
      <c r="D2151" s="11"/>
      <c r="E2151" s="11"/>
      <c r="F2151" s="11"/>
      <c r="G2151" s="367" t="s">
        <v>216</v>
      </c>
      <c r="H2151" s="367"/>
      <c r="I2151" s="367"/>
      <c r="J2151" s="367"/>
      <c r="K2151" s="249">
        <f>SUM(K2150:K2150)</f>
        <v>0.1</v>
      </c>
    </row>
    <row r="2152" spans="1:11" ht="15" customHeight="1">
      <c r="A2152" s="11"/>
      <c r="B2152" s="11"/>
      <c r="C2152" s="11"/>
      <c r="D2152" s="11"/>
      <c r="E2152" s="11"/>
      <c r="F2152" s="11"/>
      <c r="G2152" s="368" t="s">
        <v>217</v>
      </c>
      <c r="H2152" s="368"/>
      <c r="I2152" s="368"/>
      <c r="J2152" s="368"/>
      <c r="K2152" s="250">
        <f>ROUND(SUM(K2145,K2148,K2151),2)</f>
        <v>25.91</v>
      </c>
    </row>
    <row r="2153" spans="1:11" ht="10.050000000000001" customHeight="1">
      <c r="A2153" s="11"/>
      <c r="B2153" s="11"/>
      <c r="C2153" s="11"/>
      <c r="D2153" s="11"/>
      <c r="E2153" s="11"/>
      <c r="F2153" s="11"/>
      <c r="G2153" s="374"/>
      <c r="H2153" s="374"/>
      <c r="I2153" s="374"/>
      <c r="J2153" s="374"/>
      <c r="K2153" s="374"/>
    </row>
    <row r="2154" spans="1:11" ht="19.95" customHeight="1">
      <c r="A2154" s="375" t="s">
        <v>1515</v>
      </c>
      <c r="B2154" s="375"/>
      <c r="C2154" s="375"/>
      <c r="D2154" s="375"/>
      <c r="E2154" s="375"/>
      <c r="F2154" s="375"/>
      <c r="G2154" s="375"/>
      <c r="H2154" s="375"/>
      <c r="I2154" s="375"/>
      <c r="J2154" s="375"/>
      <c r="K2154" s="375"/>
    </row>
    <row r="2155" spans="1:11" ht="15" customHeight="1">
      <c r="A2155" s="373" t="s">
        <v>765</v>
      </c>
      <c r="B2155" s="373"/>
      <c r="C2155" s="373"/>
      <c r="D2155" s="366" t="s">
        <v>178</v>
      </c>
      <c r="E2155" s="366"/>
      <c r="F2155" s="243" t="s">
        <v>194</v>
      </c>
      <c r="G2155" s="366" t="s">
        <v>195</v>
      </c>
      <c r="H2155" s="366"/>
      <c r="I2155" s="366" t="s">
        <v>196</v>
      </c>
      <c r="J2155" s="366"/>
      <c r="K2155" s="243" t="s">
        <v>197</v>
      </c>
    </row>
    <row r="2156" spans="1:11" ht="21" customHeight="1">
      <c r="A2156" s="246" t="s">
        <v>766</v>
      </c>
      <c r="B2156" s="369" t="s">
        <v>767</v>
      </c>
      <c r="C2156" s="369"/>
      <c r="D2156" s="370" t="s">
        <v>16</v>
      </c>
      <c r="E2156" s="370"/>
      <c r="F2156" s="246" t="s">
        <v>128</v>
      </c>
      <c r="G2156" s="371">
        <v>1</v>
      </c>
      <c r="H2156" s="371"/>
      <c r="I2156" s="372">
        <v>2.79</v>
      </c>
      <c r="J2156" s="372"/>
      <c r="K2156" s="248">
        <f t="shared" ref="K2156:K2161" si="14">TRUNC(TRUNC(G2156,8)*I2156,2)</f>
        <v>2.79</v>
      </c>
    </row>
    <row r="2157" spans="1:11" ht="21" customHeight="1">
      <c r="A2157" s="246" t="s">
        <v>1506</v>
      </c>
      <c r="B2157" s="369" t="s">
        <v>1507</v>
      </c>
      <c r="C2157" s="369"/>
      <c r="D2157" s="370" t="s">
        <v>16</v>
      </c>
      <c r="E2157" s="370"/>
      <c r="F2157" s="246" t="s">
        <v>128</v>
      </c>
      <c r="G2157" s="371">
        <v>1</v>
      </c>
      <c r="H2157" s="371"/>
      <c r="I2157" s="372">
        <v>0.89</v>
      </c>
      <c r="J2157" s="372"/>
      <c r="K2157" s="248">
        <f t="shared" si="14"/>
        <v>0.89</v>
      </c>
    </row>
    <row r="2158" spans="1:11" ht="21" customHeight="1">
      <c r="A2158" s="246" t="s">
        <v>770</v>
      </c>
      <c r="B2158" s="369" t="s">
        <v>771</v>
      </c>
      <c r="C2158" s="369"/>
      <c r="D2158" s="370" t="s">
        <v>16</v>
      </c>
      <c r="E2158" s="370"/>
      <c r="F2158" s="246" t="s">
        <v>128</v>
      </c>
      <c r="G2158" s="371">
        <v>1</v>
      </c>
      <c r="H2158" s="371"/>
      <c r="I2158" s="372">
        <v>1.43</v>
      </c>
      <c r="J2158" s="372"/>
      <c r="K2158" s="248">
        <f t="shared" si="14"/>
        <v>1.43</v>
      </c>
    </row>
    <row r="2159" spans="1:11" ht="28.95" customHeight="1">
      <c r="A2159" s="246" t="s">
        <v>1508</v>
      </c>
      <c r="B2159" s="369" t="s">
        <v>1509</v>
      </c>
      <c r="C2159" s="369"/>
      <c r="D2159" s="370" t="s">
        <v>16</v>
      </c>
      <c r="E2159" s="370"/>
      <c r="F2159" s="246" t="s">
        <v>128</v>
      </c>
      <c r="G2159" s="371">
        <v>1</v>
      </c>
      <c r="H2159" s="371"/>
      <c r="I2159" s="372">
        <v>0.01</v>
      </c>
      <c r="J2159" s="372"/>
      <c r="K2159" s="248">
        <f t="shared" si="14"/>
        <v>0.01</v>
      </c>
    </row>
    <row r="2160" spans="1:11" ht="21" customHeight="1">
      <c r="A2160" s="246" t="s">
        <v>774</v>
      </c>
      <c r="B2160" s="369" t="s">
        <v>775</v>
      </c>
      <c r="C2160" s="369"/>
      <c r="D2160" s="370" t="s">
        <v>16</v>
      </c>
      <c r="E2160" s="370"/>
      <c r="F2160" s="246" t="s">
        <v>128</v>
      </c>
      <c r="G2160" s="371">
        <v>1</v>
      </c>
      <c r="H2160" s="371"/>
      <c r="I2160" s="372">
        <v>0.08</v>
      </c>
      <c r="J2160" s="372"/>
      <c r="K2160" s="248">
        <f t="shared" si="14"/>
        <v>0.08</v>
      </c>
    </row>
    <row r="2161" spans="1:11" ht="21" customHeight="1">
      <c r="A2161" s="246" t="s">
        <v>776</v>
      </c>
      <c r="B2161" s="369" t="s">
        <v>777</v>
      </c>
      <c r="C2161" s="369"/>
      <c r="D2161" s="370" t="s">
        <v>16</v>
      </c>
      <c r="E2161" s="370"/>
      <c r="F2161" s="246" t="s">
        <v>128</v>
      </c>
      <c r="G2161" s="371">
        <v>1</v>
      </c>
      <c r="H2161" s="371"/>
      <c r="I2161" s="372">
        <v>0.54</v>
      </c>
      <c r="J2161" s="372"/>
      <c r="K2161" s="248">
        <f t="shared" si="14"/>
        <v>0.54</v>
      </c>
    </row>
    <row r="2162" spans="1:11" ht="15" customHeight="1">
      <c r="A2162" s="11"/>
      <c r="B2162" s="11"/>
      <c r="C2162" s="11"/>
      <c r="D2162" s="11"/>
      <c r="E2162" s="11"/>
      <c r="F2162" s="11"/>
      <c r="G2162" s="367" t="s">
        <v>778</v>
      </c>
      <c r="H2162" s="367"/>
      <c r="I2162" s="367"/>
      <c r="J2162" s="367"/>
      <c r="K2162" s="249">
        <f>SUM(K2156:K2161)</f>
        <v>5.74</v>
      </c>
    </row>
    <row r="2163" spans="1:11" ht="15" customHeight="1">
      <c r="A2163" s="373" t="s">
        <v>779</v>
      </c>
      <c r="B2163" s="373"/>
      <c r="C2163" s="373"/>
      <c r="D2163" s="366" t="s">
        <v>178</v>
      </c>
      <c r="E2163" s="366"/>
      <c r="F2163" s="243" t="s">
        <v>194</v>
      </c>
      <c r="G2163" s="366" t="s">
        <v>195</v>
      </c>
      <c r="H2163" s="366"/>
      <c r="I2163" s="366" t="s">
        <v>196</v>
      </c>
      <c r="J2163" s="366"/>
      <c r="K2163" s="243" t="s">
        <v>197</v>
      </c>
    </row>
    <row r="2164" spans="1:11" ht="21" customHeight="1">
      <c r="A2164" s="246" t="s">
        <v>1174</v>
      </c>
      <c r="B2164" s="369" t="s">
        <v>1175</v>
      </c>
      <c r="C2164" s="369"/>
      <c r="D2164" s="370" t="s">
        <v>16</v>
      </c>
      <c r="E2164" s="370"/>
      <c r="F2164" s="246" t="s">
        <v>128</v>
      </c>
      <c r="G2164" s="371">
        <v>1</v>
      </c>
      <c r="H2164" s="371"/>
      <c r="I2164" s="372">
        <v>14.95</v>
      </c>
      <c r="J2164" s="372"/>
      <c r="K2164" s="248">
        <f>TRUNC(TRUNC(G2164,8)*I2164,2)</f>
        <v>14.95</v>
      </c>
    </row>
    <row r="2165" spans="1:11" ht="15" customHeight="1">
      <c r="A2165" s="11"/>
      <c r="B2165" s="11"/>
      <c r="C2165" s="11"/>
      <c r="D2165" s="11"/>
      <c r="E2165" s="11"/>
      <c r="F2165" s="11"/>
      <c r="G2165" s="367" t="s">
        <v>782</v>
      </c>
      <c r="H2165" s="367"/>
      <c r="I2165" s="367"/>
      <c r="J2165" s="367"/>
      <c r="K2165" s="249">
        <f>SUM(K2164:K2164)</f>
        <v>14.95</v>
      </c>
    </row>
    <row r="2166" spans="1:11" ht="15" customHeight="1">
      <c r="A2166" s="373" t="s">
        <v>213</v>
      </c>
      <c r="B2166" s="373"/>
      <c r="C2166" s="373"/>
      <c r="D2166" s="366" t="s">
        <v>178</v>
      </c>
      <c r="E2166" s="366"/>
      <c r="F2166" s="243" t="s">
        <v>194</v>
      </c>
      <c r="G2166" s="366" t="s">
        <v>195</v>
      </c>
      <c r="H2166" s="366"/>
      <c r="I2166" s="366" t="s">
        <v>196</v>
      </c>
      <c r="J2166" s="366"/>
      <c r="K2166" s="243" t="s">
        <v>197</v>
      </c>
    </row>
    <row r="2167" spans="1:11" ht="28.95" customHeight="1">
      <c r="A2167" s="246" t="s">
        <v>1516</v>
      </c>
      <c r="B2167" s="369" t="s">
        <v>1517</v>
      </c>
      <c r="C2167" s="369"/>
      <c r="D2167" s="370" t="s">
        <v>16</v>
      </c>
      <c r="E2167" s="370"/>
      <c r="F2167" s="246" t="s">
        <v>128</v>
      </c>
      <c r="G2167" s="371">
        <v>1</v>
      </c>
      <c r="H2167" s="371"/>
      <c r="I2167" s="372">
        <v>0.12</v>
      </c>
      <c r="J2167" s="372"/>
      <c r="K2167" s="248">
        <f>TRUNC(TRUNC(G2167,8)*I2167,2)</f>
        <v>0.12</v>
      </c>
    </row>
    <row r="2168" spans="1:11" ht="15" customHeight="1">
      <c r="A2168" s="11"/>
      <c r="B2168" s="11"/>
      <c r="C2168" s="11"/>
      <c r="D2168" s="11"/>
      <c r="E2168" s="11"/>
      <c r="F2168" s="11"/>
      <c r="G2168" s="367" t="s">
        <v>216</v>
      </c>
      <c r="H2168" s="367"/>
      <c r="I2168" s="367"/>
      <c r="J2168" s="367"/>
      <c r="K2168" s="249">
        <f>SUM(K2167:K2167)</f>
        <v>0.12</v>
      </c>
    </row>
    <row r="2169" spans="1:11" ht="15" customHeight="1">
      <c r="A2169" s="11"/>
      <c r="B2169" s="11"/>
      <c r="C2169" s="11"/>
      <c r="D2169" s="11"/>
      <c r="E2169" s="11"/>
      <c r="F2169" s="11"/>
      <c r="G2169" s="368" t="s">
        <v>217</v>
      </c>
      <c r="H2169" s="368"/>
      <c r="I2169" s="368"/>
      <c r="J2169" s="368"/>
      <c r="K2169" s="250">
        <f>ROUND(SUM(K2162,K2165,K2168),2)</f>
        <v>20.81</v>
      </c>
    </row>
    <row r="2170" spans="1:11" ht="10.050000000000001" customHeight="1">
      <c r="A2170" s="11"/>
      <c r="B2170" s="11"/>
      <c r="C2170" s="11"/>
      <c r="D2170" s="11"/>
      <c r="E2170" s="11"/>
      <c r="F2170" s="11"/>
      <c r="G2170" s="374"/>
      <c r="H2170" s="374"/>
      <c r="I2170" s="374"/>
      <c r="J2170" s="374"/>
      <c r="K2170" s="374"/>
    </row>
    <row r="2171" spans="1:11" ht="19.95" customHeight="1">
      <c r="A2171" s="375" t="s">
        <v>1518</v>
      </c>
      <c r="B2171" s="375"/>
      <c r="C2171" s="375"/>
      <c r="D2171" s="375"/>
      <c r="E2171" s="375"/>
      <c r="F2171" s="375"/>
      <c r="G2171" s="375"/>
      <c r="H2171" s="375"/>
      <c r="I2171" s="375"/>
      <c r="J2171" s="375"/>
      <c r="K2171" s="375"/>
    </row>
    <row r="2172" spans="1:11" ht="15" customHeight="1">
      <c r="A2172" s="373" t="s">
        <v>765</v>
      </c>
      <c r="B2172" s="373"/>
      <c r="C2172" s="373"/>
      <c r="D2172" s="366" t="s">
        <v>178</v>
      </c>
      <c r="E2172" s="366"/>
      <c r="F2172" s="243" t="s">
        <v>194</v>
      </c>
      <c r="G2172" s="366" t="s">
        <v>195</v>
      </c>
      <c r="H2172" s="366"/>
      <c r="I2172" s="366" t="s">
        <v>196</v>
      </c>
      <c r="J2172" s="366"/>
      <c r="K2172" s="243" t="s">
        <v>197</v>
      </c>
    </row>
    <row r="2173" spans="1:11" ht="21" customHeight="1">
      <c r="A2173" s="246" t="s">
        <v>766</v>
      </c>
      <c r="B2173" s="369" t="s">
        <v>767</v>
      </c>
      <c r="C2173" s="369"/>
      <c r="D2173" s="370" t="s">
        <v>16</v>
      </c>
      <c r="E2173" s="370"/>
      <c r="F2173" s="246" t="s">
        <v>128</v>
      </c>
      <c r="G2173" s="371">
        <v>1</v>
      </c>
      <c r="H2173" s="371"/>
      <c r="I2173" s="372">
        <v>2.79</v>
      </c>
      <c r="J2173" s="372"/>
      <c r="K2173" s="248">
        <f t="shared" ref="K2173:K2178" si="15">TRUNC(TRUNC(G2173,8)*I2173,2)</f>
        <v>2.79</v>
      </c>
    </row>
    <row r="2174" spans="1:11" ht="21" customHeight="1">
      <c r="A2174" s="246" t="s">
        <v>1506</v>
      </c>
      <c r="B2174" s="369" t="s">
        <v>1507</v>
      </c>
      <c r="C2174" s="369"/>
      <c r="D2174" s="370" t="s">
        <v>16</v>
      </c>
      <c r="E2174" s="370"/>
      <c r="F2174" s="246" t="s">
        <v>128</v>
      </c>
      <c r="G2174" s="371">
        <v>1</v>
      </c>
      <c r="H2174" s="371"/>
      <c r="I2174" s="372">
        <v>0.89</v>
      </c>
      <c r="J2174" s="372"/>
      <c r="K2174" s="248">
        <f t="shared" si="15"/>
        <v>0.89</v>
      </c>
    </row>
    <row r="2175" spans="1:11" ht="21" customHeight="1">
      <c r="A2175" s="246" t="s">
        <v>770</v>
      </c>
      <c r="B2175" s="369" t="s">
        <v>771</v>
      </c>
      <c r="C2175" s="369"/>
      <c r="D2175" s="370" t="s">
        <v>16</v>
      </c>
      <c r="E2175" s="370"/>
      <c r="F2175" s="246" t="s">
        <v>128</v>
      </c>
      <c r="G2175" s="371">
        <v>1</v>
      </c>
      <c r="H2175" s="371"/>
      <c r="I2175" s="372">
        <v>1.43</v>
      </c>
      <c r="J2175" s="372"/>
      <c r="K2175" s="248">
        <f t="shared" si="15"/>
        <v>1.43</v>
      </c>
    </row>
    <row r="2176" spans="1:11" ht="28.95" customHeight="1">
      <c r="A2176" s="246" t="s">
        <v>1508</v>
      </c>
      <c r="B2176" s="369" t="s">
        <v>1509</v>
      </c>
      <c r="C2176" s="369"/>
      <c r="D2176" s="370" t="s">
        <v>16</v>
      </c>
      <c r="E2176" s="370"/>
      <c r="F2176" s="246" t="s">
        <v>128</v>
      </c>
      <c r="G2176" s="371">
        <v>1</v>
      </c>
      <c r="H2176" s="371"/>
      <c r="I2176" s="372">
        <v>0.01</v>
      </c>
      <c r="J2176" s="372"/>
      <c r="K2176" s="248">
        <f t="shared" si="15"/>
        <v>0.01</v>
      </c>
    </row>
    <row r="2177" spans="1:11" ht="21" customHeight="1">
      <c r="A2177" s="246" t="s">
        <v>774</v>
      </c>
      <c r="B2177" s="369" t="s">
        <v>775</v>
      </c>
      <c r="C2177" s="369"/>
      <c r="D2177" s="370" t="s">
        <v>16</v>
      </c>
      <c r="E2177" s="370"/>
      <c r="F2177" s="246" t="s">
        <v>128</v>
      </c>
      <c r="G2177" s="371">
        <v>1</v>
      </c>
      <c r="H2177" s="371"/>
      <c r="I2177" s="372">
        <v>0.08</v>
      </c>
      <c r="J2177" s="372"/>
      <c r="K2177" s="248">
        <f t="shared" si="15"/>
        <v>0.08</v>
      </c>
    </row>
    <row r="2178" spans="1:11" ht="21" customHeight="1">
      <c r="A2178" s="246" t="s">
        <v>776</v>
      </c>
      <c r="B2178" s="369" t="s">
        <v>777</v>
      </c>
      <c r="C2178" s="369"/>
      <c r="D2178" s="370" t="s">
        <v>16</v>
      </c>
      <c r="E2178" s="370"/>
      <c r="F2178" s="246" t="s">
        <v>128</v>
      </c>
      <c r="G2178" s="371">
        <v>1</v>
      </c>
      <c r="H2178" s="371"/>
      <c r="I2178" s="372">
        <v>0.54</v>
      </c>
      <c r="J2178" s="372"/>
      <c r="K2178" s="248">
        <f t="shared" si="15"/>
        <v>0.54</v>
      </c>
    </row>
    <row r="2179" spans="1:11" ht="15" customHeight="1">
      <c r="A2179" s="11"/>
      <c r="B2179" s="11"/>
      <c r="C2179" s="11"/>
      <c r="D2179" s="11"/>
      <c r="E2179" s="11"/>
      <c r="F2179" s="11"/>
      <c r="G2179" s="367" t="s">
        <v>778</v>
      </c>
      <c r="H2179" s="367"/>
      <c r="I2179" s="367"/>
      <c r="J2179" s="367"/>
      <c r="K2179" s="249">
        <f>SUM(K2173:K2178)</f>
        <v>5.74</v>
      </c>
    </row>
    <row r="2180" spans="1:11" ht="15" customHeight="1">
      <c r="A2180" s="373" t="s">
        <v>779</v>
      </c>
      <c r="B2180" s="373"/>
      <c r="C2180" s="373"/>
      <c r="D2180" s="366" t="s">
        <v>178</v>
      </c>
      <c r="E2180" s="366"/>
      <c r="F2180" s="243" t="s">
        <v>194</v>
      </c>
      <c r="G2180" s="366" t="s">
        <v>195</v>
      </c>
      <c r="H2180" s="366"/>
      <c r="I2180" s="366" t="s">
        <v>196</v>
      </c>
      <c r="J2180" s="366"/>
      <c r="K2180" s="243" t="s">
        <v>197</v>
      </c>
    </row>
    <row r="2181" spans="1:11" ht="15" customHeight="1">
      <c r="A2181" s="246" t="s">
        <v>1177</v>
      </c>
      <c r="B2181" s="369" t="s">
        <v>1178</v>
      </c>
      <c r="C2181" s="369"/>
      <c r="D2181" s="370" t="s">
        <v>16</v>
      </c>
      <c r="E2181" s="370"/>
      <c r="F2181" s="246" t="s">
        <v>128</v>
      </c>
      <c r="G2181" s="371">
        <v>1</v>
      </c>
      <c r="H2181" s="371"/>
      <c r="I2181" s="372">
        <v>20.07</v>
      </c>
      <c r="J2181" s="372"/>
      <c r="K2181" s="248">
        <f>TRUNC(TRUNC(G2181,8)*I2181,2)</f>
        <v>20.07</v>
      </c>
    </row>
    <row r="2182" spans="1:11" ht="15" customHeight="1">
      <c r="A2182" s="11"/>
      <c r="B2182" s="11"/>
      <c r="C2182" s="11"/>
      <c r="D2182" s="11"/>
      <c r="E2182" s="11"/>
      <c r="F2182" s="11"/>
      <c r="G2182" s="367" t="s">
        <v>782</v>
      </c>
      <c r="H2182" s="367"/>
      <c r="I2182" s="367"/>
      <c r="J2182" s="367"/>
      <c r="K2182" s="249">
        <f>SUM(K2181:K2181)</f>
        <v>20.07</v>
      </c>
    </row>
    <row r="2183" spans="1:11" ht="15" customHeight="1">
      <c r="A2183" s="373" t="s">
        <v>213</v>
      </c>
      <c r="B2183" s="373"/>
      <c r="C2183" s="373"/>
      <c r="D2183" s="366" t="s">
        <v>178</v>
      </c>
      <c r="E2183" s="366"/>
      <c r="F2183" s="243" t="s">
        <v>194</v>
      </c>
      <c r="G2183" s="366" t="s">
        <v>195</v>
      </c>
      <c r="H2183" s="366"/>
      <c r="I2183" s="366" t="s">
        <v>196</v>
      </c>
      <c r="J2183" s="366"/>
      <c r="K2183" s="243" t="s">
        <v>197</v>
      </c>
    </row>
    <row r="2184" spans="1:11" ht="21" customHeight="1">
      <c r="A2184" s="246" t="s">
        <v>1519</v>
      </c>
      <c r="B2184" s="369" t="s">
        <v>1520</v>
      </c>
      <c r="C2184" s="369"/>
      <c r="D2184" s="370" t="s">
        <v>16</v>
      </c>
      <c r="E2184" s="370"/>
      <c r="F2184" s="246" t="s">
        <v>128</v>
      </c>
      <c r="G2184" s="371">
        <v>1</v>
      </c>
      <c r="H2184" s="371"/>
      <c r="I2184" s="372">
        <v>0.23</v>
      </c>
      <c r="J2184" s="372"/>
      <c r="K2184" s="248">
        <f>TRUNC(TRUNC(G2184,8)*I2184,2)</f>
        <v>0.23</v>
      </c>
    </row>
    <row r="2185" spans="1:11" ht="15" customHeight="1">
      <c r="A2185" s="11"/>
      <c r="B2185" s="11"/>
      <c r="C2185" s="11"/>
      <c r="D2185" s="11"/>
      <c r="E2185" s="11"/>
      <c r="F2185" s="11"/>
      <c r="G2185" s="367" t="s">
        <v>216</v>
      </c>
      <c r="H2185" s="367"/>
      <c r="I2185" s="367"/>
      <c r="J2185" s="367"/>
      <c r="K2185" s="249">
        <f>SUM(K2184:K2184)</f>
        <v>0.23</v>
      </c>
    </row>
    <row r="2186" spans="1:11" ht="15" customHeight="1">
      <c r="A2186" s="11"/>
      <c r="B2186" s="11"/>
      <c r="C2186" s="11"/>
      <c r="D2186" s="11"/>
      <c r="E2186" s="11"/>
      <c r="F2186" s="11"/>
      <c r="G2186" s="368" t="s">
        <v>217</v>
      </c>
      <c r="H2186" s="368"/>
      <c r="I2186" s="368"/>
      <c r="J2186" s="368"/>
      <c r="K2186" s="250">
        <f>ROUND(SUM(K2179,K2182,K2185),2)</f>
        <v>26.04</v>
      </c>
    </row>
    <row r="2187" spans="1:11" ht="10.050000000000001" customHeight="1">
      <c r="A2187" s="11"/>
      <c r="B2187" s="11"/>
      <c r="C2187" s="11"/>
      <c r="D2187" s="11"/>
      <c r="E2187" s="11"/>
      <c r="F2187" s="11"/>
      <c r="G2187" s="374"/>
      <c r="H2187" s="374"/>
      <c r="I2187" s="374"/>
      <c r="J2187" s="374"/>
      <c r="K2187" s="374"/>
    </row>
    <row r="2188" spans="1:11" ht="19.95" customHeight="1">
      <c r="A2188" s="375" t="s">
        <v>1521</v>
      </c>
      <c r="B2188" s="375"/>
      <c r="C2188" s="375"/>
      <c r="D2188" s="375"/>
      <c r="E2188" s="375"/>
      <c r="F2188" s="375"/>
      <c r="G2188" s="375"/>
      <c r="H2188" s="375"/>
      <c r="I2188" s="375"/>
      <c r="J2188" s="375"/>
      <c r="K2188" s="375"/>
    </row>
    <row r="2189" spans="1:11" ht="15" customHeight="1">
      <c r="A2189" s="373" t="s">
        <v>765</v>
      </c>
      <c r="B2189" s="373"/>
      <c r="C2189" s="373"/>
      <c r="D2189" s="366" t="s">
        <v>178</v>
      </c>
      <c r="E2189" s="366"/>
      <c r="F2189" s="243" t="s">
        <v>194</v>
      </c>
      <c r="G2189" s="366" t="s">
        <v>195</v>
      </c>
      <c r="H2189" s="366"/>
      <c r="I2189" s="366" t="s">
        <v>196</v>
      </c>
      <c r="J2189" s="366"/>
      <c r="K2189" s="243" t="s">
        <v>197</v>
      </c>
    </row>
    <row r="2190" spans="1:11" ht="21" customHeight="1">
      <c r="A2190" s="246" t="s">
        <v>766</v>
      </c>
      <c r="B2190" s="369" t="s">
        <v>767</v>
      </c>
      <c r="C2190" s="369"/>
      <c r="D2190" s="370" t="s">
        <v>16</v>
      </c>
      <c r="E2190" s="370"/>
      <c r="F2190" s="246" t="s">
        <v>128</v>
      </c>
      <c r="G2190" s="371">
        <v>1</v>
      </c>
      <c r="H2190" s="371"/>
      <c r="I2190" s="372">
        <v>2.79</v>
      </c>
      <c r="J2190" s="372"/>
      <c r="K2190" s="248">
        <f t="shared" ref="K2190:K2195" si="16">TRUNC(TRUNC(G2190,8)*I2190,2)</f>
        <v>2.79</v>
      </c>
    </row>
    <row r="2191" spans="1:11" ht="21" customHeight="1">
      <c r="A2191" s="246" t="s">
        <v>1506</v>
      </c>
      <c r="B2191" s="369" t="s">
        <v>1507</v>
      </c>
      <c r="C2191" s="369"/>
      <c r="D2191" s="370" t="s">
        <v>16</v>
      </c>
      <c r="E2191" s="370"/>
      <c r="F2191" s="246" t="s">
        <v>128</v>
      </c>
      <c r="G2191" s="371">
        <v>1</v>
      </c>
      <c r="H2191" s="371"/>
      <c r="I2191" s="372">
        <v>0.89</v>
      </c>
      <c r="J2191" s="372"/>
      <c r="K2191" s="248">
        <f t="shared" si="16"/>
        <v>0.89</v>
      </c>
    </row>
    <row r="2192" spans="1:11" ht="21" customHeight="1">
      <c r="A2192" s="246" t="s">
        <v>770</v>
      </c>
      <c r="B2192" s="369" t="s">
        <v>771</v>
      </c>
      <c r="C2192" s="369"/>
      <c r="D2192" s="370" t="s">
        <v>16</v>
      </c>
      <c r="E2192" s="370"/>
      <c r="F2192" s="246" t="s">
        <v>128</v>
      </c>
      <c r="G2192" s="371">
        <v>1</v>
      </c>
      <c r="H2192" s="371"/>
      <c r="I2192" s="372">
        <v>1.43</v>
      </c>
      <c r="J2192" s="372"/>
      <c r="K2192" s="248">
        <f t="shared" si="16"/>
        <v>1.43</v>
      </c>
    </row>
    <row r="2193" spans="1:11" ht="28.95" customHeight="1">
      <c r="A2193" s="246" t="s">
        <v>1508</v>
      </c>
      <c r="B2193" s="369" t="s">
        <v>1509</v>
      </c>
      <c r="C2193" s="369"/>
      <c r="D2193" s="370" t="s">
        <v>16</v>
      </c>
      <c r="E2193" s="370"/>
      <c r="F2193" s="246" t="s">
        <v>128</v>
      </c>
      <c r="G2193" s="371">
        <v>1</v>
      </c>
      <c r="H2193" s="371"/>
      <c r="I2193" s="372">
        <v>0.01</v>
      </c>
      <c r="J2193" s="372"/>
      <c r="K2193" s="248">
        <f t="shared" si="16"/>
        <v>0.01</v>
      </c>
    </row>
    <row r="2194" spans="1:11" ht="21" customHeight="1">
      <c r="A2194" s="246" t="s">
        <v>774</v>
      </c>
      <c r="B2194" s="369" t="s">
        <v>775</v>
      </c>
      <c r="C2194" s="369"/>
      <c r="D2194" s="370" t="s">
        <v>16</v>
      </c>
      <c r="E2194" s="370"/>
      <c r="F2194" s="246" t="s">
        <v>128</v>
      </c>
      <c r="G2194" s="371">
        <v>1</v>
      </c>
      <c r="H2194" s="371"/>
      <c r="I2194" s="372">
        <v>0.08</v>
      </c>
      <c r="J2194" s="372"/>
      <c r="K2194" s="248">
        <f t="shared" si="16"/>
        <v>0.08</v>
      </c>
    </row>
    <row r="2195" spans="1:11" ht="21" customHeight="1">
      <c r="A2195" s="246" t="s">
        <v>776</v>
      </c>
      <c r="B2195" s="369" t="s">
        <v>777</v>
      </c>
      <c r="C2195" s="369"/>
      <c r="D2195" s="370" t="s">
        <v>16</v>
      </c>
      <c r="E2195" s="370"/>
      <c r="F2195" s="246" t="s">
        <v>128</v>
      </c>
      <c r="G2195" s="371">
        <v>1</v>
      </c>
      <c r="H2195" s="371"/>
      <c r="I2195" s="372">
        <v>0.54</v>
      </c>
      <c r="J2195" s="372"/>
      <c r="K2195" s="248">
        <f t="shared" si="16"/>
        <v>0.54</v>
      </c>
    </row>
    <row r="2196" spans="1:11" ht="15" customHeight="1">
      <c r="A2196" s="11"/>
      <c r="B2196" s="11"/>
      <c r="C2196" s="11"/>
      <c r="D2196" s="11"/>
      <c r="E2196" s="11"/>
      <c r="F2196" s="11"/>
      <c r="G2196" s="367" t="s">
        <v>778</v>
      </c>
      <c r="H2196" s="367"/>
      <c r="I2196" s="367"/>
      <c r="J2196" s="367"/>
      <c r="K2196" s="249">
        <f>SUM(K2190:K2195)</f>
        <v>5.74</v>
      </c>
    </row>
    <row r="2197" spans="1:11" ht="15" customHeight="1">
      <c r="A2197" s="373" t="s">
        <v>779</v>
      </c>
      <c r="B2197" s="373"/>
      <c r="C2197" s="373"/>
      <c r="D2197" s="366" t="s">
        <v>178</v>
      </c>
      <c r="E2197" s="366"/>
      <c r="F2197" s="243" t="s">
        <v>194</v>
      </c>
      <c r="G2197" s="366" t="s">
        <v>195</v>
      </c>
      <c r="H2197" s="366"/>
      <c r="I2197" s="366" t="s">
        <v>196</v>
      </c>
      <c r="J2197" s="366"/>
      <c r="K2197" s="243" t="s">
        <v>197</v>
      </c>
    </row>
    <row r="2198" spans="1:11" ht="15" customHeight="1">
      <c r="A2198" s="246" t="s">
        <v>1180</v>
      </c>
      <c r="B2198" s="369" t="s">
        <v>1181</v>
      </c>
      <c r="C2198" s="369"/>
      <c r="D2198" s="370" t="s">
        <v>16</v>
      </c>
      <c r="E2198" s="370"/>
      <c r="F2198" s="246" t="s">
        <v>128</v>
      </c>
      <c r="G2198" s="371">
        <v>1</v>
      </c>
      <c r="H2198" s="371"/>
      <c r="I2198" s="372">
        <v>14.95</v>
      </c>
      <c r="J2198" s="372"/>
      <c r="K2198" s="248">
        <f>TRUNC(TRUNC(G2198,8)*I2198,2)</f>
        <v>14.95</v>
      </c>
    </row>
    <row r="2199" spans="1:11" ht="15" customHeight="1">
      <c r="A2199" s="11"/>
      <c r="B2199" s="11"/>
      <c r="C2199" s="11"/>
      <c r="D2199" s="11"/>
      <c r="E2199" s="11"/>
      <c r="F2199" s="11"/>
      <c r="G2199" s="367" t="s">
        <v>782</v>
      </c>
      <c r="H2199" s="367"/>
      <c r="I2199" s="367"/>
      <c r="J2199" s="367"/>
      <c r="K2199" s="249">
        <f>SUM(K2198:K2198)</f>
        <v>14.95</v>
      </c>
    </row>
    <row r="2200" spans="1:11" ht="15" customHeight="1">
      <c r="A2200" s="373" t="s">
        <v>213</v>
      </c>
      <c r="B2200" s="373"/>
      <c r="C2200" s="373"/>
      <c r="D2200" s="366" t="s">
        <v>178</v>
      </c>
      <c r="E2200" s="366"/>
      <c r="F2200" s="243" t="s">
        <v>194</v>
      </c>
      <c r="G2200" s="366" t="s">
        <v>195</v>
      </c>
      <c r="H2200" s="366"/>
      <c r="I2200" s="366" t="s">
        <v>196</v>
      </c>
      <c r="J2200" s="366"/>
      <c r="K2200" s="243" t="s">
        <v>197</v>
      </c>
    </row>
    <row r="2201" spans="1:11" ht="21" customHeight="1">
      <c r="A2201" s="246" t="s">
        <v>1522</v>
      </c>
      <c r="B2201" s="369" t="s">
        <v>1523</v>
      </c>
      <c r="C2201" s="369"/>
      <c r="D2201" s="370" t="s">
        <v>16</v>
      </c>
      <c r="E2201" s="370"/>
      <c r="F2201" s="246" t="s">
        <v>128</v>
      </c>
      <c r="G2201" s="371">
        <v>1</v>
      </c>
      <c r="H2201" s="371"/>
      <c r="I2201" s="372">
        <v>0.24</v>
      </c>
      <c r="J2201" s="372"/>
      <c r="K2201" s="248">
        <f>TRUNC(TRUNC(G2201,8)*I2201,2)</f>
        <v>0.24</v>
      </c>
    </row>
    <row r="2202" spans="1:11" ht="15" customHeight="1">
      <c r="A2202" s="11"/>
      <c r="B2202" s="11"/>
      <c r="C2202" s="11"/>
      <c r="D2202" s="11"/>
      <c r="E2202" s="11"/>
      <c r="F2202" s="11"/>
      <c r="G2202" s="367" t="s">
        <v>216</v>
      </c>
      <c r="H2202" s="367"/>
      <c r="I2202" s="367"/>
      <c r="J2202" s="367"/>
      <c r="K2202" s="249">
        <f>SUM(K2201:K2201)</f>
        <v>0.24</v>
      </c>
    </row>
    <row r="2203" spans="1:11" ht="15" customHeight="1">
      <c r="A2203" s="11"/>
      <c r="B2203" s="11"/>
      <c r="C2203" s="11"/>
      <c r="D2203" s="11"/>
      <c r="E2203" s="11"/>
      <c r="F2203" s="11"/>
      <c r="G2203" s="368" t="s">
        <v>217</v>
      </c>
      <c r="H2203" s="368"/>
      <c r="I2203" s="368"/>
      <c r="J2203" s="368"/>
      <c r="K2203" s="250">
        <f>ROUND(SUM(K2196,K2199,K2202),2)</f>
        <v>20.93</v>
      </c>
    </row>
    <row r="2204" spans="1:11" ht="10.050000000000001" customHeight="1">
      <c r="A2204" s="11"/>
      <c r="B2204" s="11"/>
      <c r="C2204" s="11"/>
      <c r="D2204" s="11"/>
      <c r="E2204" s="11"/>
      <c r="F2204" s="11"/>
      <c r="G2204" s="374"/>
      <c r="H2204" s="374"/>
      <c r="I2204" s="374"/>
      <c r="J2204" s="374"/>
      <c r="K2204" s="374"/>
    </row>
    <row r="2205" spans="1:11" ht="19.95" customHeight="1">
      <c r="A2205" s="375" t="s">
        <v>1524</v>
      </c>
      <c r="B2205" s="375"/>
      <c r="C2205" s="375"/>
      <c r="D2205" s="375"/>
      <c r="E2205" s="375"/>
      <c r="F2205" s="375"/>
      <c r="G2205" s="375"/>
      <c r="H2205" s="375"/>
      <c r="I2205" s="375"/>
      <c r="J2205" s="375"/>
      <c r="K2205" s="375"/>
    </row>
    <row r="2206" spans="1:11" ht="15" customHeight="1">
      <c r="A2206" s="373" t="s">
        <v>765</v>
      </c>
      <c r="B2206" s="373"/>
      <c r="C2206" s="373"/>
      <c r="D2206" s="366" t="s">
        <v>178</v>
      </c>
      <c r="E2206" s="366"/>
      <c r="F2206" s="243" t="s">
        <v>194</v>
      </c>
      <c r="G2206" s="366" t="s">
        <v>195</v>
      </c>
      <c r="H2206" s="366"/>
      <c r="I2206" s="366" t="s">
        <v>196</v>
      </c>
      <c r="J2206" s="366"/>
      <c r="K2206" s="243" t="s">
        <v>197</v>
      </c>
    </row>
    <row r="2207" spans="1:11" ht="21" customHeight="1">
      <c r="A2207" s="246" t="s">
        <v>766</v>
      </c>
      <c r="B2207" s="369" t="s">
        <v>767</v>
      </c>
      <c r="C2207" s="369"/>
      <c r="D2207" s="370" t="s">
        <v>16</v>
      </c>
      <c r="E2207" s="370"/>
      <c r="F2207" s="246" t="s">
        <v>128</v>
      </c>
      <c r="G2207" s="371">
        <v>1</v>
      </c>
      <c r="H2207" s="371"/>
      <c r="I2207" s="372">
        <v>2.79</v>
      </c>
      <c r="J2207" s="372"/>
      <c r="K2207" s="248">
        <f t="shared" ref="K2207:K2212" si="17">TRUNC(TRUNC(G2207,8)*I2207,2)</f>
        <v>2.79</v>
      </c>
    </row>
    <row r="2208" spans="1:11" ht="21" customHeight="1">
      <c r="A2208" s="246" t="s">
        <v>1506</v>
      </c>
      <c r="B2208" s="369" t="s">
        <v>1507</v>
      </c>
      <c r="C2208" s="369"/>
      <c r="D2208" s="370" t="s">
        <v>16</v>
      </c>
      <c r="E2208" s="370"/>
      <c r="F2208" s="246" t="s">
        <v>128</v>
      </c>
      <c r="G2208" s="371">
        <v>1</v>
      </c>
      <c r="H2208" s="371"/>
      <c r="I2208" s="372">
        <v>0.89</v>
      </c>
      <c r="J2208" s="372"/>
      <c r="K2208" s="248">
        <f t="shared" si="17"/>
        <v>0.89</v>
      </c>
    </row>
    <row r="2209" spans="1:11" ht="21" customHeight="1">
      <c r="A2209" s="246" t="s">
        <v>770</v>
      </c>
      <c r="B2209" s="369" t="s">
        <v>771</v>
      </c>
      <c r="C2209" s="369"/>
      <c r="D2209" s="370" t="s">
        <v>16</v>
      </c>
      <c r="E2209" s="370"/>
      <c r="F2209" s="246" t="s">
        <v>128</v>
      </c>
      <c r="G2209" s="371">
        <v>1</v>
      </c>
      <c r="H2209" s="371"/>
      <c r="I2209" s="372">
        <v>1.43</v>
      </c>
      <c r="J2209" s="372"/>
      <c r="K2209" s="248">
        <f t="shared" si="17"/>
        <v>1.43</v>
      </c>
    </row>
    <row r="2210" spans="1:11" ht="28.95" customHeight="1">
      <c r="A2210" s="246" t="s">
        <v>1508</v>
      </c>
      <c r="B2210" s="369" t="s">
        <v>1509</v>
      </c>
      <c r="C2210" s="369"/>
      <c r="D2210" s="370" t="s">
        <v>16</v>
      </c>
      <c r="E2210" s="370"/>
      <c r="F2210" s="246" t="s">
        <v>128</v>
      </c>
      <c r="G2210" s="371">
        <v>1</v>
      </c>
      <c r="H2210" s="371"/>
      <c r="I2210" s="372">
        <v>0.01</v>
      </c>
      <c r="J2210" s="372"/>
      <c r="K2210" s="248">
        <f t="shared" si="17"/>
        <v>0.01</v>
      </c>
    </row>
    <row r="2211" spans="1:11" ht="21" customHeight="1">
      <c r="A2211" s="246" t="s">
        <v>774</v>
      </c>
      <c r="B2211" s="369" t="s">
        <v>775</v>
      </c>
      <c r="C2211" s="369"/>
      <c r="D2211" s="370" t="s">
        <v>16</v>
      </c>
      <c r="E2211" s="370"/>
      <c r="F2211" s="246" t="s">
        <v>128</v>
      </c>
      <c r="G2211" s="371">
        <v>1</v>
      </c>
      <c r="H2211" s="371"/>
      <c r="I2211" s="372">
        <v>0.08</v>
      </c>
      <c r="J2211" s="372"/>
      <c r="K2211" s="248">
        <f t="shared" si="17"/>
        <v>0.08</v>
      </c>
    </row>
    <row r="2212" spans="1:11" ht="21" customHeight="1">
      <c r="A2212" s="246" t="s">
        <v>776</v>
      </c>
      <c r="B2212" s="369" t="s">
        <v>777</v>
      </c>
      <c r="C2212" s="369"/>
      <c r="D2212" s="370" t="s">
        <v>16</v>
      </c>
      <c r="E2212" s="370"/>
      <c r="F2212" s="246" t="s">
        <v>128</v>
      </c>
      <c r="G2212" s="371">
        <v>1</v>
      </c>
      <c r="H2212" s="371"/>
      <c r="I2212" s="372">
        <v>0.54</v>
      </c>
      <c r="J2212" s="372"/>
      <c r="K2212" s="248">
        <f t="shared" si="17"/>
        <v>0.54</v>
      </c>
    </row>
    <row r="2213" spans="1:11" ht="15" customHeight="1">
      <c r="A2213" s="11"/>
      <c r="B2213" s="11"/>
      <c r="C2213" s="11"/>
      <c r="D2213" s="11"/>
      <c r="E2213" s="11"/>
      <c r="F2213" s="11"/>
      <c r="G2213" s="367" t="s">
        <v>778</v>
      </c>
      <c r="H2213" s="367"/>
      <c r="I2213" s="367"/>
      <c r="J2213" s="367"/>
      <c r="K2213" s="249">
        <f>SUM(K2207:K2212)</f>
        <v>5.74</v>
      </c>
    </row>
    <row r="2214" spans="1:11" ht="15" customHeight="1">
      <c r="A2214" s="373" t="s">
        <v>779</v>
      </c>
      <c r="B2214" s="373"/>
      <c r="C2214" s="373"/>
      <c r="D2214" s="366" t="s">
        <v>178</v>
      </c>
      <c r="E2214" s="366"/>
      <c r="F2214" s="243" t="s">
        <v>194</v>
      </c>
      <c r="G2214" s="366" t="s">
        <v>195</v>
      </c>
      <c r="H2214" s="366"/>
      <c r="I2214" s="366" t="s">
        <v>196</v>
      </c>
      <c r="J2214" s="366"/>
      <c r="K2214" s="243" t="s">
        <v>197</v>
      </c>
    </row>
    <row r="2215" spans="1:11" ht="15" customHeight="1">
      <c r="A2215" s="246" t="s">
        <v>1183</v>
      </c>
      <c r="B2215" s="369" t="s">
        <v>1184</v>
      </c>
      <c r="C2215" s="369"/>
      <c r="D2215" s="370" t="s">
        <v>16</v>
      </c>
      <c r="E2215" s="370"/>
      <c r="F2215" s="246" t="s">
        <v>128</v>
      </c>
      <c r="G2215" s="371">
        <v>1</v>
      </c>
      <c r="H2215" s="371"/>
      <c r="I2215" s="372">
        <v>23.86</v>
      </c>
      <c r="J2215" s="372"/>
      <c r="K2215" s="248">
        <f>TRUNC(TRUNC(G2215,8)*I2215,2)</f>
        <v>23.86</v>
      </c>
    </row>
    <row r="2216" spans="1:11" ht="15" customHeight="1">
      <c r="A2216" s="11"/>
      <c r="B2216" s="11"/>
      <c r="C2216" s="11"/>
      <c r="D2216" s="11"/>
      <c r="E2216" s="11"/>
      <c r="F2216" s="11"/>
      <c r="G2216" s="367" t="s">
        <v>782</v>
      </c>
      <c r="H2216" s="367"/>
      <c r="I2216" s="367"/>
      <c r="J2216" s="367"/>
      <c r="K2216" s="249">
        <f>SUM(K2215:K2215)</f>
        <v>23.86</v>
      </c>
    </row>
    <row r="2217" spans="1:11" ht="15" customHeight="1">
      <c r="A2217" s="373" t="s">
        <v>213</v>
      </c>
      <c r="B2217" s="373"/>
      <c r="C2217" s="373"/>
      <c r="D2217" s="366" t="s">
        <v>178</v>
      </c>
      <c r="E2217" s="366"/>
      <c r="F2217" s="243" t="s">
        <v>194</v>
      </c>
      <c r="G2217" s="366" t="s">
        <v>195</v>
      </c>
      <c r="H2217" s="366"/>
      <c r="I2217" s="366" t="s">
        <v>196</v>
      </c>
      <c r="J2217" s="366"/>
      <c r="K2217" s="243" t="s">
        <v>197</v>
      </c>
    </row>
    <row r="2218" spans="1:11" ht="21" customHeight="1">
      <c r="A2218" s="246" t="s">
        <v>1525</v>
      </c>
      <c r="B2218" s="369" t="s">
        <v>1526</v>
      </c>
      <c r="C2218" s="369"/>
      <c r="D2218" s="370" t="s">
        <v>16</v>
      </c>
      <c r="E2218" s="370"/>
      <c r="F2218" s="246" t="s">
        <v>128</v>
      </c>
      <c r="G2218" s="371">
        <v>1</v>
      </c>
      <c r="H2218" s="371"/>
      <c r="I2218" s="372">
        <v>0.39</v>
      </c>
      <c r="J2218" s="372"/>
      <c r="K2218" s="248">
        <f>TRUNC(TRUNC(G2218,8)*I2218,2)</f>
        <v>0.39</v>
      </c>
    </row>
    <row r="2219" spans="1:11" ht="15" customHeight="1">
      <c r="A2219" s="11"/>
      <c r="B2219" s="11"/>
      <c r="C2219" s="11"/>
      <c r="D2219" s="11"/>
      <c r="E2219" s="11"/>
      <c r="F2219" s="11"/>
      <c r="G2219" s="367" t="s">
        <v>216</v>
      </c>
      <c r="H2219" s="367"/>
      <c r="I2219" s="367"/>
      <c r="J2219" s="367"/>
      <c r="K2219" s="249">
        <f>SUM(K2218:K2218)</f>
        <v>0.39</v>
      </c>
    </row>
    <row r="2220" spans="1:11" ht="15" customHeight="1">
      <c r="A2220" s="11"/>
      <c r="B2220" s="11"/>
      <c r="C2220" s="11"/>
      <c r="D2220" s="11"/>
      <c r="E2220" s="11"/>
      <c r="F2220" s="11"/>
      <c r="G2220" s="368" t="s">
        <v>217</v>
      </c>
      <c r="H2220" s="368"/>
      <c r="I2220" s="368"/>
      <c r="J2220" s="368"/>
      <c r="K2220" s="250">
        <f>ROUND(SUM(K2213,K2216,K2219),2)</f>
        <v>29.99</v>
      </c>
    </row>
    <row r="2221" spans="1:11" ht="10.050000000000001" customHeight="1">
      <c r="A2221" s="11"/>
      <c r="B2221" s="11"/>
      <c r="C2221" s="11"/>
      <c r="D2221" s="11"/>
      <c r="E2221" s="11"/>
      <c r="F2221" s="11"/>
      <c r="G2221" s="374"/>
      <c r="H2221" s="374"/>
      <c r="I2221" s="374"/>
      <c r="J2221" s="374"/>
      <c r="K2221" s="374"/>
    </row>
    <row r="2222" spans="1:11" ht="19.95" customHeight="1">
      <c r="A2222" s="375" t="s">
        <v>1527</v>
      </c>
      <c r="B2222" s="375"/>
      <c r="C2222" s="375"/>
      <c r="D2222" s="375"/>
      <c r="E2222" s="375"/>
      <c r="F2222" s="375"/>
      <c r="G2222" s="375"/>
      <c r="H2222" s="375"/>
      <c r="I2222" s="375"/>
      <c r="J2222" s="375"/>
      <c r="K2222" s="375"/>
    </row>
    <row r="2223" spans="1:11" ht="15" customHeight="1">
      <c r="A2223" s="373" t="s">
        <v>765</v>
      </c>
      <c r="B2223" s="373"/>
      <c r="C2223" s="373"/>
      <c r="D2223" s="366" t="s">
        <v>178</v>
      </c>
      <c r="E2223" s="366"/>
      <c r="F2223" s="243" t="s">
        <v>194</v>
      </c>
      <c r="G2223" s="366" t="s">
        <v>195</v>
      </c>
      <c r="H2223" s="366"/>
      <c r="I2223" s="366" t="s">
        <v>196</v>
      </c>
      <c r="J2223" s="366"/>
      <c r="K2223" s="243" t="s">
        <v>197</v>
      </c>
    </row>
    <row r="2224" spans="1:11" ht="21" customHeight="1">
      <c r="A2224" s="246" t="s">
        <v>766</v>
      </c>
      <c r="B2224" s="369" t="s">
        <v>767</v>
      </c>
      <c r="C2224" s="369"/>
      <c r="D2224" s="370" t="s">
        <v>16</v>
      </c>
      <c r="E2224" s="370"/>
      <c r="F2224" s="246" t="s">
        <v>128</v>
      </c>
      <c r="G2224" s="371">
        <v>1</v>
      </c>
      <c r="H2224" s="371"/>
      <c r="I2224" s="372">
        <v>2.79</v>
      </c>
      <c r="J2224" s="372"/>
      <c r="K2224" s="248">
        <f t="shared" ref="K2224:K2229" si="18">TRUNC(TRUNC(G2224,8)*I2224,2)</f>
        <v>2.79</v>
      </c>
    </row>
    <row r="2225" spans="1:11" ht="21" customHeight="1">
      <c r="A2225" s="246" t="s">
        <v>1506</v>
      </c>
      <c r="B2225" s="369" t="s">
        <v>1507</v>
      </c>
      <c r="C2225" s="369"/>
      <c r="D2225" s="370" t="s">
        <v>16</v>
      </c>
      <c r="E2225" s="370"/>
      <c r="F2225" s="246" t="s">
        <v>128</v>
      </c>
      <c r="G2225" s="371">
        <v>1</v>
      </c>
      <c r="H2225" s="371"/>
      <c r="I2225" s="372">
        <v>0.89</v>
      </c>
      <c r="J2225" s="372"/>
      <c r="K2225" s="248">
        <f t="shared" si="18"/>
        <v>0.89</v>
      </c>
    </row>
    <row r="2226" spans="1:11" ht="21" customHeight="1">
      <c r="A2226" s="246" t="s">
        <v>770</v>
      </c>
      <c r="B2226" s="369" t="s">
        <v>771</v>
      </c>
      <c r="C2226" s="369"/>
      <c r="D2226" s="370" t="s">
        <v>16</v>
      </c>
      <c r="E2226" s="370"/>
      <c r="F2226" s="246" t="s">
        <v>128</v>
      </c>
      <c r="G2226" s="371">
        <v>1</v>
      </c>
      <c r="H2226" s="371"/>
      <c r="I2226" s="372">
        <v>1.43</v>
      </c>
      <c r="J2226" s="372"/>
      <c r="K2226" s="248">
        <f t="shared" si="18"/>
        <v>1.43</v>
      </c>
    </row>
    <row r="2227" spans="1:11" ht="28.95" customHeight="1">
      <c r="A2227" s="246" t="s">
        <v>1508</v>
      </c>
      <c r="B2227" s="369" t="s">
        <v>1509</v>
      </c>
      <c r="C2227" s="369"/>
      <c r="D2227" s="370" t="s">
        <v>16</v>
      </c>
      <c r="E2227" s="370"/>
      <c r="F2227" s="246" t="s">
        <v>128</v>
      </c>
      <c r="G2227" s="371">
        <v>1</v>
      </c>
      <c r="H2227" s="371"/>
      <c r="I2227" s="372">
        <v>0.01</v>
      </c>
      <c r="J2227" s="372"/>
      <c r="K2227" s="248">
        <f t="shared" si="18"/>
        <v>0.01</v>
      </c>
    </row>
    <row r="2228" spans="1:11" ht="21" customHeight="1">
      <c r="A2228" s="246" t="s">
        <v>774</v>
      </c>
      <c r="B2228" s="369" t="s">
        <v>775</v>
      </c>
      <c r="C2228" s="369"/>
      <c r="D2228" s="370" t="s">
        <v>16</v>
      </c>
      <c r="E2228" s="370"/>
      <c r="F2228" s="246" t="s">
        <v>128</v>
      </c>
      <c r="G2228" s="371">
        <v>1</v>
      </c>
      <c r="H2228" s="371"/>
      <c r="I2228" s="372">
        <v>0.08</v>
      </c>
      <c r="J2228" s="372"/>
      <c r="K2228" s="248">
        <f t="shared" si="18"/>
        <v>0.08</v>
      </c>
    </row>
    <row r="2229" spans="1:11" ht="21" customHeight="1">
      <c r="A2229" s="246" t="s">
        <v>776</v>
      </c>
      <c r="B2229" s="369" t="s">
        <v>777</v>
      </c>
      <c r="C2229" s="369"/>
      <c r="D2229" s="370" t="s">
        <v>16</v>
      </c>
      <c r="E2229" s="370"/>
      <c r="F2229" s="246" t="s">
        <v>128</v>
      </c>
      <c r="G2229" s="371">
        <v>1</v>
      </c>
      <c r="H2229" s="371"/>
      <c r="I2229" s="372">
        <v>0.54</v>
      </c>
      <c r="J2229" s="372"/>
      <c r="K2229" s="248">
        <f t="shared" si="18"/>
        <v>0.54</v>
      </c>
    </row>
    <row r="2230" spans="1:11" ht="15" customHeight="1">
      <c r="A2230" s="11"/>
      <c r="B2230" s="11"/>
      <c r="C2230" s="11"/>
      <c r="D2230" s="11"/>
      <c r="E2230" s="11"/>
      <c r="F2230" s="11"/>
      <c r="G2230" s="367" t="s">
        <v>778</v>
      </c>
      <c r="H2230" s="367"/>
      <c r="I2230" s="367"/>
      <c r="J2230" s="367"/>
      <c r="K2230" s="249">
        <f>SUM(K2224:K2229)</f>
        <v>5.74</v>
      </c>
    </row>
    <row r="2231" spans="1:11" ht="15" customHeight="1">
      <c r="A2231" s="373" t="s">
        <v>779</v>
      </c>
      <c r="B2231" s="373"/>
      <c r="C2231" s="373"/>
      <c r="D2231" s="366" t="s">
        <v>178</v>
      </c>
      <c r="E2231" s="366"/>
      <c r="F2231" s="243" t="s">
        <v>194</v>
      </c>
      <c r="G2231" s="366" t="s">
        <v>195</v>
      </c>
      <c r="H2231" s="366"/>
      <c r="I2231" s="366" t="s">
        <v>196</v>
      </c>
      <c r="J2231" s="366"/>
      <c r="K2231" s="243" t="s">
        <v>197</v>
      </c>
    </row>
    <row r="2232" spans="1:11" ht="15" customHeight="1">
      <c r="A2232" s="246" t="s">
        <v>1186</v>
      </c>
      <c r="B2232" s="369" t="s">
        <v>1187</v>
      </c>
      <c r="C2232" s="369"/>
      <c r="D2232" s="370" t="s">
        <v>16</v>
      </c>
      <c r="E2232" s="370"/>
      <c r="F2232" s="246" t="s">
        <v>128</v>
      </c>
      <c r="G2232" s="371">
        <v>1</v>
      </c>
      <c r="H2232" s="371"/>
      <c r="I2232" s="372">
        <v>14.95</v>
      </c>
      <c r="J2232" s="372"/>
      <c r="K2232" s="248">
        <f>TRUNC(TRUNC(G2232,8)*I2232,2)</f>
        <v>14.95</v>
      </c>
    </row>
    <row r="2233" spans="1:11" ht="15" customHeight="1">
      <c r="A2233" s="11"/>
      <c r="B2233" s="11"/>
      <c r="C2233" s="11"/>
      <c r="D2233" s="11"/>
      <c r="E2233" s="11"/>
      <c r="F2233" s="11"/>
      <c r="G2233" s="367" t="s">
        <v>782</v>
      </c>
      <c r="H2233" s="367"/>
      <c r="I2233" s="367"/>
      <c r="J2233" s="367"/>
      <c r="K2233" s="249">
        <f>SUM(K2232:K2232)</f>
        <v>14.95</v>
      </c>
    </row>
    <row r="2234" spans="1:11" ht="15" customHeight="1">
      <c r="A2234" s="373" t="s">
        <v>213</v>
      </c>
      <c r="B2234" s="373"/>
      <c r="C2234" s="373"/>
      <c r="D2234" s="366" t="s">
        <v>178</v>
      </c>
      <c r="E2234" s="366"/>
      <c r="F2234" s="243" t="s">
        <v>194</v>
      </c>
      <c r="G2234" s="366" t="s">
        <v>195</v>
      </c>
      <c r="H2234" s="366"/>
      <c r="I2234" s="366" t="s">
        <v>196</v>
      </c>
      <c r="J2234" s="366"/>
      <c r="K2234" s="243" t="s">
        <v>197</v>
      </c>
    </row>
    <row r="2235" spans="1:11" ht="28.95" customHeight="1">
      <c r="A2235" s="246" t="s">
        <v>1528</v>
      </c>
      <c r="B2235" s="369" t="s">
        <v>1529</v>
      </c>
      <c r="C2235" s="369"/>
      <c r="D2235" s="370" t="s">
        <v>16</v>
      </c>
      <c r="E2235" s="370"/>
      <c r="F2235" s="246" t="s">
        <v>128</v>
      </c>
      <c r="G2235" s="371">
        <v>1</v>
      </c>
      <c r="H2235" s="371"/>
      <c r="I2235" s="372">
        <v>0.12</v>
      </c>
      <c r="J2235" s="372"/>
      <c r="K2235" s="248">
        <f>TRUNC(TRUNC(G2235,8)*I2235,2)</f>
        <v>0.12</v>
      </c>
    </row>
    <row r="2236" spans="1:11" ht="15" customHeight="1">
      <c r="A2236" s="11"/>
      <c r="B2236" s="11"/>
      <c r="C2236" s="11"/>
      <c r="D2236" s="11"/>
      <c r="E2236" s="11"/>
      <c r="F2236" s="11"/>
      <c r="G2236" s="367" t="s">
        <v>216</v>
      </c>
      <c r="H2236" s="367"/>
      <c r="I2236" s="367"/>
      <c r="J2236" s="367"/>
      <c r="K2236" s="249">
        <f>SUM(K2235:K2235)</f>
        <v>0.12</v>
      </c>
    </row>
    <row r="2237" spans="1:11" ht="15" customHeight="1">
      <c r="A2237" s="11"/>
      <c r="B2237" s="11"/>
      <c r="C2237" s="11"/>
      <c r="D2237" s="11"/>
      <c r="E2237" s="11"/>
      <c r="F2237" s="11"/>
      <c r="G2237" s="368" t="s">
        <v>217</v>
      </c>
      <c r="H2237" s="368"/>
      <c r="I2237" s="368"/>
      <c r="J2237" s="368"/>
      <c r="K2237" s="250">
        <f>ROUND(SUM(K2230,K2233,K2236),2)</f>
        <v>20.81</v>
      </c>
    </row>
    <row r="2238" spans="1:11" ht="10.050000000000001" customHeight="1">
      <c r="A2238" s="11"/>
      <c r="B2238" s="11"/>
      <c r="C2238" s="11"/>
      <c r="D2238" s="11"/>
      <c r="E2238" s="11"/>
      <c r="F2238" s="11"/>
      <c r="G2238" s="374"/>
      <c r="H2238" s="374"/>
      <c r="I2238" s="374"/>
      <c r="J2238" s="374"/>
      <c r="K2238" s="374"/>
    </row>
    <row r="2239" spans="1:11" ht="19.95" customHeight="1">
      <c r="A2239" s="375" t="s">
        <v>1530</v>
      </c>
      <c r="B2239" s="375"/>
      <c r="C2239" s="375"/>
      <c r="D2239" s="375"/>
      <c r="E2239" s="375"/>
      <c r="F2239" s="375"/>
      <c r="G2239" s="375"/>
      <c r="H2239" s="375"/>
      <c r="I2239" s="375"/>
      <c r="J2239" s="375"/>
      <c r="K2239" s="375"/>
    </row>
    <row r="2240" spans="1:11" ht="15" customHeight="1">
      <c r="A2240" s="373" t="s">
        <v>765</v>
      </c>
      <c r="B2240" s="373"/>
      <c r="C2240" s="373"/>
      <c r="D2240" s="366" t="s">
        <v>178</v>
      </c>
      <c r="E2240" s="366"/>
      <c r="F2240" s="243" t="s">
        <v>194</v>
      </c>
      <c r="G2240" s="366" t="s">
        <v>195</v>
      </c>
      <c r="H2240" s="366"/>
      <c r="I2240" s="366" t="s">
        <v>196</v>
      </c>
      <c r="J2240" s="366"/>
      <c r="K2240" s="243" t="s">
        <v>197</v>
      </c>
    </row>
    <row r="2241" spans="1:11" ht="21" customHeight="1">
      <c r="A2241" s="246" t="s">
        <v>766</v>
      </c>
      <c r="B2241" s="369" t="s">
        <v>767</v>
      </c>
      <c r="C2241" s="369"/>
      <c r="D2241" s="370" t="s">
        <v>16</v>
      </c>
      <c r="E2241" s="370"/>
      <c r="F2241" s="246" t="s">
        <v>128</v>
      </c>
      <c r="G2241" s="371">
        <v>1</v>
      </c>
      <c r="H2241" s="371"/>
      <c r="I2241" s="372">
        <v>2.79</v>
      </c>
      <c r="J2241" s="372"/>
      <c r="K2241" s="248">
        <f t="shared" ref="K2241:K2246" si="19">TRUNC(TRUNC(G2241,8)*I2241,2)</f>
        <v>2.79</v>
      </c>
    </row>
    <row r="2242" spans="1:11" ht="21" customHeight="1">
      <c r="A2242" s="246" t="s">
        <v>1506</v>
      </c>
      <c r="B2242" s="369" t="s">
        <v>1507</v>
      </c>
      <c r="C2242" s="369"/>
      <c r="D2242" s="370" t="s">
        <v>16</v>
      </c>
      <c r="E2242" s="370"/>
      <c r="F2242" s="246" t="s">
        <v>128</v>
      </c>
      <c r="G2242" s="371">
        <v>1</v>
      </c>
      <c r="H2242" s="371"/>
      <c r="I2242" s="372">
        <v>0.89</v>
      </c>
      <c r="J2242" s="372"/>
      <c r="K2242" s="248">
        <f t="shared" si="19"/>
        <v>0.89</v>
      </c>
    </row>
    <row r="2243" spans="1:11" ht="21" customHeight="1">
      <c r="A2243" s="246" t="s">
        <v>770</v>
      </c>
      <c r="B2243" s="369" t="s">
        <v>771</v>
      </c>
      <c r="C2243" s="369"/>
      <c r="D2243" s="370" t="s">
        <v>16</v>
      </c>
      <c r="E2243" s="370"/>
      <c r="F2243" s="246" t="s">
        <v>128</v>
      </c>
      <c r="G2243" s="371">
        <v>1</v>
      </c>
      <c r="H2243" s="371"/>
      <c r="I2243" s="372">
        <v>1.43</v>
      </c>
      <c r="J2243" s="372"/>
      <c r="K2243" s="248">
        <f t="shared" si="19"/>
        <v>1.43</v>
      </c>
    </row>
    <row r="2244" spans="1:11" ht="28.95" customHeight="1">
      <c r="A2244" s="246" t="s">
        <v>1508</v>
      </c>
      <c r="B2244" s="369" t="s">
        <v>1509</v>
      </c>
      <c r="C2244" s="369"/>
      <c r="D2244" s="370" t="s">
        <v>16</v>
      </c>
      <c r="E2244" s="370"/>
      <c r="F2244" s="246" t="s">
        <v>128</v>
      </c>
      <c r="G2244" s="371">
        <v>1</v>
      </c>
      <c r="H2244" s="371"/>
      <c r="I2244" s="372">
        <v>0.01</v>
      </c>
      <c r="J2244" s="372"/>
      <c r="K2244" s="248">
        <f t="shared" si="19"/>
        <v>0.01</v>
      </c>
    </row>
    <row r="2245" spans="1:11" ht="21" customHeight="1">
      <c r="A2245" s="246" t="s">
        <v>774</v>
      </c>
      <c r="B2245" s="369" t="s">
        <v>775</v>
      </c>
      <c r="C2245" s="369"/>
      <c r="D2245" s="370" t="s">
        <v>16</v>
      </c>
      <c r="E2245" s="370"/>
      <c r="F2245" s="246" t="s">
        <v>128</v>
      </c>
      <c r="G2245" s="371">
        <v>1</v>
      </c>
      <c r="H2245" s="371"/>
      <c r="I2245" s="372">
        <v>0.08</v>
      </c>
      <c r="J2245" s="372"/>
      <c r="K2245" s="248">
        <f t="shared" si="19"/>
        <v>0.08</v>
      </c>
    </row>
    <row r="2246" spans="1:11" ht="21" customHeight="1">
      <c r="A2246" s="246" t="s">
        <v>776</v>
      </c>
      <c r="B2246" s="369" t="s">
        <v>777</v>
      </c>
      <c r="C2246" s="369"/>
      <c r="D2246" s="370" t="s">
        <v>16</v>
      </c>
      <c r="E2246" s="370"/>
      <c r="F2246" s="246" t="s">
        <v>128</v>
      </c>
      <c r="G2246" s="371">
        <v>1</v>
      </c>
      <c r="H2246" s="371"/>
      <c r="I2246" s="372">
        <v>0.54</v>
      </c>
      <c r="J2246" s="372"/>
      <c r="K2246" s="248">
        <f t="shared" si="19"/>
        <v>0.54</v>
      </c>
    </row>
    <row r="2247" spans="1:11" ht="15" customHeight="1">
      <c r="A2247" s="11"/>
      <c r="B2247" s="11"/>
      <c r="C2247" s="11"/>
      <c r="D2247" s="11"/>
      <c r="E2247" s="11"/>
      <c r="F2247" s="11"/>
      <c r="G2247" s="367" t="s">
        <v>778</v>
      </c>
      <c r="H2247" s="367"/>
      <c r="I2247" s="367"/>
      <c r="J2247" s="367"/>
      <c r="K2247" s="249">
        <f>SUM(K2241:K2246)</f>
        <v>5.74</v>
      </c>
    </row>
    <row r="2248" spans="1:11" ht="15" customHeight="1">
      <c r="A2248" s="373" t="s">
        <v>779</v>
      </c>
      <c r="B2248" s="373"/>
      <c r="C2248" s="373"/>
      <c r="D2248" s="366" t="s">
        <v>178</v>
      </c>
      <c r="E2248" s="366"/>
      <c r="F2248" s="243" t="s">
        <v>194</v>
      </c>
      <c r="G2248" s="366" t="s">
        <v>195</v>
      </c>
      <c r="H2248" s="366"/>
      <c r="I2248" s="366" t="s">
        <v>196</v>
      </c>
      <c r="J2248" s="366"/>
      <c r="K2248" s="243" t="s">
        <v>197</v>
      </c>
    </row>
    <row r="2249" spans="1:11" ht="21" customHeight="1">
      <c r="A2249" s="246" t="s">
        <v>1189</v>
      </c>
      <c r="B2249" s="369" t="s">
        <v>1190</v>
      </c>
      <c r="C2249" s="369"/>
      <c r="D2249" s="370" t="s">
        <v>16</v>
      </c>
      <c r="E2249" s="370"/>
      <c r="F2249" s="246" t="s">
        <v>128</v>
      </c>
      <c r="G2249" s="371">
        <v>1</v>
      </c>
      <c r="H2249" s="371"/>
      <c r="I2249" s="372">
        <v>17.61</v>
      </c>
      <c r="J2249" s="372"/>
      <c r="K2249" s="248">
        <f>TRUNC(TRUNC(G2249,8)*I2249,2)</f>
        <v>17.61</v>
      </c>
    </row>
    <row r="2250" spans="1:11" ht="15" customHeight="1">
      <c r="A2250" s="11"/>
      <c r="B2250" s="11"/>
      <c r="C2250" s="11"/>
      <c r="D2250" s="11"/>
      <c r="E2250" s="11"/>
      <c r="F2250" s="11"/>
      <c r="G2250" s="367" t="s">
        <v>782</v>
      </c>
      <c r="H2250" s="367"/>
      <c r="I2250" s="367"/>
      <c r="J2250" s="367"/>
      <c r="K2250" s="249">
        <f>SUM(K2249:K2249)</f>
        <v>17.61</v>
      </c>
    </row>
    <row r="2251" spans="1:11" ht="15" customHeight="1">
      <c r="A2251" s="373" t="s">
        <v>213</v>
      </c>
      <c r="B2251" s="373"/>
      <c r="C2251" s="373"/>
      <c r="D2251" s="366" t="s">
        <v>178</v>
      </c>
      <c r="E2251" s="366"/>
      <c r="F2251" s="243" t="s">
        <v>194</v>
      </c>
      <c r="G2251" s="366" t="s">
        <v>195</v>
      </c>
      <c r="H2251" s="366"/>
      <c r="I2251" s="366" t="s">
        <v>196</v>
      </c>
      <c r="J2251" s="366"/>
      <c r="K2251" s="243" t="s">
        <v>197</v>
      </c>
    </row>
    <row r="2252" spans="1:11" ht="28.95" customHeight="1">
      <c r="A2252" s="246" t="s">
        <v>1531</v>
      </c>
      <c r="B2252" s="369" t="s">
        <v>1532</v>
      </c>
      <c r="C2252" s="369"/>
      <c r="D2252" s="370" t="s">
        <v>16</v>
      </c>
      <c r="E2252" s="370"/>
      <c r="F2252" s="246" t="s">
        <v>128</v>
      </c>
      <c r="G2252" s="371">
        <v>1</v>
      </c>
      <c r="H2252" s="371"/>
      <c r="I2252" s="372">
        <v>0.2</v>
      </c>
      <c r="J2252" s="372"/>
      <c r="K2252" s="248">
        <f>TRUNC(TRUNC(G2252,8)*I2252,2)</f>
        <v>0.2</v>
      </c>
    </row>
    <row r="2253" spans="1:11" ht="15" customHeight="1">
      <c r="A2253" s="11"/>
      <c r="B2253" s="11"/>
      <c r="C2253" s="11"/>
      <c r="D2253" s="11"/>
      <c r="E2253" s="11"/>
      <c r="F2253" s="11"/>
      <c r="G2253" s="367" t="s">
        <v>216</v>
      </c>
      <c r="H2253" s="367"/>
      <c r="I2253" s="367"/>
      <c r="J2253" s="367"/>
      <c r="K2253" s="249">
        <f>SUM(K2252:K2252)</f>
        <v>0.2</v>
      </c>
    </row>
    <row r="2254" spans="1:11" ht="15" customHeight="1">
      <c r="A2254" s="11"/>
      <c r="B2254" s="11"/>
      <c r="C2254" s="11"/>
      <c r="D2254" s="11"/>
      <c r="E2254" s="11"/>
      <c r="F2254" s="11"/>
      <c r="G2254" s="368" t="s">
        <v>217</v>
      </c>
      <c r="H2254" s="368"/>
      <c r="I2254" s="368"/>
      <c r="J2254" s="368"/>
      <c r="K2254" s="250">
        <f>ROUND(SUM(K2247,K2250,K2253),2)</f>
        <v>23.55</v>
      </c>
    </row>
    <row r="2255" spans="1:11" ht="10.050000000000001" customHeight="1">
      <c r="A2255" s="11"/>
      <c r="B2255" s="11"/>
      <c r="C2255" s="11"/>
      <c r="D2255" s="11"/>
      <c r="E2255" s="11"/>
      <c r="F2255" s="11"/>
      <c r="G2255" s="374"/>
      <c r="H2255" s="374"/>
      <c r="I2255" s="374"/>
      <c r="J2255" s="374"/>
      <c r="K2255" s="374"/>
    </row>
    <row r="2256" spans="1:11" ht="19.95" customHeight="1">
      <c r="A2256" s="375" t="s">
        <v>1533</v>
      </c>
      <c r="B2256" s="375"/>
      <c r="C2256" s="375"/>
      <c r="D2256" s="375"/>
      <c r="E2256" s="375"/>
      <c r="F2256" s="375"/>
      <c r="G2256" s="375"/>
      <c r="H2256" s="375"/>
      <c r="I2256" s="375"/>
      <c r="J2256" s="375"/>
      <c r="K2256" s="375"/>
    </row>
    <row r="2257" spans="1:11" ht="15" customHeight="1">
      <c r="A2257" s="373" t="s">
        <v>765</v>
      </c>
      <c r="B2257" s="373"/>
      <c r="C2257" s="373"/>
      <c r="D2257" s="366" t="s">
        <v>178</v>
      </c>
      <c r="E2257" s="366"/>
      <c r="F2257" s="243" t="s">
        <v>194</v>
      </c>
      <c r="G2257" s="366" t="s">
        <v>195</v>
      </c>
      <c r="H2257" s="366"/>
      <c r="I2257" s="366" t="s">
        <v>196</v>
      </c>
      <c r="J2257" s="366"/>
      <c r="K2257" s="243" t="s">
        <v>197</v>
      </c>
    </row>
    <row r="2258" spans="1:11" ht="21" customHeight="1">
      <c r="A2258" s="246" t="s">
        <v>766</v>
      </c>
      <c r="B2258" s="369" t="s">
        <v>767</v>
      </c>
      <c r="C2258" s="369"/>
      <c r="D2258" s="370" t="s">
        <v>16</v>
      </c>
      <c r="E2258" s="370"/>
      <c r="F2258" s="246" t="s">
        <v>128</v>
      </c>
      <c r="G2258" s="371">
        <v>1</v>
      </c>
      <c r="H2258" s="371"/>
      <c r="I2258" s="372">
        <v>2.79</v>
      </c>
      <c r="J2258" s="372"/>
      <c r="K2258" s="248">
        <f t="shared" ref="K2258:K2263" si="20">TRUNC(TRUNC(G2258,8)*I2258,2)</f>
        <v>2.79</v>
      </c>
    </row>
    <row r="2259" spans="1:11" ht="21" customHeight="1">
      <c r="A2259" s="246" t="s">
        <v>1506</v>
      </c>
      <c r="B2259" s="369" t="s">
        <v>1507</v>
      </c>
      <c r="C2259" s="369"/>
      <c r="D2259" s="370" t="s">
        <v>16</v>
      </c>
      <c r="E2259" s="370"/>
      <c r="F2259" s="246" t="s">
        <v>128</v>
      </c>
      <c r="G2259" s="371">
        <v>1</v>
      </c>
      <c r="H2259" s="371"/>
      <c r="I2259" s="372">
        <v>0.89</v>
      </c>
      <c r="J2259" s="372"/>
      <c r="K2259" s="248">
        <f t="shared" si="20"/>
        <v>0.89</v>
      </c>
    </row>
    <row r="2260" spans="1:11" ht="21" customHeight="1">
      <c r="A2260" s="246" t="s">
        <v>770</v>
      </c>
      <c r="B2260" s="369" t="s">
        <v>771</v>
      </c>
      <c r="C2260" s="369"/>
      <c r="D2260" s="370" t="s">
        <v>16</v>
      </c>
      <c r="E2260" s="370"/>
      <c r="F2260" s="246" t="s">
        <v>128</v>
      </c>
      <c r="G2260" s="371">
        <v>1</v>
      </c>
      <c r="H2260" s="371"/>
      <c r="I2260" s="372">
        <v>1.43</v>
      </c>
      <c r="J2260" s="372"/>
      <c r="K2260" s="248">
        <f t="shared" si="20"/>
        <v>1.43</v>
      </c>
    </row>
    <row r="2261" spans="1:11" ht="28.95" customHeight="1">
      <c r="A2261" s="246" t="s">
        <v>1508</v>
      </c>
      <c r="B2261" s="369" t="s">
        <v>1509</v>
      </c>
      <c r="C2261" s="369"/>
      <c r="D2261" s="370" t="s">
        <v>16</v>
      </c>
      <c r="E2261" s="370"/>
      <c r="F2261" s="246" t="s">
        <v>128</v>
      </c>
      <c r="G2261" s="371">
        <v>1</v>
      </c>
      <c r="H2261" s="371"/>
      <c r="I2261" s="372">
        <v>0.01</v>
      </c>
      <c r="J2261" s="372"/>
      <c r="K2261" s="248">
        <f t="shared" si="20"/>
        <v>0.01</v>
      </c>
    </row>
    <row r="2262" spans="1:11" ht="21" customHeight="1">
      <c r="A2262" s="246" t="s">
        <v>774</v>
      </c>
      <c r="B2262" s="369" t="s">
        <v>775</v>
      </c>
      <c r="C2262" s="369"/>
      <c r="D2262" s="370" t="s">
        <v>16</v>
      </c>
      <c r="E2262" s="370"/>
      <c r="F2262" s="246" t="s">
        <v>128</v>
      </c>
      <c r="G2262" s="371">
        <v>1</v>
      </c>
      <c r="H2262" s="371"/>
      <c r="I2262" s="372">
        <v>0.08</v>
      </c>
      <c r="J2262" s="372"/>
      <c r="K2262" s="248">
        <f t="shared" si="20"/>
        <v>0.08</v>
      </c>
    </row>
    <row r="2263" spans="1:11" ht="21" customHeight="1">
      <c r="A2263" s="246" t="s">
        <v>776</v>
      </c>
      <c r="B2263" s="369" t="s">
        <v>777</v>
      </c>
      <c r="C2263" s="369"/>
      <c r="D2263" s="370" t="s">
        <v>16</v>
      </c>
      <c r="E2263" s="370"/>
      <c r="F2263" s="246" t="s">
        <v>128</v>
      </c>
      <c r="G2263" s="371">
        <v>1</v>
      </c>
      <c r="H2263" s="371"/>
      <c r="I2263" s="372">
        <v>0.54</v>
      </c>
      <c r="J2263" s="372"/>
      <c r="K2263" s="248">
        <f t="shared" si="20"/>
        <v>0.54</v>
      </c>
    </row>
    <row r="2264" spans="1:11" ht="15" customHeight="1">
      <c r="A2264" s="11"/>
      <c r="B2264" s="11"/>
      <c r="C2264" s="11"/>
      <c r="D2264" s="11"/>
      <c r="E2264" s="11"/>
      <c r="F2264" s="11"/>
      <c r="G2264" s="367" t="s">
        <v>778</v>
      </c>
      <c r="H2264" s="367"/>
      <c r="I2264" s="367"/>
      <c r="J2264" s="367"/>
      <c r="K2264" s="249">
        <f>SUM(K2258:K2263)</f>
        <v>5.74</v>
      </c>
    </row>
    <row r="2265" spans="1:11" ht="15" customHeight="1">
      <c r="A2265" s="373" t="s">
        <v>779</v>
      </c>
      <c r="B2265" s="373"/>
      <c r="C2265" s="373"/>
      <c r="D2265" s="366" t="s">
        <v>178</v>
      </c>
      <c r="E2265" s="366"/>
      <c r="F2265" s="243" t="s">
        <v>194</v>
      </c>
      <c r="G2265" s="366" t="s">
        <v>195</v>
      </c>
      <c r="H2265" s="366"/>
      <c r="I2265" s="366" t="s">
        <v>196</v>
      </c>
      <c r="J2265" s="366"/>
      <c r="K2265" s="243" t="s">
        <v>197</v>
      </c>
    </row>
    <row r="2266" spans="1:11" ht="15" customHeight="1">
      <c r="A2266" s="246" t="s">
        <v>1192</v>
      </c>
      <c r="B2266" s="369" t="s">
        <v>1193</v>
      </c>
      <c r="C2266" s="369"/>
      <c r="D2266" s="370" t="s">
        <v>16</v>
      </c>
      <c r="E2266" s="370"/>
      <c r="F2266" s="246" t="s">
        <v>128</v>
      </c>
      <c r="G2266" s="371">
        <v>1</v>
      </c>
      <c r="H2266" s="371"/>
      <c r="I2266" s="372">
        <v>18.510000000000002</v>
      </c>
      <c r="J2266" s="372"/>
      <c r="K2266" s="248">
        <f>TRUNC(TRUNC(G2266,8)*I2266,2)</f>
        <v>18.510000000000002</v>
      </c>
    </row>
    <row r="2267" spans="1:11" ht="15" customHeight="1">
      <c r="A2267" s="11"/>
      <c r="B2267" s="11"/>
      <c r="C2267" s="11"/>
      <c r="D2267" s="11"/>
      <c r="E2267" s="11"/>
      <c r="F2267" s="11"/>
      <c r="G2267" s="367" t="s">
        <v>782</v>
      </c>
      <c r="H2267" s="367"/>
      <c r="I2267" s="367"/>
      <c r="J2267" s="367"/>
      <c r="K2267" s="249">
        <f>SUM(K2266:K2266)</f>
        <v>18.510000000000002</v>
      </c>
    </row>
    <row r="2268" spans="1:11" ht="15" customHeight="1">
      <c r="A2268" s="373" t="s">
        <v>213</v>
      </c>
      <c r="B2268" s="373"/>
      <c r="C2268" s="373"/>
      <c r="D2268" s="366" t="s">
        <v>178</v>
      </c>
      <c r="E2268" s="366"/>
      <c r="F2268" s="243" t="s">
        <v>194</v>
      </c>
      <c r="G2268" s="366" t="s">
        <v>195</v>
      </c>
      <c r="H2268" s="366"/>
      <c r="I2268" s="366" t="s">
        <v>196</v>
      </c>
      <c r="J2268" s="366"/>
      <c r="K2268" s="243" t="s">
        <v>197</v>
      </c>
    </row>
    <row r="2269" spans="1:11" ht="21" customHeight="1">
      <c r="A2269" s="246" t="s">
        <v>1534</v>
      </c>
      <c r="B2269" s="369" t="s">
        <v>1535</v>
      </c>
      <c r="C2269" s="369"/>
      <c r="D2269" s="370" t="s">
        <v>16</v>
      </c>
      <c r="E2269" s="370"/>
      <c r="F2269" s="246" t="s">
        <v>128</v>
      </c>
      <c r="G2269" s="371">
        <v>1</v>
      </c>
      <c r="H2269" s="371"/>
      <c r="I2269" s="372">
        <v>0.15</v>
      </c>
      <c r="J2269" s="372"/>
      <c r="K2269" s="248">
        <f>TRUNC(TRUNC(G2269,8)*I2269,2)</f>
        <v>0.15</v>
      </c>
    </row>
    <row r="2270" spans="1:11" ht="15" customHeight="1">
      <c r="A2270" s="11"/>
      <c r="B2270" s="11"/>
      <c r="C2270" s="11"/>
      <c r="D2270" s="11"/>
      <c r="E2270" s="11"/>
      <c r="F2270" s="11"/>
      <c r="G2270" s="367" t="s">
        <v>216</v>
      </c>
      <c r="H2270" s="367"/>
      <c r="I2270" s="367"/>
      <c r="J2270" s="367"/>
      <c r="K2270" s="249">
        <f>SUM(K2269:K2269)</f>
        <v>0.15</v>
      </c>
    </row>
    <row r="2271" spans="1:11" ht="15" customHeight="1">
      <c r="A2271" s="11"/>
      <c r="B2271" s="11"/>
      <c r="C2271" s="11"/>
      <c r="D2271" s="11"/>
      <c r="E2271" s="11"/>
      <c r="F2271" s="11"/>
      <c r="G2271" s="368" t="s">
        <v>217</v>
      </c>
      <c r="H2271" s="368"/>
      <c r="I2271" s="368"/>
      <c r="J2271" s="368"/>
      <c r="K2271" s="250">
        <f>ROUND(SUM(K2264,K2267,K2270),2)</f>
        <v>24.4</v>
      </c>
    </row>
    <row r="2272" spans="1:11" ht="10.050000000000001" customHeight="1">
      <c r="A2272" s="11"/>
      <c r="B2272" s="11"/>
      <c r="C2272" s="11"/>
      <c r="D2272" s="11"/>
      <c r="E2272" s="11"/>
      <c r="F2272" s="11"/>
      <c r="G2272" s="374"/>
      <c r="H2272" s="374"/>
      <c r="I2272" s="374"/>
      <c r="J2272" s="374"/>
      <c r="K2272" s="374"/>
    </row>
    <row r="2273" spans="1:11" ht="19.95" customHeight="1">
      <c r="A2273" s="375" t="s">
        <v>1536</v>
      </c>
      <c r="B2273" s="375"/>
      <c r="C2273" s="375"/>
      <c r="D2273" s="375"/>
      <c r="E2273" s="375"/>
      <c r="F2273" s="375"/>
      <c r="G2273" s="375"/>
      <c r="H2273" s="375"/>
      <c r="I2273" s="375"/>
      <c r="J2273" s="375"/>
      <c r="K2273" s="375"/>
    </row>
    <row r="2274" spans="1:11" ht="15" customHeight="1">
      <c r="A2274" s="373" t="s">
        <v>281</v>
      </c>
      <c r="B2274" s="373"/>
      <c r="C2274" s="373"/>
      <c r="D2274" s="366" t="s">
        <v>178</v>
      </c>
      <c r="E2274" s="366"/>
      <c r="F2274" s="243" t="s">
        <v>194</v>
      </c>
      <c r="G2274" s="366" t="s">
        <v>195</v>
      </c>
      <c r="H2274" s="366"/>
      <c r="I2274" s="366" t="s">
        <v>196</v>
      </c>
      <c r="J2274" s="366"/>
      <c r="K2274" s="243" t="s">
        <v>197</v>
      </c>
    </row>
    <row r="2275" spans="1:11" ht="28.95" customHeight="1">
      <c r="A2275" s="246" t="s">
        <v>325</v>
      </c>
      <c r="B2275" s="369" t="s">
        <v>326</v>
      </c>
      <c r="C2275" s="369"/>
      <c r="D2275" s="370" t="s">
        <v>16</v>
      </c>
      <c r="E2275" s="370"/>
      <c r="F2275" s="246" t="s">
        <v>284</v>
      </c>
      <c r="G2275" s="371">
        <v>0.1016</v>
      </c>
      <c r="H2275" s="371"/>
      <c r="I2275" s="372">
        <v>23.65</v>
      </c>
      <c r="J2275" s="372"/>
      <c r="K2275" s="248">
        <f>TRUNC(TRUNC(G2275,8)*I2275,2)</f>
        <v>2.4</v>
      </c>
    </row>
    <row r="2276" spans="1:11" ht="28.95" customHeight="1">
      <c r="A2276" s="246" t="s">
        <v>327</v>
      </c>
      <c r="B2276" s="369" t="s">
        <v>328</v>
      </c>
      <c r="C2276" s="369"/>
      <c r="D2276" s="370" t="s">
        <v>16</v>
      </c>
      <c r="E2276" s="370"/>
      <c r="F2276" s="246" t="s">
        <v>287</v>
      </c>
      <c r="G2276" s="371">
        <v>2.53E-2</v>
      </c>
      <c r="H2276" s="371"/>
      <c r="I2276" s="372">
        <v>25.07</v>
      </c>
      <c r="J2276" s="372"/>
      <c r="K2276" s="248">
        <f>TRUNC(TRUNC(G2276,8)*I2276,2)</f>
        <v>0.63</v>
      </c>
    </row>
    <row r="2277" spans="1:11" ht="18" customHeight="1">
      <c r="A2277" s="11"/>
      <c r="B2277" s="11"/>
      <c r="C2277" s="11"/>
      <c r="D2277" s="11"/>
      <c r="E2277" s="11"/>
      <c r="F2277" s="11"/>
      <c r="G2277" s="367" t="s">
        <v>288</v>
      </c>
      <c r="H2277" s="367"/>
      <c r="I2277" s="367"/>
      <c r="J2277" s="367"/>
      <c r="K2277" s="249">
        <f>SUM(K2275:K2276)</f>
        <v>3.03</v>
      </c>
    </row>
    <row r="2278" spans="1:11" ht="15" customHeight="1">
      <c r="A2278" s="373" t="s">
        <v>193</v>
      </c>
      <c r="B2278" s="373"/>
      <c r="C2278" s="373"/>
      <c r="D2278" s="366" t="s">
        <v>178</v>
      </c>
      <c r="E2278" s="366"/>
      <c r="F2278" s="243" t="s">
        <v>194</v>
      </c>
      <c r="G2278" s="366" t="s">
        <v>195</v>
      </c>
      <c r="H2278" s="366"/>
      <c r="I2278" s="366" t="s">
        <v>196</v>
      </c>
      <c r="J2278" s="366"/>
      <c r="K2278" s="243" t="s">
        <v>197</v>
      </c>
    </row>
    <row r="2279" spans="1:11" ht="28.95" customHeight="1">
      <c r="A2279" s="246" t="s">
        <v>1537</v>
      </c>
      <c r="B2279" s="369" t="s">
        <v>1538</v>
      </c>
      <c r="C2279" s="369"/>
      <c r="D2279" s="370" t="s">
        <v>16</v>
      </c>
      <c r="E2279" s="370"/>
      <c r="F2279" s="246" t="s">
        <v>18</v>
      </c>
      <c r="G2279" s="371">
        <v>1.050038</v>
      </c>
      <c r="H2279" s="371"/>
      <c r="I2279" s="372">
        <v>26.78</v>
      </c>
      <c r="J2279" s="372"/>
      <c r="K2279" s="248">
        <f>TRUNC(TRUNC(G2279,8)*I2279,2)</f>
        <v>28.12</v>
      </c>
    </row>
    <row r="2280" spans="1:11" ht="21" customHeight="1">
      <c r="A2280" s="246" t="s">
        <v>329</v>
      </c>
      <c r="B2280" s="369" t="s">
        <v>330</v>
      </c>
      <c r="C2280" s="369"/>
      <c r="D2280" s="370" t="s">
        <v>16</v>
      </c>
      <c r="E2280" s="370"/>
      <c r="F2280" s="246" t="s">
        <v>167</v>
      </c>
      <c r="G2280" s="371">
        <v>1.8032999999999999</v>
      </c>
      <c r="H2280" s="371"/>
      <c r="I2280" s="372">
        <v>10.66</v>
      </c>
      <c r="J2280" s="372"/>
      <c r="K2280" s="248">
        <f>TRUNC(TRUNC(G2280,8)*I2280,2)</f>
        <v>19.22</v>
      </c>
    </row>
    <row r="2281" spans="1:11" ht="15" customHeight="1">
      <c r="A2281" s="246" t="s">
        <v>331</v>
      </c>
      <c r="B2281" s="369" t="s">
        <v>332</v>
      </c>
      <c r="C2281" s="369"/>
      <c r="D2281" s="370" t="s">
        <v>16</v>
      </c>
      <c r="E2281" s="370"/>
      <c r="F2281" s="246" t="s">
        <v>144</v>
      </c>
      <c r="G2281" s="371">
        <v>6.9000000000000006E-2</v>
      </c>
      <c r="H2281" s="371"/>
      <c r="I2281" s="372">
        <v>17.420000000000002</v>
      </c>
      <c r="J2281" s="372"/>
      <c r="K2281" s="248">
        <f>TRUNC(TRUNC(G2281,8)*I2281,2)</f>
        <v>1.2</v>
      </c>
    </row>
    <row r="2282" spans="1:11" ht="21" customHeight="1">
      <c r="A2282" s="246" t="s">
        <v>333</v>
      </c>
      <c r="B2282" s="369" t="s">
        <v>334</v>
      </c>
      <c r="C2282" s="369"/>
      <c r="D2282" s="370" t="s">
        <v>16</v>
      </c>
      <c r="E2282" s="370"/>
      <c r="F2282" s="246" t="s">
        <v>167</v>
      </c>
      <c r="G2282" s="371">
        <v>1.8032999999999999</v>
      </c>
      <c r="H2282" s="371"/>
      <c r="I2282" s="372">
        <v>7.6</v>
      </c>
      <c r="J2282" s="372"/>
      <c r="K2282" s="248">
        <f>TRUNC(TRUNC(G2282,8)*I2282,2)</f>
        <v>13.7</v>
      </c>
    </row>
    <row r="2283" spans="1:11" ht="15" customHeight="1">
      <c r="A2283" s="11"/>
      <c r="B2283" s="11"/>
      <c r="C2283" s="11"/>
      <c r="D2283" s="11"/>
      <c r="E2283" s="11"/>
      <c r="F2283" s="11"/>
      <c r="G2283" s="367" t="s">
        <v>206</v>
      </c>
      <c r="H2283" s="367"/>
      <c r="I2283" s="367"/>
      <c r="J2283" s="367"/>
      <c r="K2283" s="249">
        <f>SUM(K2279:K2282)</f>
        <v>62.240000000000009</v>
      </c>
    </row>
    <row r="2284" spans="1:11" ht="15" customHeight="1">
      <c r="A2284" s="373" t="s">
        <v>207</v>
      </c>
      <c r="B2284" s="373"/>
      <c r="C2284" s="373"/>
      <c r="D2284" s="366" t="s">
        <v>178</v>
      </c>
      <c r="E2284" s="366"/>
      <c r="F2284" s="243" t="s">
        <v>194</v>
      </c>
      <c r="G2284" s="366" t="s">
        <v>195</v>
      </c>
      <c r="H2284" s="366"/>
      <c r="I2284" s="366" t="s">
        <v>196</v>
      </c>
      <c r="J2284" s="366"/>
      <c r="K2284" s="243" t="s">
        <v>197</v>
      </c>
    </row>
    <row r="2285" spans="1:11" ht="21" customHeight="1">
      <c r="A2285" s="246" t="s">
        <v>337</v>
      </c>
      <c r="B2285" s="369" t="s">
        <v>338</v>
      </c>
      <c r="C2285" s="369"/>
      <c r="D2285" s="370" t="s">
        <v>16</v>
      </c>
      <c r="E2285" s="370"/>
      <c r="F2285" s="246" t="s">
        <v>128</v>
      </c>
      <c r="G2285" s="371">
        <v>0.68899999999999995</v>
      </c>
      <c r="H2285" s="371"/>
      <c r="I2285" s="372">
        <v>22.96</v>
      </c>
      <c r="J2285" s="372"/>
      <c r="K2285" s="248">
        <f>TRUNC(TRUNC(G2285,8)*I2285,2)</f>
        <v>15.81</v>
      </c>
    </row>
    <row r="2286" spans="1:11" ht="21" customHeight="1">
      <c r="A2286" s="246" t="s">
        <v>208</v>
      </c>
      <c r="B2286" s="369" t="s">
        <v>209</v>
      </c>
      <c r="C2286" s="369"/>
      <c r="D2286" s="370" t="s">
        <v>16</v>
      </c>
      <c r="E2286" s="370"/>
      <c r="F2286" s="246" t="s">
        <v>128</v>
      </c>
      <c r="G2286" s="371">
        <v>1.0209999999999999</v>
      </c>
      <c r="H2286" s="371"/>
      <c r="I2286" s="372">
        <v>27.01</v>
      </c>
      <c r="J2286" s="372"/>
      <c r="K2286" s="248">
        <f>TRUNC(TRUNC(G2286,8)*I2286,2)</f>
        <v>27.57</v>
      </c>
    </row>
    <row r="2287" spans="1:11" ht="18" customHeight="1">
      <c r="A2287" s="11"/>
      <c r="B2287" s="11"/>
      <c r="C2287" s="11"/>
      <c r="D2287" s="11"/>
      <c r="E2287" s="11"/>
      <c r="F2287" s="11"/>
      <c r="G2287" s="367" t="s">
        <v>212</v>
      </c>
      <c r="H2287" s="367"/>
      <c r="I2287" s="367"/>
      <c r="J2287" s="367"/>
      <c r="K2287" s="249">
        <f>SUM(K2285:K2286)</f>
        <v>43.38</v>
      </c>
    </row>
    <row r="2288" spans="1:11" ht="15" customHeight="1">
      <c r="A2288" s="373" t="s">
        <v>213</v>
      </c>
      <c r="B2288" s="373"/>
      <c r="C2288" s="373"/>
      <c r="D2288" s="366" t="s">
        <v>178</v>
      </c>
      <c r="E2288" s="366"/>
      <c r="F2288" s="243" t="s">
        <v>194</v>
      </c>
      <c r="G2288" s="366" t="s">
        <v>195</v>
      </c>
      <c r="H2288" s="366"/>
      <c r="I2288" s="366" t="s">
        <v>196</v>
      </c>
      <c r="J2288" s="366"/>
      <c r="K2288" s="243" t="s">
        <v>197</v>
      </c>
    </row>
    <row r="2289" spans="1:11" ht="28.95" customHeight="1">
      <c r="A2289" s="246" t="s">
        <v>130</v>
      </c>
      <c r="B2289" s="369" t="s">
        <v>131</v>
      </c>
      <c r="C2289" s="369"/>
      <c r="D2289" s="370" t="s">
        <v>16</v>
      </c>
      <c r="E2289" s="370"/>
      <c r="F2289" s="246" t="s">
        <v>73</v>
      </c>
      <c r="G2289" s="371">
        <v>4.3E-3</v>
      </c>
      <c r="H2289" s="371"/>
      <c r="I2289" s="372">
        <v>477.14</v>
      </c>
      <c r="J2289" s="372"/>
      <c r="K2289" s="248">
        <f>TRUNC(TRUNC(G2289,8)*I2289,2)</f>
        <v>2.0499999999999998</v>
      </c>
    </row>
    <row r="2290" spans="1:11" ht="15" customHeight="1">
      <c r="A2290" s="11"/>
      <c r="B2290" s="11"/>
      <c r="C2290" s="11"/>
      <c r="D2290" s="11"/>
      <c r="E2290" s="11"/>
      <c r="F2290" s="11"/>
      <c r="G2290" s="367" t="s">
        <v>216</v>
      </c>
      <c r="H2290" s="367"/>
      <c r="I2290" s="367"/>
      <c r="J2290" s="367"/>
      <c r="K2290" s="249">
        <f>SUM(K2289:K2289)</f>
        <v>2.0499999999999998</v>
      </c>
    </row>
    <row r="2291" spans="1:11" ht="15" customHeight="1">
      <c r="A2291" s="11"/>
      <c r="B2291" s="11"/>
      <c r="C2291" s="11"/>
      <c r="D2291" s="11"/>
      <c r="E2291" s="11"/>
      <c r="F2291" s="11"/>
      <c r="G2291" s="368" t="s">
        <v>217</v>
      </c>
      <c r="H2291" s="368"/>
      <c r="I2291" s="368"/>
      <c r="J2291" s="368"/>
      <c r="K2291" s="250">
        <f>ROUND(SUM(K2277,K2283,K2287,K2290),2)</f>
        <v>110.7</v>
      </c>
    </row>
    <row r="2292" spans="1:11" ht="10.050000000000001" customHeight="1">
      <c r="A2292" s="11"/>
      <c r="B2292" s="11"/>
      <c r="C2292" s="11"/>
      <c r="D2292" s="11"/>
      <c r="E2292" s="11"/>
      <c r="F2292" s="11"/>
      <c r="G2292" s="374"/>
      <c r="H2292" s="374"/>
      <c r="I2292" s="374"/>
      <c r="J2292" s="374"/>
      <c r="K2292" s="374"/>
    </row>
    <row r="2293" spans="1:11" ht="19.95" customHeight="1">
      <c r="A2293" s="375" t="s">
        <v>1539</v>
      </c>
      <c r="B2293" s="375"/>
      <c r="C2293" s="375"/>
      <c r="D2293" s="375"/>
      <c r="E2293" s="375"/>
      <c r="F2293" s="375"/>
      <c r="G2293" s="375"/>
      <c r="H2293" s="375"/>
      <c r="I2293" s="375"/>
      <c r="J2293" s="375"/>
      <c r="K2293" s="375"/>
    </row>
    <row r="2294" spans="1:11" ht="15" customHeight="1">
      <c r="A2294" s="373" t="s">
        <v>281</v>
      </c>
      <c r="B2294" s="373"/>
      <c r="C2294" s="373"/>
      <c r="D2294" s="366" t="s">
        <v>178</v>
      </c>
      <c r="E2294" s="366"/>
      <c r="F2294" s="243" t="s">
        <v>194</v>
      </c>
      <c r="G2294" s="366" t="s">
        <v>195</v>
      </c>
      <c r="H2294" s="366"/>
      <c r="I2294" s="366" t="s">
        <v>196</v>
      </c>
      <c r="J2294" s="366"/>
      <c r="K2294" s="243" t="s">
        <v>197</v>
      </c>
    </row>
    <row r="2295" spans="1:11" ht="28.95" customHeight="1">
      <c r="A2295" s="246" t="s">
        <v>325</v>
      </c>
      <c r="B2295" s="369" t="s">
        <v>326</v>
      </c>
      <c r="C2295" s="369"/>
      <c r="D2295" s="370" t="s">
        <v>16</v>
      </c>
      <c r="E2295" s="370"/>
      <c r="F2295" s="246" t="s">
        <v>284</v>
      </c>
      <c r="G2295" s="371">
        <v>0.1391</v>
      </c>
      <c r="H2295" s="371"/>
      <c r="I2295" s="372">
        <v>23.65</v>
      </c>
      <c r="J2295" s="372"/>
      <c r="K2295" s="248">
        <f>TRUNC(TRUNC(G2295,8)*I2295,2)</f>
        <v>3.28</v>
      </c>
    </row>
    <row r="2296" spans="1:11" ht="28.95" customHeight="1">
      <c r="A2296" s="246" t="s">
        <v>327</v>
      </c>
      <c r="B2296" s="369" t="s">
        <v>328</v>
      </c>
      <c r="C2296" s="369"/>
      <c r="D2296" s="370" t="s">
        <v>16</v>
      </c>
      <c r="E2296" s="370"/>
      <c r="F2296" s="246" t="s">
        <v>287</v>
      </c>
      <c r="G2296" s="371">
        <v>3.4599999999999999E-2</v>
      </c>
      <c r="H2296" s="371"/>
      <c r="I2296" s="372">
        <v>25.07</v>
      </c>
      <c r="J2296" s="372"/>
      <c r="K2296" s="248">
        <f>TRUNC(TRUNC(G2296,8)*I2296,2)</f>
        <v>0.86</v>
      </c>
    </row>
    <row r="2297" spans="1:11" ht="18" customHeight="1">
      <c r="A2297" s="11"/>
      <c r="B2297" s="11"/>
      <c r="C2297" s="11"/>
      <c r="D2297" s="11"/>
      <c r="E2297" s="11"/>
      <c r="F2297" s="11"/>
      <c r="G2297" s="367" t="s">
        <v>288</v>
      </c>
      <c r="H2297" s="367"/>
      <c r="I2297" s="367"/>
      <c r="J2297" s="367"/>
      <c r="K2297" s="249">
        <f>SUM(K2295:K2296)</f>
        <v>4.1399999999999997</v>
      </c>
    </row>
    <row r="2298" spans="1:11" ht="15" customHeight="1">
      <c r="A2298" s="373" t="s">
        <v>193</v>
      </c>
      <c r="B2298" s="373"/>
      <c r="C2298" s="373"/>
      <c r="D2298" s="366" t="s">
        <v>178</v>
      </c>
      <c r="E2298" s="366"/>
      <c r="F2298" s="243" t="s">
        <v>194</v>
      </c>
      <c r="G2298" s="366" t="s">
        <v>195</v>
      </c>
      <c r="H2298" s="366"/>
      <c r="I2298" s="366" t="s">
        <v>196</v>
      </c>
      <c r="J2298" s="366"/>
      <c r="K2298" s="243" t="s">
        <v>197</v>
      </c>
    </row>
    <row r="2299" spans="1:11" ht="28.95" customHeight="1">
      <c r="A2299" s="246" t="s">
        <v>1537</v>
      </c>
      <c r="B2299" s="369" t="s">
        <v>1538</v>
      </c>
      <c r="C2299" s="369"/>
      <c r="D2299" s="370" t="s">
        <v>16</v>
      </c>
      <c r="E2299" s="370"/>
      <c r="F2299" s="246" t="s">
        <v>18</v>
      </c>
      <c r="G2299" s="371">
        <v>1.050038</v>
      </c>
      <c r="H2299" s="371"/>
      <c r="I2299" s="372">
        <v>26.78</v>
      </c>
      <c r="J2299" s="372"/>
      <c r="K2299" s="248">
        <f>TRUNC(TRUNC(G2299,8)*I2299,2)</f>
        <v>28.12</v>
      </c>
    </row>
    <row r="2300" spans="1:11" ht="21" customHeight="1">
      <c r="A2300" s="246" t="s">
        <v>329</v>
      </c>
      <c r="B2300" s="369" t="s">
        <v>330</v>
      </c>
      <c r="C2300" s="369"/>
      <c r="D2300" s="370" t="s">
        <v>16</v>
      </c>
      <c r="E2300" s="370"/>
      <c r="F2300" s="246" t="s">
        <v>167</v>
      </c>
      <c r="G2300" s="371">
        <v>2.6139000000000001</v>
      </c>
      <c r="H2300" s="371"/>
      <c r="I2300" s="372">
        <v>10.66</v>
      </c>
      <c r="J2300" s="372"/>
      <c r="K2300" s="248">
        <f>TRUNC(TRUNC(G2300,8)*I2300,2)</f>
        <v>27.86</v>
      </c>
    </row>
    <row r="2301" spans="1:11" ht="15" customHeight="1">
      <c r="A2301" s="246" t="s">
        <v>331</v>
      </c>
      <c r="B2301" s="369" t="s">
        <v>332</v>
      </c>
      <c r="C2301" s="369"/>
      <c r="D2301" s="370" t="s">
        <v>16</v>
      </c>
      <c r="E2301" s="370"/>
      <c r="F2301" s="246" t="s">
        <v>144</v>
      </c>
      <c r="G2301" s="371">
        <v>8.5999999999999993E-2</v>
      </c>
      <c r="H2301" s="371"/>
      <c r="I2301" s="372">
        <v>17.420000000000002</v>
      </c>
      <c r="J2301" s="372"/>
      <c r="K2301" s="248">
        <f>TRUNC(TRUNC(G2301,8)*I2301,2)</f>
        <v>1.49</v>
      </c>
    </row>
    <row r="2302" spans="1:11" ht="21" customHeight="1">
      <c r="A2302" s="246" t="s">
        <v>333</v>
      </c>
      <c r="B2302" s="369" t="s">
        <v>334</v>
      </c>
      <c r="C2302" s="369"/>
      <c r="D2302" s="370" t="s">
        <v>16</v>
      </c>
      <c r="E2302" s="370"/>
      <c r="F2302" s="246" t="s">
        <v>167</v>
      </c>
      <c r="G2302" s="371">
        <v>1.9603999999999999</v>
      </c>
      <c r="H2302" s="371"/>
      <c r="I2302" s="372">
        <v>7.6</v>
      </c>
      <c r="J2302" s="372"/>
      <c r="K2302" s="248">
        <f>TRUNC(TRUNC(G2302,8)*I2302,2)</f>
        <v>14.89</v>
      </c>
    </row>
    <row r="2303" spans="1:11" ht="15" customHeight="1">
      <c r="A2303" s="11"/>
      <c r="B2303" s="11"/>
      <c r="C2303" s="11"/>
      <c r="D2303" s="11"/>
      <c r="E2303" s="11"/>
      <c r="F2303" s="11"/>
      <c r="G2303" s="367" t="s">
        <v>206</v>
      </c>
      <c r="H2303" s="367"/>
      <c r="I2303" s="367"/>
      <c r="J2303" s="367"/>
      <c r="K2303" s="249">
        <f>SUM(K2299:K2302)</f>
        <v>72.360000000000014</v>
      </c>
    </row>
    <row r="2304" spans="1:11" ht="15" customHeight="1">
      <c r="A2304" s="373" t="s">
        <v>207</v>
      </c>
      <c r="B2304" s="373"/>
      <c r="C2304" s="373"/>
      <c r="D2304" s="366" t="s">
        <v>178</v>
      </c>
      <c r="E2304" s="366"/>
      <c r="F2304" s="243" t="s">
        <v>194</v>
      </c>
      <c r="G2304" s="366" t="s">
        <v>195</v>
      </c>
      <c r="H2304" s="366"/>
      <c r="I2304" s="366" t="s">
        <v>196</v>
      </c>
      <c r="J2304" s="366"/>
      <c r="K2304" s="243" t="s">
        <v>197</v>
      </c>
    </row>
    <row r="2305" spans="1:11" ht="21" customHeight="1">
      <c r="A2305" s="246" t="s">
        <v>337</v>
      </c>
      <c r="B2305" s="369" t="s">
        <v>338</v>
      </c>
      <c r="C2305" s="369"/>
      <c r="D2305" s="370" t="s">
        <v>16</v>
      </c>
      <c r="E2305" s="370"/>
      <c r="F2305" s="246" t="s">
        <v>128</v>
      </c>
      <c r="G2305" s="371">
        <v>0.995</v>
      </c>
      <c r="H2305" s="371"/>
      <c r="I2305" s="372">
        <v>22.96</v>
      </c>
      <c r="J2305" s="372"/>
      <c r="K2305" s="248">
        <f>TRUNC(TRUNC(G2305,8)*I2305,2)</f>
        <v>22.84</v>
      </c>
    </row>
    <row r="2306" spans="1:11" ht="21" customHeight="1">
      <c r="A2306" s="246" t="s">
        <v>208</v>
      </c>
      <c r="B2306" s="369" t="s">
        <v>209</v>
      </c>
      <c r="C2306" s="369"/>
      <c r="D2306" s="370" t="s">
        <v>16</v>
      </c>
      <c r="E2306" s="370"/>
      <c r="F2306" s="246" t="s">
        <v>128</v>
      </c>
      <c r="G2306" s="371">
        <v>1.4750000000000001</v>
      </c>
      <c r="H2306" s="371"/>
      <c r="I2306" s="372">
        <v>27.01</v>
      </c>
      <c r="J2306" s="372"/>
      <c r="K2306" s="248">
        <f>TRUNC(TRUNC(G2306,8)*I2306,2)</f>
        <v>39.83</v>
      </c>
    </row>
    <row r="2307" spans="1:11" ht="18" customHeight="1">
      <c r="A2307" s="11"/>
      <c r="B2307" s="11"/>
      <c r="C2307" s="11"/>
      <c r="D2307" s="11"/>
      <c r="E2307" s="11"/>
      <c r="F2307" s="11"/>
      <c r="G2307" s="367" t="s">
        <v>212</v>
      </c>
      <c r="H2307" s="367"/>
      <c r="I2307" s="367"/>
      <c r="J2307" s="367"/>
      <c r="K2307" s="249">
        <f>SUM(K2305:K2306)</f>
        <v>62.67</v>
      </c>
    </row>
    <row r="2308" spans="1:11" ht="15" customHeight="1">
      <c r="A2308" s="373" t="s">
        <v>213</v>
      </c>
      <c r="B2308" s="373"/>
      <c r="C2308" s="373"/>
      <c r="D2308" s="366" t="s">
        <v>178</v>
      </c>
      <c r="E2308" s="366"/>
      <c r="F2308" s="243" t="s">
        <v>194</v>
      </c>
      <c r="G2308" s="366" t="s">
        <v>195</v>
      </c>
      <c r="H2308" s="366"/>
      <c r="I2308" s="366" t="s">
        <v>196</v>
      </c>
      <c r="J2308" s="366"/>
      <c r="K2308" s="243" t="s">
        <v>197</v>
      </c>
    </row>
    <row r="2309" spans="1:11" ht="28.95" customHeight="1">
      <c r="A2309" s="246" t="s">
        <v>130</v>
      </c>
      <c r="B2309" s="369" t="s">
        <v>131</v>
      </c>
      <c r="C2309" s="369"/>
      <c r="D2309" s="370" t="s">
        <v>16</v>
      </c>
      <c r="E2309" s="370"/>
      <c r="F2309" s="246" t="s">
        <v>73</v>
      </c>
      <c r="G2309" s="371">
        <v>6.1999999999999998E-3</v>
      </c>
      <c r="H2309" s="371"/>
      <c r="I2309" s="372">
        <v>477.14</v>
      </c>
      <c r="J2309" s="372"/>
      <c r="K2309" s="248">
        <f>TRUNC(TRUNC(G2309,8)*I2309,2)</f>
        <v>2.95</v>
      </c>
    </row>
    <row r="2310" spans="1:11" ht="15" customHeight="1">
      <c r="A2310" s="11"/>
      <c r="B2310" s="11"/>
      <c r="C2310" s="11"/>
      <c r="D2310" s="11"/>
      <c r="E2310" s="11"/>
      <c r="F2310" s="11"/>
      <c r="G2310" s="367" t="s">
        <v>216</v>
      </c>
      <c r="H2310" s="367"/>
      <c r="I2310" s="367"/>
      <c r="J2310" s="367"/>
      <c r="K2310" s="249">
        <f>SUM(K2309:K2309)</f>
        <v>2.95</v>
      </c>
    </row>
    <row r="2311" spans="1:11" ht="15" customHeight="1">
      <c r="A2311" s="11"/>
      <c r="B2311" s="11"/>
      <c r="C2311" s="11"/>
      <c r="D2311" s="11"/>
      <c r="E2311" s="11"/>
      <c r="F2311" s="11"/>
      <c r="G2311" s="368" t="s">
        <v>217</v>
      </c>
      <c r="H2311" s="368"/>
      <c r="I2311" s="368"/>
      <c r="J2311" s="368"/>
      <c r="K2311" s="250">
        <f>ROUND(SUM(K2297,K2303,K2307,K2310),2)</f>
        <v>142.12</v>
      </c>
    </row>
    <row r="2312" spans="1:11" ht="10.050000000000001" customHeight="1">
      <c r="A2312" s="11"/>
      <c r="B2312" s="11"/>
      <c r="C2312" s="11"/>
      <c r="D2312" s="11"/>
      <c r="E2312" s="11"/>
      <c r="F2312" s="11"/>
      <c r="G2312" s="374"/>
      <c r="H2312" s="374"/>
      <c r="I2312" s="374"/>
      <c r="J2312" s="374"/>
      <c r="K2312" s="374"/>
    </row>
    <row r="2313" spans="1:11" ht="19.95" customHeight="1">
      <c r="A2313" s="375" t="s">
        <v>1540</v>
      </c>
      <c r="B2313" s="375"/>
      <c r="C2313" s="375"/>
      <c r="D2313" s="375"/>
      <c r="E2313" s="375"/>
      <c r="F2313" s="375"/>
      <c r="G2313" s="375"/>
      <c r="H2313" s="375"/>
      <c r="I2313" s="375"/>
      <c r="J2313" s="375"/>
      <c r="K2313" s="375"/>
    </row>
    <row r="2314" spans="1:11" ht="15" customHeight="1">
      <c r="A2314" s="373" t="s">
        <v>281</v>
      </c>
      <c r="B2314" s="373"/>
      <c r="C2314" s="373"/>
      <c r="D2314" s="366" t="s">
        <v>178</v>
      </c>
      <c r="E2314" s="366"/>
      <c r="F2314" s="243" t="s">
        <v>194</v>
      </c>
      <c r="G2314" s="366" t="s">
        <v>195</v>
      </c>
      <c r="H2314" s="366"/>
      <c r="I2314" s="366" t="s">
        <v>196</v>
      </c>
      <c r="J2314" s="366"/>
      <c r="K2314" s="243" t="s">
        <v>197</v>
      </c>
    </row>
    <row r="2315" spans="1:11" ht="28.95" customHeight="1">
      <c r="A2315" s="246" t="s">
        <v>325</v>
      </c>
      <c r="B2315" s="369" t="s">
        <v>326</v>
      </c>
      <c r="C2315" s="369"/>
      <c r="D2315" s="370" t="s">
        <v>16</v>
      </c>
      <c r="E2315" s="370"/>
      <c r="F2315" s="246" t="s">
        <v>284</v>
      </c>
      <c r="G2315" s="371">
        <v>7.51E-2</v>
      </c>
      <c r="H2315" s="371"/>
      <c r="I2315" s="372">
        <v>23.65</v>
      </c>
      <c r="J2315" s="372"/>
      <c r="K2315" s="248">
        <f>TRUNC(TRUNC(G2315,8)*I2315,2)</f>
        <v>1.77</v>
      </c>
    </row>
    <row r="2316" spans="1:11" ht="28.95" customHeight="1">
      <c r="A2316" s="246" t="s">
        <v>327</v>
      </c>
      <c r="B2316" s="369" t="s">
        <v>328</v>
      </c>
      <c r="C2316" s="369"/>
      <c r="D2316" s="370" t="s">
        <v>16</v>
      </c>
      <c r="E2316" s="370"/>
      <c r="F2316" s="246" t="s">
        <v>287</v>
      </c>
      <c r="G2316" s="371">
        <v>1.8700000000000001E-2</v>
      </c>
      <c r="H2316" s="371"/>
      <c r="I2316" s="372">
        <v>25.07</v>
      </c>
      <c r="J2316" s="372"/>
      <c r="K2316" s="248">
        <f>TRUNC(TRUNC(G2316,8)*I2316,2)</f>
        <v>0.46</v>
      </c>
    </row>
    <row r="2317" spans="1:11" ht="18" customHeight="1">
      <c r="A2317" s="11"/>
      <c r="B2317" s="11"/>
      <c r="C2317" s="11"/>
      <c r="D2317" s="11"/>
      <c r="E2317" s="11"/>
      <c r="F2317" s="11"/>
      <c r="G2317" s="367" t="s">
        <v>288</v>
      </c>
      <c r="H2317" s="367"/>
      <c r="I2317" s="367"/>
      <c r="J2317" s="367"/>
      <c r="K2317" s="249">
        <f>SUM(K2315:K2316)</f>
        <v>2.23</v>
      </c>
    </row>
    <row r="2318" spans="1:11" ht="15" customHeight="1">
      <c r="A2318" s="373" t="s">
        <v>193</v>
      </c>
      <c r="B2318" s="373"/>
      <c r="C2318" s="373"/>
      <c r="D2318" s="366" t="s">
        <v>178</v>
      </c>
      <c r="E2318" s="366"/>
      <c r="F2318" s="243" t="s">
        <v>194</v>
      </c>
      <c r="G2318" s="366" t="s">
        <v>195</v>
      </c>
      <c r="H2318" s="366"/>
      <c r="I2318" s="366" t="s">
        <v>196</v>
      </c>
      <c r="J2318" s="366"/>
      <c r="K2318" s="243" t="s">
        <v>197</v>
      </c>
    </row>
    <row r="2319" spans="1:11" ht="28.95" customHeight="1">
      <c r="A2319" s="246" t="s">
        <v>1537</v>
      </c>
      <c r="B2319" s="369" t="s">
        <v>1538</v>
      </c>
      <c r="C2319" s="369"/>
      <c r="D2319" s="370" t="s">
        <v>16</v>
      </c>
      <c r="E2319" s="370"/>
      <c r="F2319" s="246" t="s">
        <v>18</v>
      </c>
      <c r="G2319" s="371">
        <v>1.050038</v>
      </c>
      <c r="H2319" s="371"/>
      <c r="I2319" s="372">
        <v>26.78</v>
      </c>
      <c r="J2319" s="372"/>
      <c r="K2319" s="248">
        <f>TRUNC(TRUNC(G2319,8)*I2319,2)</f>
        <v>28.12</v>
      </c>
    </row>
    <row r="2320" spans="1:11" ht="21" customHeight="1">
      <c r="A2320" s="246" t="s">
        <v>329</v>
      </c>
      <c r="B2320" s="369" t="s">
        <v>330</v>
      </c>
      <c r="C2320" s="369"/>
      <c r="D2320" s="370" t="s">
        <v>16</v>
      </c>
      <c r="E2320" s="370"/>
      <c r="F2320" s="246" t="s">
        <v>167</v>
      </c>
      <c r="G2320" s="371">
        <v>1.2307999999999999</v>
      </c>
      <c r="H2320" s="371"/>
      <c r="I2320" s="372">
        <v>10.66</v>
      </c>
      <c r="J2320" s="372"/>
      <c r="K2320" s="248">
        <f>TRUNC(TRUNC(G2320,8)*I2320,2)</f>
        <v>13.12</v>
      </c>
    </row>
    <row r="2321" spans="1:11" ht="15" customHeight="1">
      <c r="A2321" s="246" t="s">
        <v>331</v>
      </c>
      <c r="B2321" s="369" t="s">
        <v>332</v>
      </c>
      <c r="C2321" s="369"/>
      <c r="D2321" s="370" t="s">
        <v>16</v>
      </c>
      <c r="E2321" s="370"/>
      <c r="F2321" s="246" t="s">
        <v>144</v>
      </c>
      <c r="G2321" s="371">
        <v>5.7000000000000002E-2</v>
      </c>
      <c r="H2321" s="371"/>
      <c r="I2321" s="372">
        <v>17.420000000000002</v>
      </c>
      <c r="J2321" s="372"/>
      <c r="K2321" s="248">
        <f>TRUNC(TRUNC(G2321,8)*I2321,2)</f>
        <v>0.99</v>
      </c>
    </row>
    <row r="2322" spans="1:11" ht="21" customHeight="1">
      <c r="A2322" s="246" t="s">
        <v>333</v>
      </c>
      <c r="B2322" s="369" t="s">
        <v>334</v>
      </c>
      <c r="C2322" s="369"/>
      <c r="D2322" s="370" t="s">
        <v>16</v>
      </c>
      <c r="E2322" s="370"/>
      <c r="F2322" s="246" t="s">
        <v>167</v>
      </c>
      <c r="G2322" s="371">
        <v>1.6922999999999999</v>
      </c>
      <c r="H2322" s="371"/>
      <c r="I2322" s="372">
        <v>7.6</v>
      </c>
      <c r="J2322" s="372"/>
      <c r="K2322" s="248">
        <f>TRUNC(TRUNC(G2322,8)*I2322,2)</f>
        <v>12.86</v>
      </c>
    </row>
    <row r="2323" spans="1:11" ht="15" customHeight="1">
      <c r="A2323" s="11"/>
      <c r="B2323" s="11"/>
      <c r="C2323" s="11"/>
      <c r="D2323" s="11"/>
      <c r="E2323" s="11"/>
      <c r="F2323" s="11"/>
      <c r="G2323" s="367" t="s">
        <v>206</v>
      </c>
      <c r="H2323" s="367"/>
      <c r="I2323" s="367"/>
      <c r="J2323" s="367"/>
      <c r="K2323" s="249">
        <f>SUM(K2319:K2322)</f>
        <v>55.09</v>
      </c>
    </row>
    <row r="2324" spans="1:11" ht="15" customHeight="1">
      <c r="A2324" s="373" t="s">
        <v>207</v>
      </c>
      <c r="B2324" s="373"/>
      <c r="C2324" s="373"/>
      <c r="D2324" s="366" t="s">
        <v>178</v>
      </c>
      <c r="E2324" s="366"/>
      <c r="F2324" s="243" t="s">
        <v>194</v>
      </c>
      <c r="G2324" s="366" t="s">
        <v>195</v>
      </c>
      <c r="H2324" s="366"/>
      <c r="I2324" s="366" t="s">
        <v>196</v>
      </c>
      <c r="J2324" s="366"/>
      <c r="K2324" s="243" t="s">
        <v>197</v>
      </c>
    </row>
    <row r="2325" spans="1:11" ht="21" customHeight="1">
      <c r="A2325" s="246" t="s">
        <v>337</v>
      </c>
      <c r="B2325" s="369" t="s">
        <v>338</v>
      </c>
      <c r="C2325" s="369"/>
      <c r="D2325" s="370" t="s">
        <v>16</v>
      </c>
      <c r="E2325" s="370"/>
      <c r="F2325" s="246" t="s">
        <v>128</v>
      </c>
      <c r="G2325" s="371">
        <v>0.55000000000000004</v>
      </c>
      <c r="H2325" s="371"/>
      <c r="I2325" s="372">
        <v>22.96</v>
      </c>
      <c r="J2325" s="372"/>
      <c r="K2325" s="248">
        <f>TRUNC(TRUNC(G2325,8)*I2325,2)</f>
        <v>12.62</v>
      </c>
    </row>
    <row r="2326" spans="1:11" ht="21" customHeight="1">
      <c r="A2326" s="246" t="s">
        <v>208</v>
      </c>
      <c r="B2326" s="369" t="s">
        <v>209</v>
      </c>
      <c r="C2326" s="369"/>
      <c r="D2326" s="370" t="s">
        <v>16</v>
      </c>
      <c r="E2326" s="370"/>
      <c r="F2326" s="246" t="s">
        <v>128</v>
      </c>
      <c r="G2326" s="371">
        <v>0.81599999999999995</v>
      </c>
      <c r="H2326" s="371"/>
      <c r="I2326" s="372">
        <v>27.01</v>
      </c>
      <c r="J2326" s="372"/>
      <c r="K2326" s="248">
        <f>TRUNC(TRUNC(G2326,8)*I2326,2)</f>
        <v>22.04</v>
      </c>
    </row>
    <row r="2327" spans="1:11" ht="18" customHeight="1">
      <c r="A2327" s="11"/>
      <c r="B2327" s="11"/>
      <c r="C2327" s="11"/>
      <c r="D2327" s="11"/>
      <c r="E2327" s="11"/>
      <c r="F2327" s="11"/>
      <c r="G2327" s="367" t="s">
        <v>212</v>
      </c>
      <c r="H2327" s="367"/>
      <c r="I2327" s="367"/>
      <c r="J2327" s="367"/>
      <c r="K2327" s="249">
        <f>SUM(K2325:K2326)</f>
        <v>34.659999999999997</v>
      </c>
    </row>
    <row r="2328" spans="1:11" ht="15" customHeight="1">
      <c r="A2328" s="373" t="s">
        <v>213</v>
      </c>
      <c r="B2328" s="373"/>
      <c r="C2328" s="373"/>
      <c r="D2328" s="366" t="s">
        <v>178</v>
      </c>
      <c r="E2328" s="366"/>
      <c r="F2328" s="243" t="s">
        <v>194</v>
      </c>
      <c r="G2328" s="366" t="s">
        <v>195</v>
      </c>
      <c r="H2328" s="366"/>
      <c r="I2328" s="366" t="s">
        <v>196</v>
      </c>
      <c r="J2328" s="366"/>
      <c r="K2328" s="243" t="s">
        <v>197</v>
      </c>
    </row>
    <row r="2329" spans="1:11" ht="28.95" customHeight="1">
      <c r="A2329" s="246" t="s">
        <v>130</v>
      </c>
      <c r="B2329" s="369" t="s">
        <v>131</v>
      </c>
      <c r="C2329" s="369"/>
      <c r="D2329" s="370" t="s">
        <v>16</v>
      </c>
      <c r="E2329" s="370"/>
      <c r="F2329" s="246" t="s">
        <v>73</v>
      </c>
      <c r="G2329" s="371">
        <v>2.8999999999999998E-3</v>
      </c>
      <c r="H2329" s="371"/>
      <c r="I2329" s="372">
        <v>477.14</v>
      </c>
      <c r="J2329" s="372"/>
      <c r="K2329" s="248">
        <f>TRUNC(TRUNC(G2329,8)*I2329,2)</f>
        <v>1.38</v>
      </c>
    </row>
    <row r="2330" spans="1:11" ht="15" customHeight="1">
      <c r="A2330" s="11"/>
      <c r="B2330" s="11"/>
      <c r="C2330" s="11"/>
      <c r="D2330" s="11"/>
      <c r="E2330" s="11"/>
      <c r="F2330" s="11"/>
      <c r="G2330" s="367" t="s">
        <v>216</v>
      </c>
      <c r="H2330" s="367"/>
      <c r="I2330" s="367"/>
      <c r="J2330" s="367"/>
      <c r="K2330" s="249">
        <f>SUM(K2329:K2329)</f>
        <v>1.38</v>
      </c>
    </row>
    <row r="2331" spans="1:11" ht="15" customHeight="1">
      <c r="A2331" s="11"/>
      <c r="B2331" s="11"/>
      <c r="C2331" s="11"/>
      <c r="D2331" s="11"/>
      <c r="E2331" s="11"/>
      <c r="F2331" s="11"/>
      <c r="G2331" s="368" t="s">
        <v>217</v>
      </c>
      <c r="H2331" s="368"/>
      <c r="I2331" s="368"/>
      <c r="J2331" s="368"/>
      <c r="K2331" s="250">
        <f>ROUND(SUM(K2317,K2323,K2327,K2330),2)</f>
        <v>93.36</v>
      </c>
    </row>
    <row r="2332" spans="1:11" ht="10.050000000000001" customHeight="1">
      <c r="A2332" s="11"/>
      <c r="B2332" s="11"/>
      <c r="C2332" s="11"/>
      <c r="D2332" s="11"/>
      <c r="E2332" s="11"/>
      <c r="F2332" s="11"/>
      <c r="G2332" s="374"/>
      <c r="H2332" s="374"/>
      <c r="I2332" s="374"/>
      <c r="J2332" s="374"/>
      <c r="K2332" s="374"/>
    </row>
    <row r="2333" spans="1:11" ht="19.95" customHeight="1">
      <c r="A2333" s="375" t="s">
        <v>1541</v>
      </c>
      <c r="B2333" s="375"/>
      <c r="C2333" s="375"/>
      <c r="D2333" s="375"/>
      <c r="E2333" s="375"/>
      <c r="F2333" s="375"/>
      <c r="G2333" s="375"/>
      <c r="H2333" s="375"/>
      <c r="I2333" s="375"/>
      <c r="J2333" s="375"/>
      <c r="K2333" s="375"/>
    </row>
    <row r="2334" spans="1:11" ht="15" customHeight="1">
      <c r="A2334" s="373" t="s">
        <v>765</v>
      </c>
      <c r="B2334" s="373"/>
      <c r="C2334" s="373"/>
      <c r="D2334" s="366" t="s">
        <v>178</v>
      </c>
      <c r="E2334" s="366"/>
      <c r="F2334" s="243" t="s">
        <v>194</v>
      </c>
      <c r="G2334" s="366" t="s">
        <v>195</v>
      </c>
      <c r="H2334" s="366"/>
      <c r="I2334" s="366" t="s">
        <v>196</v>
      </c>
      <c r="J2334" s="366"/>
      <c r="K2334" s="243" t="s">
        <v>197</v>
      </c>
    </row>
    <row r="2335" spans="1:11" ht="21" customHeight="1">
      <c r="A2335" s="246" t="s">
        <v>766</v>
      </c>
      <c r="B2335" s="369" t="s">
        <v>767</v>
      </c>
      <c r="C2335" s="369"/>
      <c r="D2335" s="370" t="s">
        <v>16</v>
      </c>
      <c r="E2335" s="370"/>
      <c r="F2335" s="246" t="s">
        <v>128</v>
      </c>
      <c r="G2335" s="371">
        <v>1</v>
      </c>
      <c r="H2335" s="371"/>
      <c r="I2335" s="372">
        <v>2.79</v>
      </c>
      <c r="J2335" s="372"/>
      <c r="K2335" s="248">
        <f t="shared" ref="K2335:K2340" si="21">TRUNC(TRUNC(G2335,8)*I2335,2)</f>
        <v>2.79</v>
      </c>
    </row>
    <row r="2336" spans="1:11" ht="21" customHeight="1">
      <c r="A2336" s="246" t="s">
        <v>768</v>
      </c>
      <c r="B2336" s="369" t="s">
        <v>769</v>
      </c>
      <c r="C2336" s="369"/>
      <c r="D2336" s="370" t="s">
        <v>16</v>
      </c>
      <c r="E2336" s="370"/>
      <c r="F2336" s="246" t="s">
        <v>128</v>
      </c>
      <c r="G2336" s="371">
        <v>1</v>
      </c>
      <c r="H2336" s="371"/>
      <c r="I2336" s="372">
        <v>1.31</v>
      </c>
      <c r="J2336" s="372"/>
      <c r="K2336" s="248">
        <f t="shared" si="21"/>
        <v>1.31</v>
      </c>
    </row>
    <row r="2337" spans="1:11" ht="21" customHeight="1">
      <c r="A2337" s="246" t="s">
        <v>770</v>
      </c>
      <c r="B2337" s="369" t="s">
        <v>771</v>
      </c>
      <c r="C2337" s="369"/>
      <c r="D2337" s="370" t="s">
        <v>16</v>
      </c>
      <c r="E2337" s="370"/>
      <c r="F2337" s="246" t="s">
        <v>128</v>
      </c>
      <c r="G2337" s="371">
        <v>1</v>
      </c>
      <c r="H2337" s="371"/>
      <c r="I2337" s="372">
        <v>1.43</v>
      </c>
      <c r="J2337" s="372"/>
      <c r="K2337" s="248">
        <f t="shared" si="21"/>
        <v>1.43</v>
      </c>
    </row>
    <row r="2338" spans="1:11" ht="21" customHeight="1">
      <c r="A2338" s="246" t="s">
        <v>772</v>
      </c>
      <c r="B2338" s="369" t="s">
        <v>773</v>
      </c>
      <c r="C2338" s="369"/>
      <c r="D2338" s="370" t="s">
        <v>16</v>
      </c>
      <c r="E2338" s="370"/>
      <c r="F2338" s="246" t="s">
        <v>128</v>
      </c>
      <c r="G2338" s="371">
        <v>1</v>
      </c>
      <c r="H2338" s="371"/>
      <c r="I2338" s="372">
        <v>0.78</v>
      </c>
      <c r="J2338" s="372"/>
      <c r="K2338" s="248">
        <f t="shared" si="21"/>
        <v>0.78</v>
      </c>
    </row>
    <row r="2339" spans="1:11" ht="21" customHeight="1">
      <c r="A2339" s="246" t="s">
        <v>774</v>
      </c>
      <c r="B2339" s="369" t="s">
        <v>775</v>
      </c>
      <c r="C2339" s="369"/>
      <c r="D2339" s="370" t="s">
        <v>16</v>
      </c>
      <c r="E2339" s="370"/>
      <c r="F2339" s="246" t="s">
        <v>128</v>
      </c>
      <c r="G2339" s="371">
        <v>1</v>
      </c>
      <c r="H2339" s="371"/>
      <c r="I2339" s="372">
        <v>0.08</v>
      </c>
      <c r="J2339" s="372"/>
      <c r="K2339" s="248">
        <f t="shared" si="21"/>
        <v>0.08</v>
      </c>
    </row>
    <row r="2340" spans="1:11" ht="21" customHeight="1">
      <c r="A2340" s="246" t="s">
        <v>776</v>
      </c>
      <c r="B2340" s="369" t="s">
        <v>777</v>
      </c>
      <c r="C2340" s="369"/>
      <c r="D2340" s="370" t="s">
        <v>16</v>
      </c>
      <c r="E2340" s="370"/>
      <c r="F2340" s="246" t="s">
        <v>128</v>
      </c>
      <c r="G2340" s="371">
        <v>1</v>
      </c>
      <c r="H2340" s="371"/>
      <c r="I2340" s="372">
        <v>0.54</v>
      </c>
      <c r="J2340" s="372"/>
      <c r="K2340" s="248">
        <f t="shared" si="21"/>
        <v>0.54</v>
      </c>
    </row>
    <row r="2341" spans="1:11" ht="15" customHeight="1">
      <c r="A2341" s="11"/>
      <c r="B2341" s="11"/>
      <c r="C2341" s="11"/>
      <c r="D2341" s="11"/>
      <c r="E2341" s="11"/>
      <c r="F2341" s="11"/>
      <c r="G2341" s="367" t="s">
        <v>778</v>
      </c>
      <c r="H2341" s="367"/>
      <c r="I2341" s="367"/>
      <c r="J2341" s="367"/>
      <c r="K2341" s="249">
        <f>SUM(K2335:K2340)</f>
        <v>6.93</v>
      </c>
    </row>
    <row r="2342" spans="1:11" ht="15" customHeight="1">
      <c r="A2342" s="373" t="s">
        <v>779</v>
      </c>
      <c r="B2342" s="373"/>
      <c r="C2342" s="373"/>
      <c r="D2342" s="366" t="s">
        <v>178</v>
      </c>
      <c r="E2342" s="366"/>
      <c r="F2342" s="243" t="s">
        <v>194</v>
      </c>
      <c r="G2342" s="366" t="s">
        <v>195</v>
      </c>
      <c r="H2342" s="366"/>
      <c r="I2342" s="366" t="s">
        <v>196</v>
      </c>
      <c r="J2342" s="366"/>
      <c r="K2342" s="243" t="s">
        <v>197</v>
      </c>
    </row>
    <row r="2343" spans="1:11" ht="15" customHeight="1">
      <c r="A2343" s="246" t="s">
        <v>1195</v>
      </c>
      <c r="B2343" s="369" t="s">
        <v>1196</v>
      </c>
      <c r="C2343" s="369"/>
      <c r="D2343" s="370" t="s">
        <v>16</v>
      </c>
      <c r="E2343" s="370"/>
      <c r="F2343" s="246" t="s">
        <v>128</v>
      </c>
      <c r="G2343" s="371">
        <v>1</v>
      </c>
      <c r="H2343" s="371"/>
      <c r="I2343" s="372">
        <v>20.07</v>
      </c>
      <c r="J2343" s="372"/>
      <c r="K2343" s="248">
        <f>TRUNC(TRUNC(G2343,8)*I2343,2)</f>
        <v>20.07</v>
      </c>
    </row>
    <row r="2344" spans="1:11" ht="15" customHeight="1">
      <c r="A2344" s="11"/>
      <c r="B2344" s="11"/>
      <c r="C2344" s="11"/>
      <c r="D2344" s="11"/>
      <c r="E2344" s="11"/>
      <c r="F2344" s="11"/>
      <c r="G2344" s="367" t="s">
        <v>782</v>
      </c>
      <c r="H2344" s="367"/>
      <c r="I2344" s="367"/>
      <c r="J2344" s="367"/>
      <c r="K2344" s="249">
        <f>SUM(K2343:K2343)</f>
        <v>20.07</v>
      </c>
    </row>
    <row r="2345" spans="1:11" ht="15" customHeight="1">
      <c r="A2345" s="373" t="s">
        <v>213</v>
      </c>
      <c r="B2345" s="373"/>
      <c r="C2345" s="373"/>
      <c r="D2345" s="366" t="s">
        <v>178</v>
      </c>
      <c r="E2345" s="366"/>
      <c r="F2345" s="243" t="s">
        <v>194</v>
      </c>
      <c r="G2345" s="366" t="s">
        <v>195</v>
      </c>
      <c r="H2345" s="366"/>
      <c r="I2345" s="366" t="s">
        <v>196</v>
      </c>
      <c r="J2345" s="366"/>
      <c r="K2345" s="243" t="s">
        <v>197</v>
      </c>
    </row>
    <row r="2346" spans="1:11" ht="21" customHeight="1">
      <c r="A2346" s="246" t="s">
        <v>1542</v>
      </c>
      <c r="B2346" s="369" t="s">
        <v>1543</v>
      </c>
      <c r="C2346" s="369"/>
      <c r="D2346" s="370" t="s">
        <v>16</v>
      </c>
      <c r="E2346" s="370"/>
      <c r="F2346" s="246" t="s">
        <v>128</v>
      </c>
      <c r="G2346" s="371">
        <v>1</v>
      </c>
      <c r="H2346" s="371"/>
      <c r="I2346" s="372">
        <v>0.42</v>
      </c>
      <c r="J2346" s="372"/>
      <c r="K2346" s="248">
        <f>TRUNC(TRUNC(G2346,8)*I2346,2)</f>
        <v>0.42</v>
      </c>
    </row>
    <row r="2347" spans="1:11" ht="15" customHeight="1">
      <c r="A2347" s="11"/>
      <c r="B2347" s="11"/>
      <c r="C2347" s="11"/>
      <c r="D2347" s="11"/>
      <c r="E2347" s="11"/>
      <c r="F2347" s="11"/>
      <c r="G2347" s="367" t="s">
        <v>216</v>
      </c>
      <c r="H2347" s="367"/>
      <c r="I2347" s="367"/>
      <c r="J2347" s="367"/>
      <c r="K2347" s="249">
        <f>SUM(K2346:K2346)</f>
        <v>0.42</v>
      </c>
    </row>
    <row r="2348" spans="1:11" ht="15" customHeight="1">
      <c r="A2348" s="11"/>
      <c r="B2348" s="11"/>
      <c r="C2348" s="11"/>
      <c r="D2348" s="11"/>
      <c r="E2348" s="11"/>
      <c r="F2348" s="11"/>
      <c r="G2348" s="368" t="s">
        <v>217</v>
      </c>
      <c r="H2348" s="368"/>
      <c r="I2348" s="368"/>
      <c r="J2348" s="368"/>
      <c r="K2348" s="250">
        <f>ROUND(SUM(K2341,K2344,K2347),2)</f>
        <v>27.42</v>
      </c>
    </row>
    <row r="2349" spans="1:11" ht="10.050000000000001" customHeight="1">
      <c r="A2349" s="11"/>
      <c r="B2349" s="11"/>
      <c r="C2349" s="11"/>
      <c r="D2349" s="11"/>
      <c r="E2349" s="11"/>
      <c r="F2349" s="11"/>
      <c r="G2349" s="374"/>
      <c r="H2349" s="374"/>
      <c r="I2349" s="374"/>
      <c r="J2349" s="374"/>
      <c r="K2349" s="374"/>
    </row>
    <row r="2350" spans="1:11" ht="19.95" customHeight="1">
      <c r="A2350" s="375" t="s">
        <v>1544</v>
      </c>
      <c r="B2350" s="375"/>
      <c r="C2350" s="375"/>
      <c r="D2350" s="375"/>
      <c r="E2350" s="375"/>
      <c r="F2350" s="375"/>
      <c r="G2350" s="375"/>
      <c r="H2350" s="375"/>
      <c r="I2350" s="375"/>
      <c r="J2350" s="375"/>
      <c r="K2350" s="375"/>
    </row>
    <row r="2351" spans="1:11" ht="15" customHeight="1">
      <c r="A2351" s="373" t="s">
        <v>281</v>
      </c>
      <c r="B2351" s="373"/>
      <c r="C2351" s="373"/>
      <c r="D2351" s="366" t="s">
        <v>178</v>
      </c>
      <c r="E2351" s="366"/>
      <c r="F2351" s="243" t="s">
        <v>194</v>
      </c>
      <c r="G2351" s="366" t="s">
        <v>195</v>
      </c>
      <c r="H2351" s="366"/>
      <c r="I2351" s="366" t="s">
        <v>196</v>
      </c>
      <c r="J2351" s="366"/>
      <c r="K2351" s="243" t="s">
        <v>197</v>
      </c>
    </row>
    <row r="2352" spans="1:11" ht="28.95" customHeight="1">
      <c r="A2352" s="246" t="s">
        <v>325</v>
      </c>
      <c r="B2352" s="369" t="s">
        <v>326</v>
      </c>
      <c r="C2352" s="369"/>
      <c r="D2352" s="370" t="s">
        <v>16</v>
      </c>
      <c r="E2352" s="370"/>
      <c r="F2352" s="246" t="s">
        <v>284</v>
      </c>
      <c r="G2352" s="371">
        <v>3.4270999999999998</v>
      </c>
      <c r="H2352" s="371"/>
      <c r="I2352" s="372">
        <v>23.65</v>
      </c>
      <c r="J2352" s="372"/>
      <c r="K2352" s="248">
        <f>TRUNC(TRUNC(G2352,8)*I2352,2)</f>
        <v>81.05</v>
      </c>
    </row>
    <row r="2353" spans="1:11" ht="28.95" customHeight="1">
      <c r="A2353" s="246" t="s">
        <v>327</v>
      </c>
      <c r="B2353" s="369" t="s">
        <v>328</v>
      </c>
      <c r="C2353" s="369"/>
      <c r="D2353" s="370" t="s">
        <v>16</v>
      </c>
      <c r="E2353" s="370"/>
      <c r="F2353" s="246" t="s">
        <v>287</v>
      </c>
      <c r="G2353" s="371">
        <v>0.88009999999999999</v>
      </c>
      <c r="H2353" s="371"/>
      <c r="I2353" s="372">
        <v>25.07</v>
      </c>
      <c r="J2353" s="372"/>
      <c r="K2353" s="248">
        <f>TRUNC(TRUNC(G2353,8)*I2353,2)</f>
        <v>22.06</v>
      </c>
    </row>
    <row r="2354" spans="1:11" ht="28.95" customHeight="1">
      <c r="A2354" s="246" t="s">
        <v>688</v>
      </c>
      <c r="B2354" s="369" t="s">
        <v>689</v>
      </c>
      <c r="C2354" s="369"/>
      <c r="D2354" s="370" t="s">
        <v>16</v>
      </c>
      <c r="E2354" s="370"/>
      <c r="F2354" s="246" t="s">
        <v>284</v>
      </c>
      <c r="G2354" s="371">
        <v>18.091699999999999</v>
      </c>
      <c r="H2354" s="371"/>
      <c r="I2354" s="372">
        <v>0.56000000000000005</v>
      </c>
      <c r="J2354" s="372"/>
      <c r="K2354" s="248">
        <f>TRUNC(TRUNC(G2354,8)*I2354,2)</f>
        <v>10.130000000000001</v>
      </c>
    </row>
    <row r="2355" spans="1:11" ht="28.95" customHeight="1">
      <c r="A2355" s="246" t="s">
        <v>690</v>
      </c>
      <c r="B2355" s="369" t="s">
        <v>691</v>
      </c>
      <c r="C2355" s="369"/>
      <c r="D2355" s="370" t="s">
        <v>16</v>
      </c>
      <c r="E2355" s="370"/>
      <c r="F2355" s="246" t="s">
        <v>287</v>
      </c>
      <c r="G2355" s="371">
        <v>6.6349999999999998</v>
      </c>
      <c r="H2355" s="371"/>
      <c r="I2355" s="372">
        <v>1.44</v>
      </c>
      <c r="J2355" s="372"/>
      <c r="K2355" s="248">
        <f>TRUNC(TRUNC(G2355,8)*I2355,2)</f>
        <v>9.5500000000000007</v>
      </c>
    </row>
    <row r="2356" spans="1:11" ht="18" customHeight="1">
      <c r="A2356" s="11"/>
      <c r="B2356" s="11"/>
      <c r="C2356" s="11"/>
      <c r="D2356" s="11"/>
      <c r="E2356" s="11"/>
      <c r="F2356" s="11"/>
      <c r="G2356" s="367" t="s">
        <v>288</v>
      </c>
      <c r="H2356" s="367"/>
      <c r="I2356" s="367"/>
      <c r="J2356" s="367"/>
      <c r="K2356" s="249">
        <f>SUM(K2352:K2355)</f>
        <v>122.78999999999999</v>
      </c>
    </row>
    <row r="2357" spans="1:11" ht="15" customHeight="1">
      <c r="A2357" s="373" t="s">
        <v>193</v>
      </c>
      <c r="B2357" s="373"/>
      <c r="C2357" s="373"/>
      <c r="D2357" s="366" t="s">
        <v>178</v>
      </c>
      <c r="E2357" s="366"/>
      <c r="F2357" s="243" t="s">
        <v>194</v>
      </c>
      <c r="G2357" s="366" t="s">
        <v>195</v>
      </c>
      <c r="H2357" s="366"/>
      <c r="I2357" s="366" t="s">
        <v>196</v>
      </c>
      <c r="J2357" s="366"/>
      <c r="K2357" s="243" t="s">
        <v>197</v>
      </c>
    </row>
    <row r="2358" spans="1:11" ht="28.95" customHeight="1">
      <c r="A2358" s="246" t="s">
        <v>1545</v>
      </c>
      <c r="B2358" s="369" t="s">
        <v>1546</v>
      </c>
      <c r="C2358" s="369"/>
      <c r="D2358" s="370" t="s">
        <v>16</v>
      </c>
      <c r="E2358" s="370"/>
      <c r="F2358" s="246" t="s">
        <v>18</v>
      </c>
      <c r="G2358" s="371">
        <v>13.051399999999999</v>
      </c>
      <c r="H2358" s="371"/>
      <c r="I2358" s="372">
        <v>52.73</v>
      </c>
      <c r="J2358" s="372"/>
      <c r="K2358" s="248">
        <f>TRUNC(TRUNC(G2358,8)*I2358,2)</f>
        <v>688.2</v>
      </c>
    </row>
    <row r="2359" spans="1:11" ht="28.95" customHeight="1">
      <c r="A2359" s="246" t="s">
        <v>1547</v>
      </c>
      <c r="B2359" s="369" t="s">
        <v>1548</v>
      </c>
      <c r="C2359" s="369"/>
      <c r="D2359" s="370" t="s">
        <v>16</v>
      </c>
      <c r="E2359" s="370"/>
      <c r="F2359" s="246" t="s">
        <v>18</v>
      </c>
      <c r="G2359" s="371">
        <v>0.60740000000000005</v>
      </c>
      <c r="H2359" s="371"/>
      <c r="I2359" s="372">
        <v>16.16</v>
      </c>
      <c r="J2359" s="372"/>
      <c r="K2359" s="248">
        <f>TRUNC(TRUNC(G2359,8)*I2359,2)</f>
        <v>9.81</v>
      </c>
    </row>
    <row r="2360" spans="1:11" ht="21" customHeight="1">
      <c r="A2360" s="246" t="s">
        <v>991</v>
      </c>
      <c r="B2360" s="369" t="s">
        <v>992</v>
      </c>
      <c r="C2360" s="369"/>
      <c r="D2360" s="370" t="s">
        <v>16</v>
      </c>
      <c r="E2360" s="370"/>
      <c r="F2360" s="246" t="s">
        <v>265</v>
      </c>
      <c r="G2360" s="371">
        <v>6.6699999999999995E-2</v>
      </c>
      <c r="H2360" s="371"/>
      <c r="I2360" s="372">
        <v>7.59</v>
      </c>
      <c r="J2360" s="372"/>
      <c r="K2360" s="248">
        <f>TRUNC(TRUNC(G2360,8)*I2360,2)</f>
        <v>0.5</v>
      </c>
    </row>
    <row r="2361" spans="1:11" ht="28.95" customHeight="1">
      <c r="A2361" s="246" t="s">
        <v>1549</v>
      </c>
      <c r="B2361" s="369" t="s">
        <v>1550</v>
      </c>
      <c r="C2361" s="369"/>
      <c r="D2361" s="370" t="s">
        <v>16</v>
      </c>
      <c r="E2361" s="370"/>
      <c r="F2361" s="246" t="s">
        <v>144</v>
      </c>
      <c r="G2361" s="371">
        <v>6</v>
      </c>
      <c r="H2361" s="371"/>
      <c r="I2361" s="372">
        <v>12.81</v>
      </c>
      <c r="J2361" s="372"/>
      <c r="K2361" s="248">
        <f>TRUNC(TRUNC(G2361,8)*I2361,2)</f>
        <v>76.86</v>
      </c>
    </row>
    <row r="2362" spans="1:11" ht="15" customHeight="1">
      <c r="A2362" s="246" t="s">
        <v>1551</v>
      </c>
      <c r="B2362" s="369" t="s">
        <v>1552</v>
      </c>
      <c r="C2362" s="369"/>
      <c r="D2362" s="370" t="s">
        <v>16</v>
      </c>
      <c r="E2362" s="370"/>
      <c r="F2362" s="246" t="s">
        <v>144</v>
      </c>
      <c r="G2362" s="371">
        <v>2.1276000000000002</v>
      </c>
      <c r="H2362" s="371"/>
      <c r="I2362" s="372">
        <v>19.62</v>
      </c>
      <c r="J2362" s="372"/>
      <c r="K2362" s="248">
        <f>TRUNC(TRUNC(G2362,8)*I2362,2)</f>
        <v>41.74</v>
      </c>
    </row>
    <row r="2363" spans="1:11" ht="15" customHeight="1">
      <c r="A2363" s="11"/>
      <c r="B2363" s="11"/>
      <c r="C2363" s="11"/>
      <c r="D2363" s="11"/>
      <c r="E2363" s="11"/>
      <c r="F2363" s="11"/>
      <c r="G2363" s="367" t="s">
        <v>206</v>
      </c>
      <c r="H2363" s="367"/>
      <c r="I2363" s="367"/>
      <c r="J2363" s="367"/>
      <c r="K2363" s="249">
        <f>SUM(K2358:K2362)</f>
        <v>817.11</v>
      </c>
    </row>
    <row r="2364" spans="1:11" ht="15" customHeight="1">
      <c r="A2364" s="373" t="s">
        <v>207</v>
      </c>
      <c r="B2364" s="373"/>
      <c r="C2364" s="373"/>
      <c r="D2364" s="366" t="s">
        <v>178</v>
      </c>
      <c r="E2364" s="366"/>
      <c r="F2364" s="243" t="s">
        <v>194</v>
      </c>
      <c r="G2364" s="366" t="s">
        <v>195</v>
      </c>
      <c r="H2364" s="366"/>
      <c r="I2364" s="366" t="s">
        <v>196</v>
      </c>
      <c r="J2364" s="366"/>
      <c r="K2364" s="243" t="s">
        <v>197</v>
      </c>
    </row>
    <row r="2365" spans="1:11" ht="21" customHeight="1">
      <c r="A2365" s="246" t="s">
        <v>337</v>
      </c>
      <c r="B2365" s="369" t="s">
        <v>338</v>
      </c>
      <c r="C2365" s="369"/>
      <c r="D2365" s="370" t="s">
        <v>16</v>
      </c>
      <c r="E2365" s="370"/>
      <c r="F2365" s="246" t="s">
        <v>128</v>
      </c>
      <c r="G2365" s="371">
        <v>4.3071999999999999</v>
      </c>
      <c r="H2365" s="371"/>
      <c r="I2365" s="372">
        <v>22.96</v>
      </c>
      <c r="J2365" s="372"/>
      <c r="K2365" s="248">
        <f>TRUNC(TRUNC(G2365,8)*I2365,2)</f>
        <v>98.89</v>
      </c>
    </row>
    <row r="2366" spans="1:11" ht="21" customHeight="1">
      <c r="A2366" s="246" t="s">
        <v>1334</v>
      </c>
      <c r="B2366" s="369" t="s">
        <v>1335</v>
      </c>
      <c r="C2366" s="369"/>
      <c r="D2366" s="370" t="s">
        <v>16</v>
      </c>
      <c r="E2366" s="370"/>
      <c r="F2366" s="246" t="s">
        <v>128</v>
      </c>
      <c r="G2366" s="371">
        <v>21.535799999999998</v>
      </c>
      <c r="H2366" s="371"/>
      <c r="I2366" s="372">
        <v>26.11</v>
      </c>
      <c r="J2366" s="372"/>
      <c r="K2366" s="248">
        <f>TRUNC(TRUNC(G2366,8)*I2366,2)</f>
        <v>562.29</v>
      </c>
    </row>
    <row r="2367" spans="1:11" ht="15" customHeight="1">
      <c r="A2367" s="246" t="s">
        <v>291</v>
      </c>
      <c r="B2367" s="369" t="s">
        <v>292</v>
      </c>
      <c r="C2367" s="369"/>
      <c r="D2367" s="370" t="s">
        <v>16</v>
      </c>
      <c r="E2367" s="370"/>
      <c r="F2367" s="246" t="s">
        <v>128</v>
      </c>
      <c r="G2367" s="371">
        <v>31.7545</v>
      </c>
      <c r="H2367" s="371"/>
      <c r="I2367" s="372">
        <v>27.42</v>
      </c>
      <c r="J2367" s="372"/>
      <c r="K2367" s="248">
        <f>TRUNC(TRUNC(G2367,8)*I2367,2)</f>
        <v>870.7</v>
      </c>
    </row>
    <row r="2368" spans="1:11" ht="15" customHeight="1">
      <c r="A2368" s="246" t="s">
        <v>210</v>
      </c>
      <c r="B2368" s="369" t="s">
        <v>211</v>
      </c>
      <c r="C2368" s="369"/>
      <c r="D2368" s="370" t="s">
        <v>16</v>
      </c>
      <c r="E2368" s="370"/>
      <c r="F2368" s="246" t="s">
        <v>128</v>
      </c>
      <c r="G2368" s="371">
        <v>31.7545</v>
      </c>
      <c r="H2368" s="371"/>
      <c r="I2368" s="372">
        <v>22.26</v>
      </c>
      <c r="J2368" s="372"/>
      <c r="K2368" s="248">
        <f>TRUNC(TRUNC(G2368,8)*I2368,2)</f>
        <v>706.85</v>
      </c>
    </row>
    <row r="2369" spans="1:11" ht="18" customHeight="1">
      <c r="A2369" s="11"/>
      <c r="B2369" s="11"/>
      <c r="C2369" s="11"/>
      <c r="D2369" s="11"/>
      <c r="E2369" s="11"/>
      <c r="F2369" s="11"/>
      <c r="G2369" s="367" t="s">
        <v>212</v>
      </c>
      <c r="H2369" s="367"/>
      <c r="I2369" s="367"/>
      <c r="J2369" s="367"/>
      <c r="K2369" s="249">
        <f>SUM(K2365:K2368)</f>
        <v>2238.73</v>
      </c>
    </row>
    <row r="2370" spans="1:11" ht="15" customHeight="1">
      <c r="A2370" s="373" t="s">
        <v>213</v>
      </c>
      <c r="B2370" s="373"/>
      <c r="C2370" s="373"/>
      <c r="D2370" s="366" t="s">
        <v>178</v>
      </c>
      <c r="E2370" s="366"/>
      <c r="F2370" s="243" t="s">
        <v>194</v>
      </c>
      <c r="G2370" s="366" t="s">
        <v>195</v>
      </c>
      <c r="H2370" s="366"/>
      <c r="I2370" s="366" t="s">
        <v>196</v>
      </c>
      <c r="J2370" s="366"/>
      <c r="K2370" s="243" t="s">
        <v>197</v>
      </c>
    </row>
    <row r="2371" spans="1:11" ht="28.95" customHeight="1">
      <c r="A2371" s="246" t="s">
        <v>1553</v>
      </c>
      <c r="B2371" s="369" t="s">
        <v>1554</v>
      </c>
      <c r="C2371" s="369"/>
      <c r="D2371" s="370" t="s">
        <v>16</v>
      </c>
      <c r="E2371" s="370"/>
      <c r="F2371" s="246" t="s">
        <v>73</v>
      </c>
      <c r="G2371" s="371">
        <v>1.2</v>
      </c>
      <c r="H2371" s="371"/>
      <c r="I2371" s="372">
        <v>499.3</v>
      </c>
      <c r="J2371" s="372"/>
      <c r="K2371" s="248">
        <f>TRUNC(TRUNC(G2371,8)*I2371,2)</f>
        <v>599.16</v>
      </c>
    </row>
    <row r="2372" spans="1:11" ht="15" customHeight="1">
      <c r="A2372" s="11"/>
      <c r="B2372" s="11"/>
      <c r="C2372" s="11"/>
      <c r="D2372" s="11"/>
      <c r="E2372" s="11"/>
      <c r="F2372" s="11"/>
      <c r="G2372" s="367" t="s">
        <v>216</v>
      </c>
      <c r="H2372" s="367"/>
      <c r="I2372" s="367"/>
      <c r="J2372" s="367"/>
      <c r="K2372" s="249">
        <f>SUM(K2371:K2371)</f>
        <v>599.16</v>
      </c>
    </row>
    <row r="2373" spans="1:11" ht="15" customHeight="1">
      <c r="A2373" s="11"/>
      <c r="B2373" s="11"/>
      <c r="C2373" s="11"/>
      <c r="D2373" s="11"/>
      <c r="E2373" s="11"/>
      <c r="F2373" s="11"/>
      <c r="G2373" s="368" t="s">
        <v>217</v>
      </c>
      <c r="H2373" s="368"/>
      <c r="I2373" s="368"/>
      <c r="J2373" s="368"/>
      <c r="K2373" s="250">
        <f>ROUND(SUM(K2356,K2363,K2369,K2372),2)</f>
        <v>3777.79</v>
      </c>
    </row>
    <row r="2374" spans="1:11" ht="10.050000000000001" customHeight="1">
      <c r="A2374" s="11"/>
      <c r="B2374" s="11"/>
      <c r="C2374" s="11"/>
      <c r="D2374" s="11"/>
      <c r="E2374" s="11"/>
      <c r="F2374" s="11"/>
      <c r="G2374" s="374"/>
      <c r="H2374" s="374"/>
      <c r="I2374" s="374"/>
      <c r="J2374" s="374"/>
      <c r="K2374" s="374"/>
    </row>
    <row r="2375" spans="1:11" ht="19.95" customHeight="1">
      <c r="A2375" s="375" t="s">
        <v>1555</v>
      </c>
      <c r="B2375" s="375"/>
      <c r="C2375" s="375"/>
      <c r="D2375" s="375"/>
      <c r="E2375" s="375"/>
      <c r="F2375" s="375"/>
      <c r="G2375" s="375"/>
      <c r="H2375" s="375"/>
      <c r="I2375" s="375"/>
      <c r="J2375" s="375"/>
      <c r="K2375" s="375"/>
    </row>
    <row r="2376" spans="1:11" ht="15" customHeight="1">
      <c r="A2376" s="373" t="s">
        <v>281</v>
      </c>
      <c r="B2376" s="373"/>
      <c r="C2376" s="373"/>
      <c r="D2376" s="366" t="s">
        <v>178</v>
      </c>
      <c r="E2376" s="366"/>
      <c r="F2376" s="243" t="s">
        <v>194</v>
      </c>
      <c r="G2376" s="366" t="s">
        <v>195</v>
      </c>
      <c r="H2376" s="366"/>
      <c r="I2376" s="366" t="s">
        <v>196</v>
      </c>
      <c r="J2376" s="366"/>
      <c r="K2376" s="243" t="s">
        <v>197</v>
      </c>
    </row>
    <row r="2377" spans="1:11" ht="28.95" customHeight="1">
      <c r="A2377" s="246" t="s">
        <v>325</v>
      </c>
      <c r="B2377" s="369" t="s">
        <v>326</v>
      </c>
      <c r="C2377" s="369"/>
      <c r="D2377" s="370" t="s">
        <v>16</v>
      </c>
      <c r="E2377" s="370"/>
      <c r="F2377" s="246" t="s">
        <v>284</v>
      </c>
      <c r="G2377" s="371">
        <v>1.1233</v>
      </c>
      <c r="H2377" s="371"/>
      <c r="I2377" s="372">
        <v>23.65</v>
      </c>
      <c r="J2377" s="372"/>
      <c r="K2377" s="248">
        <f>TRUNC(TRUNC(G2377,8)*I2377,2)</f>
        <v>26.56</v>
      </c>
    </row>
    <row r="2378" spans="1:11" ht="28.95" customHeight="1">
      <c r="A2378" s="246" t="s">
        <v>327</v>
      </c>
      <c r="B2378" s="369" t="s">
        <v>328</v>
      </c>
      <c r="C2378" s="369"/>
      <c r="D2378" s="370" t="s">
        <v>16</v>
      </c>
      <c r="E2378" s="370"/>
      <c r="F2378" s="246" t="s">
        <v>287</v>
      </c>
      <c r="G2378" s="371">
        <v>0.43980000000000002</v>
      </c>
      <c r="H2378" s="371"/>
      <c r="I2378" s="372">
        <v>25.07</v>
      </c>
      <c r="J2378" s="372"/>
      <c r="K2378" s="248">
        <f>TRUNC(TRUNC(G2378,8)*I2378,2)</f>
        <v>11.02</v>
      </c>
    </row>
    <row r="2379" spans="1:11" ht="28.95" customHeight="1">
      <c r="A2379" s="246" t="s">
        <v>688</v>
      </c>
      <c r="B2379" s="369" t="s">
        <v>689</v>
      </c>
      <c r="C2379" s="369"/>
      <c r="D2379" s="370" t="s">
        <v>16</v>
      </c>
      <c r="E2379" s="370"/>
      <c r="F2379" s="246" t="s">
        <v>284</v>
      </c>
      <c r="G2379" s="371">
        <v>12.654199999999999</v>
      </c>
      <c r="H2379" s="371"/>
      <c r="I2379" s="372">
        <v>0.56000000000000005</v>
      </c>
      <c r="J2379" s="372"/>
      <c r="K2379" s="248">
        <f>TRUNC(TRUNC(G2379,8)*I2379,2)</f>
        <v>7.08</v>
      </c>
    </row>
    <row r="2380" spans="1:11" ht="28.95" customHeight="1">
      <c r="A2380" s="246" t="s">
        <v>690</v>
      </c>
      <c r="B2380" s="369" t="s">
        <v>691</v>
      </c>
      <c r="C2380" s="369"/>
      <c r="D2380" s="370" t="s">
        <v>16</v>
      </c>
      <c r="E2380" s="370"/>
      <c r="F2380" s="246" t="s">
        <v>287</v>
      </c>
      <c r="G2380" s="371">
        <v>4.6407999999999996</v>
      </c>
      <c r="H2380" s="371"/>
      <c r="I2380" s="372">
        <v>1.44</v>
      </c>
      <c r="J2380" s="372"/>
      <c r="K2380" s="248">
        <f>TRUNC(TRUNC(G2380,8)*I2380,2)</f>
        <v>6.68</v>
      </c>
    </row>
    <row r="2381" spans="1:11" ht="18" customHeight="1">
      <c r="A2381" s="11"/>
      <c r="B2381" s="11"/>
      <c r="C2381" s="11"/>
      <c r="D2381" s="11"/>
      <c r="E2381" s="11"/>
      <c r="F2381" s="11"/>
      <c r="G2381" s="367" t="s">
        <v>288</v>
      </c>
      <c r="H2381" s="367"/>
      <c r="I2381" s="367"/>
      <c r="J2381" s="367"/>
      <c r="K2381" s="249">
        <f>SUM(K2377:K2380)</f>
        <v>51.339999999999996</v>
      </c>
    </row>
    <row r="2382" spans="1:11" ht="15" customHeight="1">
      <c r="A2382" s="373" t="s">
        <v>193</v>
      </c>
      <c r="B2382" s="373"/>
      <c r="C2382" s="373"/>
      <c r="D2382" s="366" t="s">
        <v>178</v>
      </c>
      <c r="E2382" s="366"/>
      <c r="F2382" s="243" t="s">
        <v>194</v>
      </c>
      <c r="G2382" s="366" t="s">
        <v>195</v>
      </c>
      <c r="H2382" s="366"/>
      <c r="I2382" s="366" t="s">
        <v>196</v>
      </c>
      <c r="J2382" s="366"/>
      <c r="K2382" s="243" t="s">
        <v>197</v>
      </c>
    </row>
    <row r="2383" spans="1:11" ht="28.95" customHeight="1">
      <c r="A2383" s="246" t="s">
        <v>1556</v>
      </c>
      <c r="B2383" s="369" t="s">
        <v>1557</v>
      </c>
      <c r="C2383" s="369"/>
      <c r="D2383" s="370" t="s">
        <v>16</v>
      </c>
      <c r="E2383" s="370"/>
      <c r="F2383" s="246" t="s">
        <v>18</v>
      </c>
      <c r="G2383" s="371">
        <v>8.4224999999999994</v>
      </c>
      <c r="H2383" s="371"/>
      <c r="I2383" s="372">
        <v>42.5</v>
      </c>
      <c r="J2383" s="372"/>
      <c r="K2383" s="248">
        <f t="shared" ref="K2383:K2388" si="22">TRUNC(TRUNC(G2383,8)*I2383,2)</f>
        <v>357.95</v>
      </c>
    </row>
    <row r="2384" spans="1:11" ht="28.95" customHeight="1">
      <c r="A2384" s="246" t="s">
        <v>1547</v>
      </c>
      <c r="B2384" s="369" t="s">
        <v>1548</v>
      </c>
      <c r="C2384" s="369"/>
      <c r="D2384" s="370" t="s">
        <v>16</v>
      </c>
      <c r="E2384" s="370"/>
      <c r="F2384" s="246" t="s">
        <v>18</v>
      </c>
      <c r="G2384" s="371">
        <v>0.60740000000000005</v>
      </c>
      <c r="H2384" s="371"/>
      <c r="I2384" s="372">
        <v>16.16</v>
      </c>
      <c r="J2384" s="372"/>
      <c r="K2384" s="248">
        <f t="shared" si="22"/>
        <v>9.81</v>
      </c>
    </row>
    <row r="2385" spans="1:11" ht="21" customHeight="1">
      <c r="A2385" s="246" t="s">
        <v>991</v>
      </c>
      <c r="B2385" s="369" t="s">
        <v>992</v>
      </c>
      <c r="C2385" s="369"/>
      <c r="D2385" s="370" t="s">
        <v>16</v>
      </c>
      <c r="E2385" s="370"/>
      <c r="F2385" s="246" t="s">
        <v>265</v>
      </c>
      <c r="G2385" s="371">
        <v>6.6699999999999995E-2</v>
      </c>
      <c r="H2385" s="371"/>
      <c r="I2385" s="372">
        <v>7.59</v>
      </c>
      <c r="J2385" s="372"/>
      <c r="K2385" s="248">
        <f t="shared" si="22"/>
        <v>0.5</v>
      </c>
    </row>
    <row r="2386" spans="1:11" ht="21" customHeight="1">
      <c r="A2386" s="246" t="s">
        <v>329</v>
      </c>
      <c r="B2386" s="369" t="s">
        <v>330</v>
      </c>
      <c r="C2386" s="369"/>
      <c r="D2386" s="370" t="s">
        <v>16</v>
      </c>
      <c r="E2386" s="370"/>
      <c r="F2386" s="246" t="s">
        <v>167</v>
      </c>
      <c r="G2386" s="371">
        <v>5.0545</v>
      </c>
      <c r="H2386" s="371"/>
      <c r="I2386" s="372">
        <v>10.66</v>
      </c>
      <c r="J2386" s="372"/>
      <c r="K2386" s="248">
        <f t="shared" si="22"/>
        <v>53.88</v>
      </c>
    </row>
    <row r="2387" spans="1:11" ht="15" customHeight="1">
      <c r="A2387" s="246" t="s">
        <v>1551</v>
      </c>
      <c r="B2387" s="369" t="s">
        <v>1552</v>
      </c>
      <c r="C2387" s="369"/>
      <c r="D2387" s="370" t="s">
        <v>16</v>
      </c>
      <c r="E2387" s="370"/>
      <c r="F2387" s="246" t="s">
        <v>144</v>
      </c>
      <c r="G2387" s="371">
        <v>0.43769999999999998</v>
      </c>
      <c r="H2387" s="371"/>
      <c r="I2387" s="372">
        <v>19.62</v>
      </c>
      <c r="J2387" s="372"/>
      <c r="K2387" s="248">
        <f t="shared" si="22"/>
        <v>8.58</v>
      </c>
    </row>
    <row r="2388" spans="1:11" ht="15" customHeight="1">
      <c r="A2388" s="246" t="s">
        <v>1558</v>
      </c>
      <c r="B2388" s="369" t="s">
        <v>1559</v>
      </c>
      <c r="C2388" s="369"/>
      <c r="D2388" s="370" t="s">
        <v>16</v>
      </c>
      <c r="E2388" s="370"/>
      <c r="F2388" s="246" t="s">
        <v>144</v>
      </c>
      <c r="G2388" s="371">
        <v>0.6552</v>
      </c>
      <c r="H2388" s="371"/>
      <c r="I2388" s="372">
        <v>18.059999999999999</v>
      </c>
      <c r="J2388" s="372"/>
      <c r="K2388" s="248">
        <f t="shared" si="22"/>
        <v>11.83</v>
      </c>
    </row>
    <row r="2389" spans="1:11" ht="15" customHeight="1">
      <c r="A2389" s="11"/>
      <c r="B2389" s="11"/>
      <c r="C2389" s="11"/>
      <c r="D2389" s="11"/>
      <c r="E2389" s="11"/>
      <c r="F2389" s="11"/>
      <c r="G2389" s="367" t="s">
        <v>206</v>
      </c>
      <c r="H2389" s="367"/>
      <c r="I2389" s="367"/>
      <c r="J2389" s="367"/>
      <c r="K2389" s="249">
        <f>SUM(K2383:K2388)</f>
        <v>442.54999999999995</v>
      </c>
    </row>
    <row r="2390" spans="1:11" ht="15" customHeight="1">
      <c r="A2390" s="373" t="s">
        <v>207</v>
      </c>
      <c r="B2390" s="373"/>
      <c r="C2390" s="373"/>
      <c r="D2390" s="366" t="s">
        <v>178</v>
      </c>
      <c r="E2390" s="366"/>
      <c r="F2390" s="243" t="s">
        <v>194</v>
      </c>
      <c r="G2390" s="366" t="s">
        <v>195</v>
      </c>
      <c r="H2390" s="366"/>
      <c r="I2390" s="366" t="s">
        <v>196</v>
      </c>
      <c r="J2390" s="366"/>
      <c r="K2390" s="243" t="s">
        <v>197</v>
      </c>
    </row>
    <row r="2391" spans="1:11" ht="21" customHeight="1">
      <c r="A2391" s="246" t="s">
        <v>337</v>
      </c>
      <c r="B2391" s="369" t="s">
        <v>338</v>
      </c>
      <c r="C2391" s="369"/>
      <c r="D2391" s="370" t="s">
        <v>16</v>
      </c>
      <c r="E2391" s="370"/>
      <c r="F2391" s="246" t="s">
        <v>128</v>
      </c>
      <c r="G2391" s="371">
        <v>1.5631999999999999</v>
      </c>
      <c r="H2391" s="371"/>
      <c r="I2391" s="372">
        <v>22.96</v>
      </c>
      <c r="J2391" s="372"/>
      <c r="K2391" s="248">
        <f>TRUNC(TRUNC(G2391,8)*I2391,2)</f>
        <v>35.89</v>
      </c>
    </row>
    <row r="2392" spans="1:11" ht="21" customHeight="1">
      <c r="A2392" s="246" t="s">
        <v>1334</v>
      </c>
      <c r="B2392" s="369" t="s">
        <v>1335</v>
      </c>
      <c r="C2392" s="369"/>
      <c r="D2392" s="370" t="s">
        <v>16</v>
      </c>
      <c r="E2392" s="370"/>
      <c r="F2392" s="246" t="s">
        <v>128</v>
      </c>
      <c r="G2392" s="371">
        <v>7.8158000000000003</v>
      </c>
      <c r="H2392" s="371"/>
      <c r="I2392" s="372">
        <v>26.11</v>
      </c>
      <c r="J2392" s="372"/>
      <c r="K2392" s="248">
        <f>TRUNC(TRUNC(G2392,8)*I2392,2)</f>
        <v>204.07</v>
      </c>
    </row>
    <row r="2393" spans="1:11" ht="15" customHeight="1">
      <c r="A2393" s="246" t="s">
        <v>291</v>
      </c>
      <c r="B2393" s="369" t="s">
        <v>292</v>
      </c>
      <c r="C2393" s="369"/>
      <c r="D2393" s="370" t="s">
        <v>16</v>
      </c>
      <c r="E2393" s="370"/>
      <c r="F2393" s="246" t="s">
        <v>128</v>
      </c>
      <c r="G2393" s="371">
        <v>22.0181</v>
      </c>
      <c r="H2393" s="371"/>
      <c r="I2393" s="372">
        <v>27.42</v>
      </c>
      <c r="J2393" s="372"/>
      <c r="K2393" s="248">
        <f>TRUNC(TRUNC(G2393,8)*I2393,2)</f>
        <v>603.73</v>
      </c>
    </row>
    <row r="2394" spans="1:11" ht="15" customHeight="1">
      <c r="A2394" s="246" t="s">
        <v>210</v>
      </c>
      <c r="B2394" s="369" t="s">
        <v>211</v>
      </c>
      <c r="C2394" s="369"/>
      <c r="D2394" s="370" t="s">
        <v>16</v>
      </c>
      <c r="E2394" s="370"/>
      <c r="F2394" s="246" t="s">
        <v>128</v>
      </c>
      <c r="G2394" s="371">
        <v>22.0181</v>
      </c>
      <c r="H2394" s="371"/>
      <c r="I2394" s="372">
        <v>22.26</v>
      </c>
      <c r="J2394" s="372"/>
      <c r="K2394" s="248">
        <f>TRUNC(TRUNC(G2394,8)*I2394,2)</f>
        <v>490.12</v>
      </c>
    </row>
    <row r="2395" spans="1:11" ht="18" customHeight="1">
      <c r="A2395" s="11"/>
      <c r="B2395" s="11"/>
      <c r="C2395" s="11"/>
      <c r="D2395" s="11"/>
      <c r="E2395" s="11"/>
      <c r="F2395" s="11"/>
      <c r="G2395" s="367" t="s">
        <v>212</v>
      </c>
      <c r="H2395" s="367"/>
      <c r="I2395" s="367"/>
      <c r="J2395" s="367"/>
      <c r="K2395" s="249">
        <f>SUM(K2391:K2394)</f>
        <v>1333.81</v>
      </c>
    </row>
    <row r="2396" spans="1:11" ht="15" customHeight="1">
      <c r="A2396" s="373" t="s">
        <v>213</v>
      </c>
      <c r="B2396" s="373"/>
      <c r="C2396" s="373"/>
      <c r="D2396" s="366" t="s">
        <v>178</v>
      </c>
      <c r="E2396" s="366"/>
      <c r="F2396" s="243" t="s">
        <v>194</v>
      </c>
      <c r="G2396" s="366" t="s">
        <v>195</v>
      </c>
      <c r="H2396" s="366"/>
      <c r="I2396" s="366" t="s">
        <v>196</v>
      </c>
      <c r="J2396" s="366"/>
      <c r="K2396" s="243" t="s">
        <v>197</v>
      </c>
    </row>
    <row r="2397" spans="1:11" ht="28.95" customHeight="1">
      <c r="A2397" s="246" t="s">
        <v>1445</v>
      </c>
      <c r="B2397" s="369" t="s">
        <v>1446</v>
      </c>
      <c r="C2397" s="369"/>
      <c r="D2397" s="370" t="s">
        <v>16</v>
      </c>
      <c r="E2397" s="370"/>
      <c r="F2397" s="246" t="s">
        <v>144</v>
      </c>
      <c r="G2397" s="371">
        <v>21.999700000000001</v>
      </c>
      <c r="H2397" s="371"/>
      <c r="I2397" s="372">
        <v>14.84</v>
      </c>
      <c r="J2397" s="372"/>
      <c r="K2397" s="248">
        <f>TRUNC(TRUNC(G2397,8)*I2397,2)</f>
        <v>326.47000000000003</v>
      </c>
    </row>
    <row r="2398" spans="1:11" ht="28.95" customHeight="1">
      <c r="A2398" s="246" t="s">
        <v>1560</v>
      </c>
      <c r="B2398" s="369" t="s">
        <v>1561</v>
      </c>
      <c r="C2398" s="369"/>
      <c r="D2398" s="370" t="s">
        <v>16</v>
      </c>
      <c r="E2398" s="370"/>
      <c r="F2398" s="246" t="s">
        <v>73</v>
      </c>
      <c r="G2398" s="371">
        <v>1.2</v>
      </c>
      <c r="H2398" s="371"/>
      <c r="I2398" s="372">
        <v>514.94000000000005</v>
      </c>
      <c r="J2398" s="372"/>
      <c r="K2398" s="248">
        <f>TRUNC(TRUNC(G2398,8)*I2398,2)</f>
        <v>617.91999999999996</v>
      </c>
    </row>
    <row r="2399" spans="1:11" ht="15" customHeight="1">
      <c r="A2399" s="11"/>
      <c r="B2399" s="11"/>
      <c r="C2399" s="11"/>
      <c r="D2399" s="11"/>
      <c r="E2399" s="11"/>
      <c r="F2399" s="11"/>
      <c r="G2399" s="367" t="s">
        <v>216</v>
      </c>
      <c r="H2399" s="367"/>
      <c r="I2399" s="367"/>
      <c r="J2399" s="367"/>
      <c r="K2399" s="249">
        <f>SUM(K2397:K2398)</f>
        <v>944.39</v>
      </c>
    </row>
    <row r="2400" spans="1:11" ht="15" customHeight="1">
      <c r="A2400" s="11"/>
      <c r="B2400" s="11"/>
      <c r="C2400" s="11"/>
      <c r="D2400" s="11"/>
      <c r="E2400" s="11"/>
      <c r="F2400" s="11"/>
      <c r="G2400" s="368" t="s">
        <v>217</v>
      </c>
      <c r="H2400" s="368"/>
      <c r="I2400" s="368"/>
      <c r="J2400" s="368"/>
      <c r="K2400" s="250">
        <f>ROUND(SUM(K2381,K2389,K2395,K2399),2)</f>
        <v>2772.09</v>
      </c>
    </row>
    <row r="2401" spans="1:11" ht="10.050000000000001" customHeight="1">
      <c r="A2401" s="11"/>
      <c r="B2401" s="11"/>
      <c r="C2401" s="11"/>
      <c r="D2401" s="11"/>
      <c r="E2401" s="11"/>
      <c r="F2401" s="11"/>
      <c r="G2401" s="374"/>
      <c r="H2401" s="374"/>
      <c r="I2401" s="374"/>
      <c r="J2401" s="374"/>
      <c r="K2401" s="374"/>
    </row>
    <row r="2402" spans="1:11" ht="19.95" customHeight="1">
      <c r="A2402" s="375" t="s">
        <v>1562</v>
      </c>
      <c r="B2402" s="375"/>
      <c r="C2402" s="375"/>
      <c r="D2402" s="375"/>
      <c r="E2402" s="375"/>
      <c r="F2402" s="375"/>
      <c r="G2402" s="375"/>
      <c r="H2402" s="375"/>
      <c r="I2402" s="375"/>
      <c r="J2402" s="375"/>
      <c r="K2402" s="375"/>
    </row>
    <row r="2403" spans="1:11" ht="15" customHeight="1">
      <c r="A2403" s="373" t="s">
        <v>281</v>
      </c>
      <c r="B2403" s="373"/>
      <c r="C2403" s="373"/>
      <c r="D2403" s="366" t="s">
        <v>178</v>
      </c>
      <c r="E2403" s="366"/>
      <c r="F2403" s="243" t="s">
        <v>194</v>
      </c>
      <c r="G2403" s="366" t="s">
        <v>195</v>
      </c>
      <c r="H2403" s="366"/>
      <c r="I2403" s="366" t="s">
        <v>196</v>
      </c>
      <c r="J2403" s="366"/>
      <c r="K2403" s="243" t="s">
        <v>197</v>
      </c>
    </row>
    <row r="2404" spans="1:11" ht="28.95" customHeight="1">
      <c r="A2404" s="246" t="s">
        <v>325</v>
      </c>
      <c r="B2404" s="369" t="s">
        <v>326</v>
      </c>
      <c r="C2404" s="369"/>
      <c r="D2404" s="370" t="s">
        <v>16</v>
      </c>
      <c r="E2404" s="370"/>
      <c r="F2404" s="246" t="s">
        <v>284</v>
      </c>
      <c r="G2404" s="371">
        <v>0.70430000000000004</v>
      </c>
      <c r="H2404" s="371"/>
      <c r="I2404" s="372">
        <v>23.65</v>
      </c>
      <c r="J2404" s="372"/>
      <c r="K2404" s="248">
        <f>TRUNC(TRUNC(G2404,8)*I2404,2)</f>
        <v>16.649999999999999</v>
      </c>
    </row>
    <row r="2405" spans="1:11" ht="28.95" customHeight="1">
      <c r="A2405" s="246" t="s">
        <v>327</v>
      </c>
      <c r="B2405" s="369" t="s">
        <v>328</v>
      </c>
      <c r="C2405" s="369"/>
      <c r="D2405" s="370" t="s">
        <v>16</v>
      </c>
      <c r="E2405" s="370"/>
      <c r="F2405" s="246" t="s">
        <v>287</v>
      </c>
      <c r="G2405" s="371">
        <v>0.48770000000000002</v>
      </c>
      <c r="H2405" s="371"/>
      <c r="I2405" s="372">
        <v>25.07</v>
      </c>
      <c r="J2405" s="372"/>
      <c r="K2405" s="248">
        <f>TRUNC(TRUNC(G2405,8)*I2405,2)</f>
        <v>12.22</v>
      </c>
    </row>
    <row r="2406" spans="1:11" ht="28.95" customHeight="1">
      <c r="A2406" s="246" t="s">
        <v>688</v>
      </c>
      <c r="B2406" s="369" t="s">
        <v>689</v>
      </c>
      <c r="C2406" s="369"/>
      <c r="D2406" s="370" t="s">
        <v>16</v>
      </c>
      <c r="E2406" s="370"/>
      <c r="F2406" s="246" t="s">
        <v>284</v>
      </c>
      <c r="G2406" s="371">
        <v>18.091699999999999</v>
      </c>
      <c r="H2406" s="371"/>
      <c r="I2406" s="372">
        <v>0.56000000000000005</v>
      </c>
      <c r="J2406" s="372"/>
      <c r="K2406" s="248">
        <f>TRUNC(TRUNC(G2406,8)*I2406,2)</f>
        <v>10.130000000000001</v>
      </c>
    </row>
    <row r="2407" spans="1:11" ht="28.95" customHeight="1">
      <c r="A2407" s="246" t="s">
        <v>690</v>
      </c>
      <c r="B2407" s="369" t="s">
        <v>691</v>
      </c>
      <c r="C2407" s="369"/>
      <c r="D2407" s="370" t="s">
        <v>16</v>
      </c>
      <c r="E2407" s="370"/>
      <c r="F2407" s="246" t="s">
        <v>287</v>
      </c>
      <c r="G2407" s="371">
        <v>6.6349999999999998</v>
      </c>
      <c r="H2407" s="371"/>
      <c r="I2407" s="372">
        <v>1.44</v>
      </c>
      <c r="J2407" s="372"/>
      <c r="K2407" s="248">
        <f>TRUNC(TRUNC(G2407,8)*I2407,2)</f>
        <v>9.5500000000000007</v>
      </c>
    </row>
    <row r="2408" spans="1:11" ht="18" customHeight="1">
      <c r="A2408" s="11"/>
      <c r="B2408" s="11"/>
      <c r="C2408" s="11"/>
      <c r="D2408" s="11"/>
      <c r="E2408" s="11"/>
      <c r="F2408" s="11"/>
      <c r="G2408" s="367" t="s">
        <v>288</v>
      </c>
      <c r="H2408" s="367"/>
      <c r="I2408" s="367"/>
      <c r="J2408" s="367"/>
      <c r="K2408" s="249">
        <f>SUM(K2404:K2407)</f>
        <v>48.55</v>
      </c>
    </row>
    <row r="2409" spans="1:11" ht="15" customHeight="1">
      <c r="A2409" s="373" t="s">
        <v>193</v>
      </c>
      <c r="B2409" s="373"/>
      <c r="C2409" s="373"/>
      <c r="D2409" s="366" t="s">
        <v>178</v>
      </c>
      <c r="E2409" s="366"/>
      <c r="F2409" s="243" t="s">
        <v>194</v>
      </c>
      <c r="G2409" s="366" t="s">
        <v>195</v>
      </c>
      <c r="H2409" s="366"/>
      <c r="I2409" s="366" t="s">
        <v>196</v>
      </c>
      <c r="J2409" s="366"/>
      <c r="K2409" s="243" t="s">
        <v>197</v>
      </c>
    </row>
    <row r="2410" spans="1:11" ht="28.95" customHeight="1">
      <c r="A2410" s="246" t="s">
        <v>1556</v>
      </c>
      <c r="B2410" s="369" t="s">
        <v>1557</v>
      </c>
      <c r="C2410" s="369"/>
      <c r="D2410" s="370" t="s">
        <v>16</v>
      </c>
      <c r="E2410" s="370"/>
      <c r="F2410" s="246" t="s">
        <v>18</v>
      </c>
      <c r="G2410" s="371">
        <v>1.9403999999999999</v>
      </c>
      <c r="H2410" s="371"/>
      <c r="I2410" s="372">
        <v>42.5</v>
      </c>
      <c r="J2410" s="372"/>
      <c r="K2410" s="248">
        <f>TRUNC(TRUNC(G2410,8)*I2410,2)</f>
        <v>82.46</v>
      </c>
    </row>
    <row r="2411" spans="1:11" ht="21" customHeight="1">
      <c r="A2411" s="246" t="s">
        <v>991</v>
      </c>
      <c r="B2411" s="369" t="s">
        <v>992</v>
      </c>
      <c r="C2411" s="369"/>
      <c r="D2411" s="370" t="s">
        <v>16</v>
      </c>
      <c r="E2411" s="370"/>
      <c r="F2411" s="246" t="s">
        <v>265</v>
      </c>
      <c r="G2411" s="371">
        <v>8.3299999999999999E-2</v>
      </c>
      <c r="H2411" s="371"/>
      <c r="I2411" s="372">
        <v>7.59</v>
      </c>
      <c r="J2411" s="372"/>
      <c r="K2411" s="248">
        <f>TRUNC(TRUNC(G2411,8)*I2411,2)</f>
        <v>0.63</v>
      </c>
    </row>
    <row r="2412" spans="1:11" ht="15" customHeight="1">
      <c r="A2412" s="246" t="s">
        <v>1551</v>
      </c>
      <c r="B2412" s="369" t="s">
        <v>1552</v>
      </c>
      <c r="C2412" s="369"/>
      <c r="D2412" s="370" t="s">
        <v>16</v>
      </c>
      <c r="E2412" s="370"/>
      <c r="F2412" s="246" t="s">
        <v>144</v>
      </c>
      <c r="G2412" s="371">
        <v>0.4365</v>
      </c>
      <c r="H2412" s="371"/>
      <c r="I2412" s="372">
        <v>19.62</v>
      </c>
      <c r="J2412" s="372"/>
      <c r="K2412" s="248">
        <f>TRUNC(TRUNC(G2412,8)*I2412,2)</f>
        <v>8.56</v>
      </c>
    </row>
    <row r="2413" spans="1:11" ht="21" customHeight="1">
      <c r="A2413" s="246" t="s">
        <v>993</v>
      </c>
      <c r="B2413" s="369" t="s">
        <v>994</v>
      </c>
      <c r="C2413" s="369"/>
      <c r="D2413" s="370" t="s">
        <v>16</v>
      </c>
      <c r="E2413" s="370"/>
      <c r="F2413" s="246" t="s">
        <v>167</v>
      </c>
      <c r="G2413" s="371">
        <v>5.6283000000000003</v>
      </c>
      <c r="H2413" s="371"/>
      <c r="I2413" s="372">
        <v>3.73</v>
      </c>
      <c r="J2413" s="372"/>
      <c r="K2413" s="248">
        <f>TRUNC(TRUNC(G2413,8)*I2413,2)</f>
        <v>20.99</v>
      </c>
    </row>
    <row r="2414" spans="1:11" ht="15" customHeight="1">
      <c r="A2414" s="11"/>
      <c r="B2414" s="11"/>
      <c r="C2414" s="11"/>
      <c r="D2414" s="11"/>
      <c r="E2414" s="11"/>
      <c r="F2414" s="11"/>
      <c r="G2414" s="367" t="s">
        <v>206</v>
      </c>
      <c r="H2414" s="367"/>
      <c r="I2414" s="367"/>
      <c r="J2414" s="367"/>
      <c r="K2414" s="249">
        <f>SUM(K2410:K2413)</f>
        <v>112.63999999999999</v>
      </c>
    </row>
    <row r="2415" spans="1:11" ht="15" customHeight="1">
      <c r="A2415" s="373" t="s">
        <v>207</v>
      </c>
      <c r="B2415" s="373"/>
      <c r="C2415" s="373"/>
      <c r="D2415" s="366" t="s">
        <v>178</v>
      </c>
      <c r="E2415" s="366"/>
      <c r="F2415" s="243" t="s">
        <v>194</v>
      </c>
      <c r="G2415" s="366" t="s">
        <v>195</v>
      </c>
      <c r="H2415" s="366"/>
      <c r="I2415" s="366" t="s">
        <v>196</v>
      </c>
      <c r="J2415" s="366"/>
      <c r="K2415" s="243" t="s">
        <v>197</v>
      </c>
    </row>
    <row r="2416" spans="1:11" ht="21" customHeight="1">
      <c r="A2416" s="246" t="s">
        <v>337</v>
      </c>
      <c r="B2416" s="369" t="s">
        <v>338</v>
      </c>
      <c r="C2416" s="369"/>
      <c r="D2416" s="370" t="s">
        <v>16</v>
      </c>
      <c r="E2416" s="370"/>
      <c r="F2416" s="246" t="s">
        <v>128</v>
      </c>
      <c r="G2416" s="371">
        <v>1.1919999999999999</v>
      </c>
      <c r="H2416" s="371"/>
      <c r="I2416" s="372">
        <v>22.96</v>
      </c>
      <c r="J2416" s="372"/>
      <c r="K2416" s="248">
        <f>TRUNC(TRUNC(G2416,8)*I2416,2)</f>
        <v>27.36</v>
      </c>
    </row>
    <row r="2417" spans="1:11" ht="21" customHeight="1">
      <c r="A2417" s="246" t="s">
        <v>1334</v>
      </c>
      <c r="B2417" s="369" t="s">
        <v>1335</v>
      </c>
      <c r="C2417" s="369"/>
      <c r="D2417" s="370" t="s">
        <v>16</v>
      </c>
      <c r="E2417" s="370"/>
      <c r="F2417" s="246" t="s">
        <v>128</v>
      </c>
      <c r="G2417" s="371">
        <v>5.96</v>
      </c>
      <c r="H2417" s="371"/>
      <c r="I2417" s="372">
        <v>26.11</v>
      </c>
      <c r="J2417" s="372"/>
      <c r="K2417" s="248">
        <f>TRUNC(TRUNC(G2417,8)*I2417,2)</f>
        <v>155.61000000000001</v>
      </c>
    </row>
    <row r="2418" spans="1:11" ht="15" customHeight="1">
      <c r="A2418" s="246" t="s">
        <v>291</v>
      </c>
      <c r="B2418" s="369" t="s">
        <v>292</v>
      </c>
      <c r="C2418" s="369"/>
      <c r="D2418" s="370" t="s">
        <v>16</v>
      </c>
      <c r="E2418" s="370"/>
      <c r="F2418" s="246" t="s">
        <v>128</v>
      </c>
      <c r="G2418" s="371">
        <v>31.349900000000002</v>
      </c>
      <c r="H2418" s="371"/>
      <c r="I2418" s="372">
        <v>27.42</v>
      </c>
      <c r="J2418" s="372"/>
      <c r="K2418" s="248">
        <f>TRUNC(TRUNC(G2418,8)*I2418,2)</f>
        <v>859.61</v>
      </c>
    </row>
    <row r="2419" spans="1:11" ht="15" customHeight="1">
      <c r="A2419" s="246" t="s">
        <v>210</v>
      </c>
      <c r="B2419" s="369" t="s">
        <v>211</v>
      </c>
      <c r="C2419" s="369"/>
      <c r="D2419" s="370" t="s">
        <v>16</v>
      </c>
      <c r="E2419" s="370"/>
      <c r="F2419" s="246" t="s">
        <v>128</v>
      </c>
      <c r="G2419" s="371">
        <v>31.349900000000002</v>
      </c>
      <c r="H2419" s="371"/>
      <c r="I2419" s="372">
        <v>22.26</v>
      </c>
      <c r="J2419" s="372"/>
      <c r="K2419" s="248">
        <f>TRUNC(TRUNC(G2419,8)*I2419,2)</f>
        <v>697.84</v>
      </c>
    </row>
    <row r="2420" spans="1:11" ht="18" customHeight="1">
      <c r="A2420" s="11"/>
      <c r="B2420" s="11"/>
      <c r="C2420" s="11"/>
      <c r="D2420" s="11"/>
      <c r="E2420" s="11"/>
      <c r="F2420" s="11"/>
      <c r="G2420" s="367" t="s">
        <v>212</v>
      </c>
      <c r="H2420" s="367"/>
      <c r="I2420" s="367"/>
      <c r="J2420" s="367"/>
      <c r="K2420" s="249">
        <f>SUM(K2416:K2419)</f>
        <v>1740.42</v>
      </c>
    </row>
    <row r="2421" spans="1:11" ht="15" customHeight="1">
      <c r="A2421" s="373" t="s">
        <v>213</v>
      </c>
      <c r="B2421" s="373"/>
      <c r="C2421" s="373"/>
      <c r="D2421" s="366" t="s">
        <v>178</v>
      </c>
      <c r="E2421" s="366"/>
      <c r="F2421" s="243" t="s">
        <v>194</v>
      </c>
      <c r="G2421" s="366" t="s">
        <v>195</v>
      </c>
      <c r="H2421" s="366"/>
      <c r="I2421" s="366" t="s">
        <v>196</v>
      </c>
      <c r="J2421" s="366"/>
      <c r="K2421" s="243" t="s">
        <v>197</v>
      </c>
    </row>
    <row r="2422" spans="1:11" ht="28.95" customHeight="1">
      <c r="A2422" s="246" t="s">
        <v>1445</v>
      </c>
      <c r="B2422" s="369" t="s">
        <v>1446</v>
      </c>
      <c r="C2422" s="369"/>
      <c r="D2422" s="370" t="s">
        <v>16</v>
      </c>
      <c r="E2422" s="370"/>
      <c r="F2422" s="246" t="s">
        <v>144</v>
      </c>
      <c r="G2422" s="371">
        <v>27.898800000000001</v>
      </c>
      <c r="H2422" s="371"/>
      <c r="I2422" s="372">
        <v>14.84</v>
      </c>
      <c r="J2422" s="372"/>
      <c r="K2422" s="248">
        <f>TRUNC(TRUNC(G2422,8)*I2422,2)</f>
        <v>414.01</v>
      </c>
    </row>
    <row r="2423" spans="1:11" ht="28.95" customHeight="1">
      <c r="A2423" s="246" t="s">
        <v>1553</v>
      </c>
      <c r="B2423" s="369" t="s">
        <v>1554</v>
      </c>
      <c r="C2423" s="369"/>
      <c r="D2423" s="370" t="s">
        <v>16</v>
      </c>
      <c r="E2423" s="370"/>
      <c r="F2423" s="246" t="s">
        <v>73</v>
      </c>
      <c r="G2423" s="371">
        <v>1.2</v>
      </c>
      <c r="H2423" s="371"/>
      <c r="I2423" s="372">
        <v>499.3</v>
      </c>
      <c r="J2423" s="372"/>
      <c r="K2423" s="248">
        <f>TRUNC(TRUNC(G2423,8)*I2423,2)</f>
        <v>599.16</v>
      </c>
    </row>
    <row r="2424" spans="1:11" ht="15" customHeight="1">
      <c r="A2424" s="11"/>
      <c r="B2424" s="11"/>
      <c r="C2424" s="11"/>
      <c r="D2424" s="11"/>
      <c r="E2424" s="11"/>
      <c r="F2424" s="11"/>
      <c r="G2424" s="367" t="s">
        <v>216</v>
      </c>
      <c r="H2424" s="367"/>
      <c r="I2424" s="367"/>
      <c r="J2424" s="367"/>
      <c r="K2424" s="249">
        <f>SUM(K2422:K2423)</f>
        <v>1013.17</v>
      </c>
    </row>
    <row r="2425" spans="1:11" ht="15" customHeight="1">
      <c r="A2425" s="11"/>
      <c r="B2425" s="11"/>
      <c r="C2425" s="11"/>
      <c r="D2425" s="11"/>
      <c r="E2425" s="11"/>
      <c r="F2425" s="11"/>
      <c r="G2425" s="368" t="s">
        <v>217</v>
      </c>
      <c r="H2425" s="368"/>
      <c r="I2425" s="368"/>
      <c r="J2425" s="368"/>
      <c r="K2425" s="250">
        <f>ROUND(SUM(K2408,K2414,K2420,K2424),2)</f>
        <v>2914.78</v>
      </c>
    </row>
    <row r="2426" spans="1:11" ht="10.050000000000001" customHeight="1">
      <c r="A2426" s="11"/>
      <c r="B2426" s="11"/>
      <c r="C2426" s="11"/>
      <c r="D2426" s="11"/>
      <c r="E2426" s="11"/>
      <c r="F2426" s="11"/>
      <c r="G2426" s="374"/>
      <c r="H2426" s="374"/>
      <c r="I2426" s="374"/>
      <c r="J2426" s="374"/>
      <c r="K2426" s="374"/>
    </row>
    <row r="2427" spans="1:11" ht="19.95" customHeight="1">
      <c r="A2427" s="375" t="s">
        <v>1563</v>
      </c>
      <c r="B2427" s="375"/>
      <c r="C2427" s="375"/>
      <c r="D2427" s="375"/>
      <c r="E2427" s="375"/>
      <c r="F2427" s="375"/>
      <c r="G2427" s="375"/>
      <c r="H2427" s="375"/>
      <c r="I2427" s="375"/>
      <c r="J2427" s="375"/>
      <c r="K2427" s="375"/>
    </row>
    <row r="2428" spans="1:11" ht="15" customHeight="1">
      <c r="A2428" s="373" t="s">
        <v>281</v>
      </c>
      <c r="B2428" s="373"/>
      <c r="C2428" s="373"/>
      <c r="D2428" s="366" t="s">
        <v>178</v>
      </c>
      <c r="E2428" s="366"/>
      <c r="F2428" s="243" t="s">
        <v>194</v>
      </c>
      <c r="G2428" s="366" t="s">
        <v>195</v>
      </c>
      <c r="H2428" s="366"/>
      <c r="I2428" s="366" t="s">
        <v>196</v>
      </c>
      <c r="J2428" s="366"/>
      <c r="K2428" s="243" t="s">
        <v>197</v>
      </c>
    </row>
    <row r="2429" spans="1:11" ht="28.95" customHeight="1">
      <c r="A2429" s="246" t="s">
        <v>325</v>
      </c>
      <c r="B2429" s="369" t="s">
        <v>326</v>
      </c>
      <c r="C2429" s="369"/>
      <c r="D2429" s="370" t="s">
        <v>16</v>
      </c>
      <c r="E2429" s="370"/>
      <c r="F2429" s="246" t="s">
        <v>284</v>
      </c>
      <c r="G2429" s="371">
        <v>0.42259999999999998</v>
      </c>
      <c r="H2429" s="371"/>
      <c r="I2429" s="372">
        <v>23.65</v>
      </c>
      <c r="J2429" s="372"/>
      <c r="K2429" s="248">
        <f>TRUNC(TRUNC(G2429,8)*I2429,2)</f>
        <v>9.99</v>
      </c>
    </row>
    <row r="2430" spans="1:11" ht="28.95" customHeight="1">
      <c r="A2430" s="246" t="s">
        <v>327</v>
      </c>
      <c r="B2430" s="369" t="s">
        <v>328</v>
      </c>
      <c r="C2430" s="369"/>
      <c r="D2430" s="370" t="s">
        <v>16</v>
      </c>
      <c r="E2430" s="370"/>
      <c r="F2430" s="246" t="s">
        <v>287</v>
      </c>
      <c r="G2430" s="371">
        <v>0.313</v>
      </c>
      <c r="H2430" s="371"/>
      <c r="I2430" s="372">
        <v>25.07</v>
      </c>
      <c r="J2430" s="372"/>
      <c r="K2430" s="248">
        <f>TRUNC(TRUNC(G2430,8)*I2430,2)</f>
        <v>7.84</v>
      </c>
    </row>
    <row r="2431" spans="1:11" ht="28.95" customHeight="1">
      <c r="A2431" s="246" t="s">
        <v>688</v>
      </c>
      <c r="B2431" s="369" t="s">
        <v>689</v>
      </c>
      <c r="C2431" s="369"/>
      <c r="D2431" s="370" t="s">
        <v>16</v>
      </c>
      <c r="E2431" s="370"/>
      <c r="F2431" s="246" t="s">
        <v>284</v>
      </c>
      <c r="G2431" s="371">
        <v>12.7788</v>
      </c>
      <c r="H2431" s="371"/>
      <c r="I2431" s="372">
        <v>0.56000000000000005</v>
      </c>
      <c r="J2431" s="372"/>
      <c r="K2431" s="248">
        <f>TRUNC(TRUNC(G2431,8)*I2431,2)</f>
        <v>7.15</v>
      </c>
    </row>
    <row r="2432" spans="1:11" ht="28.95" customHeight="1">
      <c r="A2432" s="246" t="s">
        <v>690</v>
      </c>
      <c r="B2432" s="369" t="s">
        <v>691</v>
      </c>
      <c r="C2432" s="369"/>
      <c r="D2432" s="370" t="s">
        <v>16</v>
      </c>
      <c r="E2432" s="370"/>
      <c r="F2432" s="246" t="s">
        <v>287</v>
      </c>
      <c r="G2432" s="371">
        <v>4.6864999999999997</v>
      </c>
      <c r="H2432" s="371"/>
      <c r="I2432" s="372">
        <v>1.44</v>
      </c>
      <c r="J2432" s="372"/>
      <c r="K2432" s="248">
        <f>TRUNC(TRUNC(G2432,8)*I2432,2)</f>
        <v>6.74</v>
      </c>
    </row>
    <row r="2433" spans="1:11" ht="18" customHeight="1">
      <c r="A2433" s="11"/>
      <c r="B2433" s="11"/>
      <c r="C2433" s="11"/>
      <c r="D2433" s="11"/>
      <c r="E2433" s="11"/>
      <c r="F2433" s="11"/>
      <c r="G2433" s="367" t="s">
        <v>288</v>
      </c>
      <c r="H2433" s="367"/>
      <c r="I2433" s="367"/>
      <c r="J2433" s="367"/>
      <c r="K2433" s="249">
        <f>SUM(K2429:K2432)</f>
        <v>31.72</v>
      </c>
    </row>
    <row r="2434" spans="1:11" ht="15" customHeight="1">
      <c r="A2434" s="373" t="s">
        <v>193</v>
      </c>
      <c r="B2434" s="373"/>
      <c r="C2434" s="373"/>
      <c r="D2434" s="366" t="s">
        <v>178</v>
      </c>
      <c r="E2434" s="366"/>
      <c r="F2434" s="243" t="s">
        <v>194</v>
      </c>
      <c r="G2434" s="366" t="s">
        <v>195</v>
      </c>
      <c r="H2434" s="366"/>
      <c r="I2434" s="366" t="s">
        <v>196</v>
      </c>
      <c r="J2434" s="366"/>
      <c r="K2434" s="243" t="s">
        <v>197</v>
      </c>
    </row>
    <row r="2435" spans="1:11" ht="28.95" customHeight="1">
      <c r="A2435" s="246" t="s">
        <v>1556</v>
      </c>
      <c r="B2435" s="369" t="s">
        <v>1557</v>
      </c>
      <c r="C2435" s="369"/>
      <c r="D2435" s="370" t="s">
        <v>16</v>
      </c>
      <c r="E2435" s="370"/>
      <c r="F2435" s="246" t="s">
        <v>18</v>
      </c>
      <c r="G2435" s="371">
        <v>1.3111999999999999</v>
      </c>
      <c r="H2435" s="371"/>
      <c r="I2435" s="372">
        <v>42.5</v>
      </c>
      <c r="J2435" s="372"/>
      <c r="K2435" s="248">
        <f>TRUNC(TRUNC(G2435,8)*I2435,2)</f>
        <v>55.72</v>
      </c>
    </row>
    <row r="2436" spans="1:11" ht="21" customHeight="1">
      <c r="A2436" s="246" t="s">
        <v>991</v>
      </c>
      <c r="B2436" s="369" t="s">
        <v>992</v>
      </c>
      <c r="C2436" s="369"/>
      <c r="D2436" s="370" t="s">
        <v>16</v>
      </c>
      <c r="E2436" s="370"/>
      <c r="F2436" s="246" t="s">
        <v>265</v>
      </c>
      <c r="G2436" s="371">
        <v>5.67E-2</v>
      </c>
      <c r="H2436" s="371"/>
      <c r="I2436" s="372">
        <v>7.59</v>
      </c>
      <c r="J2436" s="372"/>
      <c r="K2436" s="248">
        <f>TRUNC(TRUNC(G2436,8)*I2436,2)</f>
        <v>0.43</v>
      </c>
    </row>
    <row r="2437" spans="1:11" ht="15" customHeight="1">
      <c r="A2437" s="246" t="s">
        <v>1551</v>
      </c>
      <c r="B2437" s="369" t="s">
        <v>1552</v>
      </c>
      <c r="C2437" s="369"/>
      <c r="D2437" s="370" t="s">
        <v>16</v>
      </c>
      <c r="E2437" s="370"/>
      <c r="F2437" s="246" t="s">
        <v>144</v>
      </c>
      <c r="G2437" s="371">
        <v>0.26190000000000002</v>
      </c>
      <c r="H2437" s="371"/>
      <c r="I2437" s="372">
        <v>19.62</v>
      </c>
      <c r="J2437" s="372"/>
      <c r="K2437" s="248">
        <f>TRUNC(TRUNC(G2437,8)*I2437,2)</f>
        <v>5.13</v>
      </c>
    </row>
    <row r="2438" spans="1:11" ht="21" customHeight="1">
      <c r="A2438" s="246" t="s">
        <v>993</v>
      </c>
      <c r="B2438" s="369" t="s">
        <v>994</v>
      </c>
      <c r="C2438" s="369"/>
      <c r="D2438" s="370" t="s">
        <v>16</v>
      </c>
      <c r="E2438" s="370"/>
      <c r="F2438" s="246" t="s">
        <v>167</v>
      </c>
      <c r="G2438" s="371">
        <v>4.4770000000000003</v>
      </c>
      <c r="H2438" s="371"/>
      <c r="I2438" s="372">
        <v>3.73</v>
      </c>
      <c r="J2438" s="372"/>
      <c r="K2438" s="248">
        <f>TRUNC(TRUNC(G2438,8)*I2438,2)</f>
        <v>16.690000000000001</v>
      </c>
    </row>
    <row r="2439" spans="1:11" ht="15" customHeight="1">
      <c r="A2439" s="11"/>
      <c r="B2439" s="11"/>
      <c r="C2439" s="11"/>
      <c r="D2439" s="11"/>
      <c r="E2439" s="11"/>
      <c r="F2439" s="11"/>
      <c r="G2439" s="367" t="s">
        <v>206</v>
      </c>
      <c r="H2439" s="367"/>
      <c r="I2439" s="367"/>
      <c r="J2439" s="367"/>
      <c r="K2439" s="249">
        <f>SUM(K2435:K2438)</f>
        <v>77.97</v>
      </c>
    </row>
    <row r="2440" spans="1:11" ht="15" customHeight="1">
      <c r="A2440" s="373" t="s">
        <v>207</v>
      </c>
      <c r="B2440" s="373"/>
      <c r="C2440" s="373"/>
      <c r="D2440" s="366" t="s">
        <v>178</v>
      </c>
      <c r="E2440" s="366"/>
      <c r="F2440" s="243" t="s">
        <v>194</v>
      </c>
      <c r="G2440" s="366" t="s">
        <v>195</v>
      </c>
      <c r="H2440" s="366"/>
      <c r="I2440" s="366" t="s">
        <v>196</v>
      </c>
      <c r="J2440" s="366"/>
      <c r="K2440" s="243" t="s">
        <v>197</v>
      </c>
    </row>
    <row r="2441" spans="1:11" ht="21" customHeight="1">
      <c r="A2441" s="246" t="s">
        <v>337</v>
      </c>
      <c r="B2441" s="369" t="s">
        <v>338</v>
      </c>
      <c r="C2441" s="369"/>
      <c r="D2441" s="370" t="s">
        <v>16</v>
      </c>
      <c r="E2441" s="370"/>
      <c r="F2441" s="246" t="s">
        <v>128</v>
      </c>
      <c r="G2441" s="371">
        <v>0.73560000000000003</v>
      </c>
      <c r="H2441" s="371"/>
      <c r="I2441" s="372">
        <v>22.96</v>
      </c>
      <c r="J2441" s="372"/>
      <c r="K2441" s="248">
        <f>TRUNC(TRUNC(G2441,8)*I2441,2)</f>
        <v>16.88</v>
      </c>
    </row>
    <row r="2442" spans="1:11" ht="21" customHeight="1">
      <c r="A2442" s="246" t="s">
        <v>1334</v>
      </c>
      <c r="B2442" s="369" t="s">
        <v>1335</v>
      </c>
      <c r="C2442" s="369"/>
      <c r="D2442" s="370" t="s">
        <v>16</v>
      </c>
      <c r="E2442" s="370"/>
      <c r="F2442" s="246" t="s">
        <v>128</v>
      </c>
      <c r="G2442" s="371">
        <v>3.6779999999999999</v>
      </c>
      <c r="H2442" s="371"/>
      <c r="I2442" s="372">
        <v>26.11</v>
      </c>
      <c r="J2442" s="372"/>
      <c r="K2442" s="248">
        <f>TRUNC(TRUNC(G2442,8)*I2442,2)</f>
        <v>96.03</v>
      </c>
    </row>
    <row r="2443" spans="1:11" ht="15" customHeight="1">
      <c r="A2443" s="246" t="s">
        <v>291</v>
      </c>
      <c r="B2443" s="369" t="s">
        <v>292</v>
      </c>
      <c r="C2443" s="369"/>
      <c r="D2443" s="370" t="s">
        <v>16</v>
      </c>
      <c r="E2443" s="370"/>
      <c r="F2443" s="246" t="s">
        <v>128</v>
      </c>
      <c r="G2443" s="371">
        <v>22.497399999999999</v>
      </c>
      <c r="H2443" s="371"/>
      <c r="I2443" s="372">
        <v>27.42</v>
      </c>
      <c r="J2443" s="372"/>
      <c r="K2443" s="248">
        <f>TRUNC(TRUNC(G2443,8)*I2443,2)</f>
        <v>616.87</v>
      </c>
    </row>
    <row r="2444" spans="1:11" ht="15" customHeight="1">
      <c r="A2444" s="246" t="s">
        <v>210</v>
      </c>
      <c r="B2444" s="369" t="s">
        <v>211</v>
      </c>
      <c r="C2444" s="369"/>
      <c r="D2444" s="370" t="s">
        <v>16</v>
      </c>
      <c r="E2444" s="370"/>
      <c r="F2444" s="246" t="s">
        <v>128</v>
      </c>
      <c r="G2444" s="371">
        <v>22.497399999999999</v>
      </c>
      <c r="H2444" s="371"/>
      <c r="I2444" s="372">
        <v>22.26</v>
      </c>
      <c r="J2444" s="372"/>
      <c r="K2444" s="248">
        <f>TRUNC(TRUNC(G2444,8)*I2444,2)</f>
        <v>500.79</v>
      </c>
    </row>
    <row r="2445" spans="1:11" ht="18" customHeight="1">
      <c r="A2445" s="11"/>
      <c r="B2445" s="11"/>
      <c r="C2445" s="11"/>
      <c r="D2445" s="11"/>
      <c r="E2445" s="11"/>
      <c r="F2445" s="11"/>
      <c r="G2445" s="367" t="s">
        <v>212</v>
      </c>
      <c r="H2445" s="367"/>
      <c r="I2445" s="367"/>
      <c r="J2445" s="367"/>
      <c r="K2445" s="249">
        <f>SUM(K2441:K2444)</f>
        <v>1230.57</v>
      </c>
    </row>
    <row r="2446" spans="1:11" ht="15" customHeight="1">
      <c r="A2446" s="373" t="s">
        <v>213</v>
      </c>
      <c r="B2446" s="373"/>
      <c r="C2446" s="373"/>
      <c r="D2446" s="366" t="s">
        <v>178</v>
      </c>
      <c r="E2446" s="366"/>
      <c r="F2446" s="243" t="s">
        <v>194</v>
      </c>
      <c r="G2446" s="366" t="s">
        <v>195</v>
      </c>
      <c r="H2446" s="366"/>
      <c r="I2446" s="366" t="s">
        <v>196</v>
      </c>
      <c r="J2446" s="366"/>
      <c r="K2446" s="243" t="s">
        <v>197</v>
      </c>
    </row>
    <row r="2447" spans="1:11" ht="28.95" customHeight="1">
      <c r="A2447" s="246" t="s">
        <v>1445</v>
      </c>
      <c r="B2447" s="369" t="s">
        <v>1446</v>
      </c>
      <c r="C2447" s="369"/>
      <c r="D2447" s="370" t="s">
        <v>16</v>
      </c>
      <c r="E2447" s="370"/>
      <c r="F2447" s="246" t="s">
        <v>144</v>
      </c>
      <c r="G2447" s="371">
        <v>28.936900000000001</v>
      </c>
      <c r="H2447" s="371"/>
      <c r="I2447" s="372">
        <v>14.84</v>
      </c>
      <c r="J2447" s="372"/>
      <c r="K2447" s="248">
        <f>TRUNC(TRUNC(G2447,8)*I2447,2)</f>
        <v>429.42</v>
      </c>
    </row>
    <row r="2448" spans="1:11" ht="28.95" customHeight="1">
      <c r="A2448" s="246" t="s">
        <v>1560</v>
      </c>
      <c r="B2448" s="369" t="s">
        <v>1561</v>
      </c>
      <c r="C2448" s="369"/>
      <c r="D2448" s="370" t="s">
        <v>16</v>
      </c>
      <c r="E2448" s="370"/>
      <c r="F2448" s="246" t="s">
        <v>73</v>
      </c>
      <c r="G2448" s="371">
        <v>1.2</v>
      </c>
      <c r="H2448" s="371"/>
      <c r="I2448" s="372">
        <v>514.94000000000005</v>
      </c>
      <c r="J2448" s="372"/>
      <c r="K2448" s="248">
        <f>TRUNC(TRUNC(G2448,8)*I2448,2)</f>
        <v>617.91999999999996</v>
      </c>
    </row>
    <row r="2449" spans="1:11" ht="15" customHeight="1">
      <c r="A2449" s="11"/>
      <c r="B2449" s="11"/>
      <c r="C2449" s="11"/>
      <c r="D2449" s="11"/>
      <c r="E2449" s="11"/>
      <c r="F2449" s="11"/>
      <c r="G2449" s="367" t="s">
        <v>216</v>
      </c>
      <c r="H2449" s="367"/>
      <c r="I2449" s="367"/>
      <c r="J2449" s="367"/>
      <c r="K2449" s="249">
        <f>SUM(K2447:K2448)</f>
        <v>1047.3399999999999</v>
      </c>
    </row>
    <row r="2450" spans="1:11" ht="15" customHeight="1">
      <c r="A2450" s="11"/>
      <c r="B2450" s="11"/>
      <c r="C2450" s="11"/>
      <c r="D2450" s="11"/>
      <c r="E2450" s="11"/>
      <c r="F2450" s="11"/>
      <c r="G2450" s="368" t="s">
        <v>217</v>
      </c>
      <c r="H2450" s="368"/>
      <c r="I2450" s="368"/>
      <c r="J2450" s="368"/>
      <c r="K2450" s="250">
        <f>ROUND(SUM(K2433,K2439,K2445,K2449),2)</f>
        <v>2387.6</v>
      </c>
    </row>
    <row r="2451" spans="1:11" ht="10.050000000000001" customHeight="1">
      <c r="A2451" s="11"/>
      <c r="B2451" s="11"/>
      <c r="C2451" s="11"/>
      <c r="D2451" s="11"/>
      <c r="E2451" s="11"/>
      <c r="F2451" s="11"/>
      <c r="G2451" s="374"/>
      <c r="H2451" s="374"/>
      <c r="I2451" s="374"/>
      <c r="J2451" s="374"/>
      <c r="K2451" s="374"/>
    </row>
    <row r="2452" spans="1:11" ht="19.95" customHeight="1">
      <c r="A2452" s="375" t="s">
        <v>1564</v>
      </c>
      <c r="B2452" s="375"/>
      <c r="C2452" s="375"/>
      <c r="D2452" s="375"/>
      <c r="E2452" s="375"/>
      <c r="F2452" s="375"/>
      <c r="G2452" s="375"/>
      <c r="H2452" s="375"/>
      <c r="I2452" s="375"/>
      <c r="J2452" s="375"/>
      <c r="K2452" s="375"/>
    </row>
    <row r="2453" spans="1:11" ht="15" customHeight="1">
      <c r="A2453" s="373" t="s">
        <v>765</v>
      </c>
      <c r="B2453" s="373"/>
      <c r="C2453" s="373"/>
      <c r="D2453" s="366" t="s">
        <v>178</v>
      </c>
      <c r="E2453" s="366"/>
      <c r="F2453" s="243" t="s">
        <v>194</v>
      </c>
      <c r="G2453" s="366" t="s">
        <v>195</v>
      </c>
      <c r="H2453" s="366"/>
      <c r="I2453" s="366" t="s">
        <v>196</v>
      </c>
      <c r="J2453" s="366"/>
      <c r="K2453" s="243" t="s">
        <v>197</v>
      </c>
    </row>
    <row r="2454" spans="1:11" ht="21" customHeight="1">
      <c r="A2454" s="246" t="s">
        <v>766</v>
      </c>
      <c r="B2454" s="369" t="s">
        <v>767</v>
      </c>
      <c r="C2454" s="369"/>
      <c r="D2454" s="370" t="s">
        <v>16</v>
      </c>
      <c r="E2454" s="370"/>
      <c r="F2454" s="246" t="s">
        <v>128</v>
      </c>
      <c r="G2454" s="371">
        <v>1</v>
      </c>
      <c r="H2454" s="371"/>
      <c r="I2454" s="372">
        <v>2.79</v>
      </c>
      <c r="J2454" s="372"/>
      <c r="K2454" s="248">
        <f t="shared" ref="K2454:K2459" si="23">TRUNC(TRUNC(G2454,8)*I2454,2)</f>
        <v>2.79</v>
      </c>
    </row>
    <row r="2455" spans="1:11" ht="21" customHeight="1">
      <c r="A2455" s="246" t="s">
        <v>1565</v>
      </c>
      <c r="B2455" s="369" t="s">
        <v>1566</v>
      </c>
      <c r="C2455" s="369"/>
      <c r="D2455" s="370" t="s">
        <v>16</v>
      </c>
      <c r="E2455" s="370"/>
      <c r="F2455" s="246" t="s">
        <v>128</v>
      </c>
      <c r="G2455" s="371">
        <v>1</v>
      </c>
      <c r="H2455" s="371"/>
      <c r="I2455" s="372">
        <v>1.85</v>
      </c>
      <c r="J2455" s="372"/>
      <c r="K2455" s="248">
        <f t="shared" si="23"/>
        <v>1.85</v>
      </c>
    </row>
    <row r="2456" spans="1:11" ht="21" customHeight="1">
      <c r="A2456" s="246" t="s">
        <v>770</v>
      </c>
      <c r="B2456" s="369" t="s">
        <v>771</v>
      </c>
      <c r="C2456" s="369"/>
      <c r="D2456" s="370" t="s">
        <v>16</v>
      </c>
      <c r="E2456" s="370"/>
      <c r="F2456" s="246" t="s">
        <v>128</v>
      </c>
      <c r="G2456" s="371">
        <v>1</v>
      </c>
      <c r="H2456" s="371"/>
      <c r="I2456" s="372">
        <v>1.43</v>
      </c>
      <c r="J2456" s="372"/>
      <c r="K2456" s="248">
        <f t="shared" si="23"/>
        <v>1.43</v>
      </c>
    </row>
    <row r="2457" spans="1:11" ht="21" customHeight="1">
      <c r="A2457" s="246" t="s">
        <v>1567</v>
      </c>
      <c r="B2457" s="369" t="s">
        <v>1568</v>
      </c>
      <c r="C2457" s="369"/>
      <c r="D2457" s="370" t="s">
        <v>16</v>
      </c>
      <c r="E2457" s="370"/>
      <c r="F2457" s="246" t="s">
        <v>128</v>
      </c>
      <c r="G2457" s="371">
        <v>1</v>
      </c>
      <c r="H2457" s="371"/>
      <c r="I2457" s="372">
        <v>2.0499999999999998</v>
      </c>
      <c r="J2457" s="372"/>
      <c r="K2457" s="248">
        <f t="shared" si="23"/>
        <v>2.0499999999999998</v>
      </c>
    </row>
    <row r="2458" spans="1:11" ht="21" customHeight="1">
      <c r="A2458" s="246" t="s">
        <v>774</v>
      </c>
      <c r="B2458" s="369" t="s">
        <v>775</v>
      </c>
      <c r="C2458" s="369"/>
      <c r="D2458" s="370" t="s">
        <v>16</v>
      </c>
      <c r="E2458" s="370"/>
      <c r="F2458" s="246" t="s">
        <v>128</v>
      </c>
      <c r="G2458" s="371">
        <v>1</v>
      </c>
      <c r="H2458" s="371"/>
      <c r="I2458" s="372">
        <v>0.08</v>
      </c>
      <c r="J2458" s="372"/>
      <c r="K2458" s="248">
        <f t="shared" si="23"/>
        <v>0.08</v>
      </c>
    </row>
    <row r="2459" spans="1:11" ht="21" customHeight="1">
      <c r="A2459" s="246" t="s">
        <v>776</v>
      </c>
      <c r="B2459" s="369" t="s">
        <v>777</v>
      </c>
      <c r="C2459" s="369"/>
      <c r="D2459" s="370" t="s">
        <v>16</v>
      </c>
      <c r="E2459" s="370"/>
      <c r="F2459" s="246" t="s">
        <v>128</v>
      </c>
      <c r="G2459" s="371">
        <v>1</v>
      </c>
      <c r="H2459" s="371"/>
      <c r="I2459" s="372">
        <v>0.54</v>
      </c>
      <c r="J2459" s="372"/>
      <c r="K2459" s="248">
        <f t="shared" si="23"/>
        <v>0.54</v>
      </c>
    </row>
    <row r="2460" spans="1:11" ht="15" customHeight="1">
      <c r="A2460" s="11"/>
      <c r="B2460" s="11"/>
      <c r="C2460" s="11"/>
      <c r="D2460" s="11"/>
      <c r="E2460" s="11"/>
      <c r="F2460" s="11"/>
      <c r="G2460" s="367" t="s">
        <v>778</v>
      </c>
      <c r="H2460" s="367"/>
      <c r="I2460" s="367"/>
      <c r="J2460" s="367"/>
      <c r="K2460" s="249">
        <f>SUM(K2454:K2459)</f>
        <v>8.740000000000002</v>
      </c>
    </row>
    <row r="2461" spans="1:11" ht="15" customHeight="1">
      <c r="A2461" s="373" t="s">
        <v>779</v>
      </c>
      <c r="B2461" s="373"/>
      <c r="C2461" s="373"/>
      <c r="D2461" s="366" t="s">
        <v>178</v>
      </c>
      <c r="E2461" s="366"/>
      <c r="F2461" s="243" t="s">
        <v>194</v>
      </c>
      <c r="G2461" s="366" t="s">
        <v>195</v>
      </c>
      <c r="H2461" s="366"/>
      <c r="I2461" s="366" t="s">
        <v>196</v>
      </c>
      <c r="J2461" s="366"/>
      <c r="K2461" s="243" t="s">
        <v>197</v>
      </c>
    </row>
    <row r="2462" spans="1:11" ht="15" customHeight="1">
      <c r="A2462" s="246" t="s">
        <v>1198</v>
      </c>
      <c r="B2462" s="369" t="s">
        <v>1199</v>
      </c>
      <c r="C2462" s="369"/>
      <c r="D2462" s="370" t="s">
        <v>16</v>
      </c>
      <c r="E2462" s="370"/>
      <c r="F2462" s="246" t="s">
        <v>128</v>
      </c>
      <c r="G2462" s="371">
        <v>1</v>
      </c>
      <c r="H2462" s="371"/>
      <c r="I2462" s="372">
        <v>20.07</v>
      </c>
      <c r="J2462" s="372"/>
      <c r="K2462" s="248">
        <f>TRUNC(TRUNC(G2462,8)*I2462,2)</f>
        <v>20.07</v>
      </c>
    </row>
    <row r="2463" spans="1:11" ht="15" customHeight="1">
      <c r="A2463" s="11"/>
      <c r="B2463" s="11"/>
      <c r="C2463" s="11"/>
      <c r="D2463" s="11"/>
      <c r="E2463" s="11"/>
      <c r="F2463" s="11"/>
      <c r="G2463" s="367" t="s">
        <v>782</v>
      </c>
      <c r="H2463" s="367"/>
      <c r="I2463" s="367"/>
      <c r="J2463" s="367"/>
      <c r="K2463" s="249">
        <f>SUM(K2462:K2462)</f>
        <v>20.07</v>
      </c>
    </row>
    <row r="2464" spans="1:11" ht="15" customHeight="1">
      <c r="A2464" s="373" t="s">
        <v>213</v>
      </c>
      <c r="B2464" s="373"/>
      <c r="C2464" s="373"/>
      <c r="D2464" s="366" t="s">
        <v>178</v>
      </c>
      <c r="E2464" s="366"/>
      <c r="F2464" s="243" t="s">
        <v>194</v>
      </c>
      <c r="G2464" s="366" t="s">
        <v>195</v>
      </c>
      <c r="H2464" s="366"/>
      <c r="I2464" s="366" t="s">
        <v>196</v>
      </c>
      <c r="J2464" s="366"/>
      <c r="K2464" s="243" t="s">
        <v>197</v>
      </c>
    </row>
    <row r="2465" spans="1:11" ht="21" customHeight="1">
      <c r="A2465" s="246" t="s">
        <v>1569</v>
      </c>
      <c r="B2465" s="369" t="s">
        <v>1570</v>
      </c>
      <c r="C2465" s="369"/>
      <c r="D2465" s="370" t="s">
        <v>16</v>
      </c>
      <c r="E2465" s="370"/>
      <c r="F2465" s="246" t="s">
        <v>128</v>
      </c>
      <c r="G2465" s="371">
        <v>1</v>
      </c>
      <c r="H2465" s="371"/>
      <c r="I2465" s="372">
        <v>0.28999999999999998</v>
      </c>
      <c r="J2465" s="372"/>
      <c r="K2465" s="248">
        <f>TRUNC(TRUNC(G2465,8)*I2465,2)</f>
        <v>0.28999999999999998</v>
      </c>
    </row>
    <row r="2466" spans="1:11" ht="15" customHeight="1">
      <c r="A2466" s="11"/>
      <c r="B2466" s="11"/>
      <c r="C2466" s="11"/>
      <c r="D2466" s="11"/>
      <c r="E2466" s="11"/>
      <c r="F2466" s="11"/>
      <c r="G2466" s="367" t="s">
        <v>216</v>
      </c>
      <c r="H2466" s="367"/>
      <c r="I2466" s="367"/>
      <c r="J2466" s="367"/>
      <c r="K2466" s="249">
        <f>SUM(K2465:K2465)</f>
        <v>0.28999999999999998</v>
      </c>
    </row>
    <row r="2467" spans="1:11" ht="15" customHeight="1">
      <c r="A2467" s="11"/>
      <c r="B2467" s="11"/>
      <c r="C2467" s="11"/>
      <c r="D2467" s="11"/>
      <c r="E2467" s="11"/>
      <c r="F2467" s="11"/>
      <c r="G2467" s="368" t="s">
        <v>217</v>
      </c>
      <c r="H2467" s="368"/>
      <c r="I2467" s="368"/>
      <c r="J2467" s="368"/>
      <c r="K2467" s="250">
        <f>ROUND(SUM(K2460,K2463,K2466),2)</f>
        <v>29.1</v>
      </c>
    </row>
    <row r="2468" spans="1:11" ht="10.050000000000001" customHeight="1">
      <c r="A2468" s="11"/>
      <c r="B2468" s="11"/>
      <c r="C2468" s="11"/>
      <c r="D2468" s="11"/>
      <c r="E2468" s="11"/>
      <c r="F2468" s="11"/>
      <c r="G2468" s="374"/>
      <c r="H2468" s="374"/>
      <c r="I2468" s="374"/>
      <c r="J2468" s="374"/>
      <c r="K2468" s="374"/>
    </row>
    <row r="2469" spans="1:11" ht="19.95" customHeight="1">
      <c r="A2469" s="375" t="s">
        <v>1571</v>
      </c>
      <c r="B2469" s="375"/>
      <c r="C2469" s="375"/>
      <c r="D2469" s="375"/>
      <c r="E2469" s="375"/>
      <c r="F2469" s="375"/>
      <c r="G2469" s="375"/>
      <c r="H2469" s="375"/>
      <c r="I2469" s="375"/>
      <c r="J2469" s="375"/>
      <c r="K2469" s="375"/>
    </row>
    <row r="2470" spans="1:11" ht="15" customHeight="1">
      <c r="A2470" s="373" t="s">
        <v>193</v>
      </c>
      <c r="B2470" s="373"/>
      <c r="C2470" s="373"/>
      <c r="D2470" s="366" t="s">
        <v>178</v>
      </c>
      <c r="E2470" s="366"/>
      <c r="F2470" s="243" t="s">
        <v>194</v>
      </c>
      <c r="G2470" s="366" t="s">
        <v>195</v>
      </c>
      <c r="H2470" s="366"/>
      <c r="I2470" s="366" t="s">
        <v>196</v>
      </c>
      <c r="J2470" s="366"/>
      <c r="K2470" s="243" t="s">
        <v>197</v>
      </c>
    </row>
    <row r="2471" spans="1:11" ht="15" customHeight="1">
      <c r="A2471" s="246" t="s">
        <v>1572</v>
      </c>
      <c r="B2471" s="369" t="s">
        <v>1573</v>
      </c>
      <c r="C2471" s="369"/>
      <c r="D2471" s="370" t="s">
        <v>16</v>
      </c>
      <c r="E2471" s="370"/>
      <c r="F2471" s="246" t="s">
        <v>265</v>
      </c>
      <c r="G2471" s="371">
        <v>0.32569999999999999</v>
      </c>
      <c r="H2471" s="371"/>
      <c r="I2471" s="372">
        <v>31.88</v>
      </c>
      <c r="J2471" s="372"/>
      <c r="K2471" s="248">
        <f>TRUNC(TRUNC(G2471,8)*I2471,2)</f>
        <v>10.38</v>
      </c>
    </row>
    <row r="2472" spans="1:11" ht="15" customHeight="1">
      <c r="A2472" s="11"/>
      <c r="B2472" s="11"/>
      <c r="C2472" s="11"/>
      <c r="D2472" s="11"/>
      <c r="E2472" s="11"/>
      <c r="F2472" s="11"/>
      <c r="G2472" s="367" t="s">
        <v>206</v>
      </c>
      <c r="H2472" s="367"/>
      <c r="I2472" s="367"/>
      <c r="J2472" s="367"/>
      <c r="K2472" s="249">
        <f>SUM(K2471:K2471)</f>
        <v>10.38</v>
      </c>
    </row>
    <row r="2473" spans="1:11" ht="15" customHeight="1">
      <c r="A2473" s="373" t="s">
        <v>207</v>
      </c>
      <c r="B2473" s="373"/>
      <c r="C2473" s="373"/>
      <c r="D2473" s="366" t="s">
        <v>178</v>
      </c>
      <c r="E2473" s="366"/>
      <c r="F2473" s="243" t="s">
        <v>194</v>
      </c>
      <c r="G2473" s="366" t="s">
        <v>195</v>
      </c>
      <c r="H2473" s="366"/>
      <c r="I2473" s="366" t="s">
        <v>196</v>
      </c>
      <c r="J2473" s="366"/>
      <c r="K2473" s="243" t="s">
        <v>197</v>
      </c>
    </row>
    <row r="2474" spans="1:11" ht="15" customHeight="1">
      <c r="A2474" s="246" t="s">
        <v>1574</v>
      </c>
      <c r="B2474" s="369" t="s">
        <v>1575</v>
      </c>
      <c r="C2474" s="369"/>
      <c r="D2474" s="370" t="s">
        <v>16</v>
      </c>
      <c r="E2474" s="370"/>
      <c r="F2474" s="246" t="s">
        <v>128</v>
      </c>
      <c r="G2474" s="371">
        <v>0.45290000000000002</v>
      </c>
      <c r="H2474" s="371"/>
      <c r="I2474" s="372">
        <v>29.1</v>
      </c>
      <c r="J2474" s="372"/>
      <c r="K2474" s="248">
        <f>TRUNC(TRUNC(G2474,8)*I2474,2)</f>
        <v>13.17</v>
      </c>
    </row>
    <row r="2475" spans="1:11" ht="18" customHeight="1">
      <c r="A2475" s="11"/>
      <c r="B2475" s="11"/>
      <c r="C2475" s="11"/>
      <c r="D2475" s="11"/>
      <c r="E2475" s="11"/>
      <c r="F2475" s="11"/>
      <c r="G2475" s="367" t="s">
        <v>212</v>
      </c>
      <c r="H2475" s="367"/>
      <c r="I2475" s="367"/>
      <c r="J2475" s="367"/>
      <c r="K2475" s="249">
        <f>SUM(K2474:K2474)</f>
        <v>13.17</v>
      </c>
    </row>
    <row r="2476" spans="1:11" ht="15" customHeight="1">
      <c r="A2476" s="11"/>
      <c r="B2476" s="11"/>
      <c r="C2476" s="11"/>
      <c r="D2476" s="11"/>
      <c r="E2476" s="11"/>
      <c r="F2476" s="11"/>
      <c r="G2476" s="368" t="s">
        <v>217</v>
      </c>
      <c r="H2476" s="368"/>
      <c r="I2476" s="368"/>
      <c r="J2476" s="368"/>
      <c r="K2476" s="250">
        <f>ROUND(SUM(K2472,K2475),2)</f>
        <v>23.55</v>
      </c>
    </row>
    <row r="2477" spans="1:11" ht="10.050000000000001" customHeight="1">
      <c r="A2477" s="11"/>
      <c r="B2477" s="11"/>
      <c r="C2477" s="11"/>
      <c r="D2477" s="11"/>
      <c r="E2477" s="11"/>
      <c r="F2477" s="11"/>
      <c r="G2477" s="374"/>
      <c r="H2477" s="374"/>
      <c r="I2477" s="374"/>
      <c r="J2477" s="374"/>
      <c r="K2477" s="374"/>
    </row>
    <row r="2478" spans="1:11" ht="19.95" customHeight="1">
      <c r="A2478" s="375" t="s">
        <v>1576</v>
      </c>
      <c r="B2478" s="375"/>
      <c r="C2478" s="375"/>
      <c r="D2478" s="375"/>
      <c r="E2478" s="375"/>
      <c r="F2478" s="375"/>
      <c r="G2478" s="375"/>
      <c r="H2478" s="375"/>
      <c r="I2478" s="375"/>
      <c r="J2478" s="375"/>
      <c r="K2478" s="375"/>
    </row>
    <row r="2479" spans="1:11" ht="15" customHeight="1">
      <c r="A2479" s="373" t="s">
        <v>193</v>
      </c>
      <c r="B2479" s="373"/>
      <c r="C2479" s="373"/>
      <c r="D2479" s="366" t="s">
        <v>178</v>
      </c>
      <c r="E2479" s="366"/>
      <c r="F2479" s="243" t="s">
        <v>194</v>
      </c>
      <c r="G2479" s="366" t="s">
        <v>195</v>
      </c>
      <c r="H2479" s="366"/>
      <c r="I2479" s="366" t="s">
        <v>196</v>
      </c>
      <c r="J2479" s="366"/>
      <c r="K2479" s="243" t="s">
        <v>197</v>
      </c>
    </row>
    <row r="2480" spans="1:11" ht="15" customHeight="1">
      <c r="A2480" s="246" t="s">
        <v>1577</v>
      </c>
      <c r="B2480" s="369" t="s">
        <v>1578</v>
      </c>
      <c r="C2480" s="369"/>
      <c r="D2480" s="370" t="s">
        <v>16</v>
      </c>
      <c r="E2480" s="370"/>
      <c r="F2480" s="246" t="s">
        <v>265</v>
      </c>
      <c r="G2480" s="371">
        <v>0.26779999999999998</v>
      </c>
      <c r="H2480" s="371"/>
      <c r="I2480" s="372">
        <v>15.6</v>
      </c>
      <c r="J2480" s="372"/>
      <c r="K2480" s="248">
        <f>TRUNC(TRUNC(G2480,8)*I2480,2)</f>
        <v>4.17</v>
      </c>
    </row>
    <row r="2481" spans="1:11" ht="15" customHeight="1">
      <c r="A2481" s="11"/>
      <c r="B2481" s="11"/>
      <c r="C2481" s="11"/>
      <c r="D2481" s="11"/>
      <c r="E2481" s="11"/>
      <c r="F2481" s="11"/>
      <c r="G2481" s="367" t="s">
        <v>206</v>
      </c>
      <c r="H2481" s="367"/>
      <c r="I2481" s="367"/>
      <c r="J2481" s="367"/>
      <c r="K2481" s="249">
        <f>SUM(K2480:K2480)</f>
        <v>4.17</v>
      </c>
    </row>
    <row r="2482" spans="1:11" ht="15" customHeight="1">
      <c r="A2482" s="373" t="s">
        <v>207</v>
      </c>
      <c r="B2482" s="373"/>
      <c r="C2482" s="373"/>
      <c r="D2482" s="366" t="s">
        <v>178</v>
      </c>
      <c r="E2482" s="366"/>
      <c r="F2482" s="243" t="s">
        <v>194</v>
      </c>
      <c r="G2482" s="366" t="s">
        <v>195</v>
      </c>
      <c r="H2482" s="366"/>
      <c r="I2482" s="366" t="s">
        <v>196</v>
      </c>
      <c r="J2482" s="366"/>
      <c r="K2482" s="243" t="s">
        <v>197</v>
      </c>
    </row>
    <row r="2483" spans="1:11" ht="15" customHeight="1">
      <c r="A2483" s="246" t="s">
        <v>1574</v>
      </c>
      <c r="B2483" s="369" t="s">
        <v>1575</v>
      </c>
      <c r="C2483" s="369"/>
      <c r="D2483" s="370" t="s">
        <v>16</v>
      </c>
      <c r="E2483" s="370"/>
      <c r="F2483" s="246" t="s">
        <v>128</v>
      </c>
      <c r="G2483" s="371">
        <v>0.16309999999999999</v>
      </c>
      <c r="H2483" s="371"/>
      <c r="I2483" s="372">
        <v>29.1</v>
      </c>
      <c r="J2483" s="372"/>
      <c r="K2483" s="248">
        <f>TRUNC(TRUNC(G2483,8)*I2483,2)</f>
        <v>4.74</v>
      </c>
    </row>
    <row r="2484" spans="1:11" ht="15" customHeight="1">
      <c r="A2484" s="246" t="s">
        <v>210</v>
      </c>
      <c r="B2484" s="369" t="s">
        <v>211</v>
      </c>
      <c r="C2484" s="369"/>
      <c r="D2484" s="370" t="s">
        <v>16</v>
      </c>
      <c r="E2484" s="370"/>
      <c r="F2484" s="246" t="s">
        <v>128</v>
      </c>
      <c r="G2484" s="371">
        <v>5.4399999999999997E-2</v>
      </c>
      <c r="H2484" s="371"/>
      <c r="I2484" s="372">
        <v>22.26</v>
      </c>
      <c r="J2484" s="372"/>
      <c r="K2484" s="248">
        <f>TRUNC(TRUNC(G2484,8)*I2484,2)</f>
        <v>1.21</v>
      </c>
    </row>
    <row r="2485" spans="1:11" ht="18" customHeight="1">
      <c r="A2485" s="11"/>
      <c r="B2485" s="11"/>
      <c r="C2485" s="11"/>
      <c r="D2485" s="11"/>
      <c r="E2485" s="11"/>
      <c r="F2485" s="11"/>
      <c r="G2485" s="367" t="s">
        <v>212</v>
      </c>
      <c r="H2485" s="367"/>
      <c r="I2485" s="367"/>
      <c r="J2485" s="367"/>
      <c r="K2485" s="249">
        <f>SUM(K2483:K2484)</f>
        <v>5.95</v>
      </c>
    </row>
    <row r="2486" spans="1:11" ht="15" customHeight="1">
      <c r="A2486" s="11"/>
      <c r="B2486" s="11"/>
      <c r="C2486" s="11"/>
      <c r="D2486" s="11"/>
      <c r="E2486" s="11"/>
      <c r="F2486" s="11"/>
      <c r="G2486" s="368" t="s">
        <v>217</v>
      </c>
      <c r="H2486" s="368"/>
      <c r="I2486" s="368"/>
      <c r="J2486" s="368"/>
      <c r="K2486" s="250">
        <f>ROUND(SUM(K2481,K2485),2)</f>
        <v>10.119999999999999</v>
      </c>
    </row>
    <row r="2487" spans="1:11" ht="10.050000000000001" customHeight="1">
      <c r="A2487" s="11"/>
      <c r="B2487" s="11"/>
      <c r="C2487" s="11"/>
      <c r="D2487" s="11"/>
      <c r="E2487" s="11"/>
      <c r="F2487" s="11"/>
      <c r="G2487" s="374"/>
      <c r="H2487" s="374"/>
      <c r="I2487" s="374"/>
      <c r="J2487" s="374"/>
      <c r="K2487" s="374"/>
    </row>
    <row r="2488" spans="1:11" ht="19.95" customHeight="1">
      <c r="A2488" s="375" t="s">
        <v>1579</v>
      </c>
      <c r="B2488" s="375"/>
      <c r="C2488" s="375"/>
      <c r="D2488" s="375"/>
      <c r="E2488" s="375"/>
      <c r="F2488" s="375"/>
      <c r="G2488" s="375"/>
      <c r="H2488" s="375"/>
      <c r="I2488" s="375"/>
      <c r="J2488" s="375"/>
      <c r="K2488" s="375"/>
    </row>
    <row r="2489" spans="1:11" ht="15" customHeight="1">
      <c r="A2489" s="373" t="s">
        <v>193</v>
      </c>
      <c r="B2489" s="373"/>
      <c r="C2489" s="373"/>
      <c r="D2489" s="366" t="s">
        <v>178</v>
      </c>
      <c r="E2489" s="366"/>
      <c r="F2489" s="243" t="s">
        <v>194</v>
      </c>
      <c r="G2489" s="366" t="s">
        <v>195</v>
      </c>
      <c r="H2489" s="366"/>
      <c r="I2489" s="366" t="s">
        <v>196</v>
      </c>
      <c r="J2489" s="366"/>
      <c r="K2489" s="243" t="s">
        <v>197</v>
      </c>
    </row>
    <row r="2490" spans="1:11" ht="15" customHeight="1">
      <c r="A2490" s="246" t="s">
        <v>1580</v>
      </c>
      <c r="B2490" s="369" t="s">
        <v>1581</v>
      </c>
      <c r="C2490" s="369"/>
      <c r="D2490" s="370" t="s">
        <v>16</v>
      </c>
      <c r="E2490" s="370"/>
      <c r="F2490" s="246" t="s">
        <v>265</v>
      </c>
      <c r="G2490" s="371">
        <v>0.22850000000000001</v>
      </c>
      <c r="H2490" s="371"/>
      <c r="I2490" s="372">
        <v>37.39</v>
      </c>
      <c r="J2490" s="372"/>
      <c r="K2490" s="248">
        <f>TRUNC(TRUNC(G2490,8)*I2490,2)</f>
        <v>8.5399999999999991</v>
      </c>
    </row>
    <row r="2491" spans="1:11" ht="15" customHeight="1">
      <c r="A2491" s="11"/>
      <c r="B2491" s="11"/>
      <c r="C2491" s="11"/>
      <c r="D2491" s="11"/>
      <c r="E2491" s="11"/>
      <c r="F2491" s="11"/>
      <c r="G2491" s="367" t="s">
        <v>206</v>
      </c>
      <c r="H2491" s="367"/>
      <c r="I2491" s="367"/>
      <c r="J2491" s="367"/>
      <c r="K2491" s="249">
        <f>SUM(K2490:K2490)</f>
        <v>8.5399999999999991</v>
      </c>
    </row>
    <row r="2492" spans="1:11" ht="15" customHeight="1">
      <c r="A2492" s="373" t="s">
        <v>207</v>
      </c>
      <c r="B2492" s="373"/>
      <c r="C2492" s="373"/>
      <c r="D2492" s="366" t="s">
        <v>178</v>
      </c>
      <c r="E2492" s="366"/>
      <c r="F2492" s="243" t="s">
        <v>194</v>
      </c>
      <c r="G2492" s="366" t="s">
        <v>195</v>
      </c>
      <c r="H2492" s="366"/>
      <c r="I2492" s="366" t="s">
        <v>196</v>
      </c>
      <c r="J2492" s="366"/>
      <c r="K2492" s="243" t="s">
        <v>197</v>
      </c>
    </row>
    <row r="2493" spans="1:11" ht="15" customHeight="1">
      <c r="A2493" s="246" t="s">
        <v>1574</v>
      </c>
      <c r="B2493" s="369" t="s">
        <v>1575</v>
      </c>
      <c r="C2493" s="369"/>
      <c r="D2493" s="370" t="s">
        <v>16</v>
      </c>
      <c r="E2493" s="370"/>
      <c r="F2493" s="246" t="s">
        <v>128</v>
      </c>
      <c r="G2493" s="371">
        <v>0.16309999999999999</v>
      </c>
      <c r="H2493" s="371"/>
      <c r="I2493" s="372">
        <v>29.1</v>
      </c>
      <c r="J2493" s="372"/>
      <c r="K2493" s="248">
        <f>TRUNC(TRUNC(G2493,8)*I2493,2)</f>
        <v>4.74</v>
      </c>
    </row>
    <row r="2494" spans="1:11" ht="15" customHeight="1">
      <c r="A2494" s="246" t="s">
        <v>210</v>
      </c>
      <c r="B2494" s="369" t="s">
        <v>211</v>
      </c>
      <c r="C2494" s="369"/>
      <c r="D2494" s="370" t="s">
        <v>16</v>
      </c>
      <c r="E2494" s="370"/>
      <c r="F2494" s="246" t="s">
        <v>128</v>
      </c>
      <c r="G2494" s="371">
        <v>5.4399999999999997E-2</v>
      </c>
      <c r="H2494" s="371"/>
      <c r="I2494" s="372">
        <v>22.26</v>
      </c>
      <c r="J2494" s="372"/>
      <c r="K2494" s="248">
        <f>TRUNC(TRUNC(G2494,8)*I2494,2)</f>
        <v>1.21</v>
      </c>
    </row>
    <row r="2495" spans="1:11" ht="18" customHeight="1">
      <c r="A2495" s="11"/>
      <c r="B2495" s="11"/>
      <c r="C2495" s="11"/>
      <c r="D2495" s="11"/>
      <c r="E2495" s="11"/>
      <c r="F2495" s="11"/>
      <c r="G2495" s="367" t="s">
        <v>212</v>
      </c>
      <c r="H2495" s="367"/>
      <c r="I2495" s="367"/>
      <c r="J2495" s="367"/>
      <c r="K2495" s="249">
        <f>SUM(K2493:K2494)</f>
        <v>5.95</v>
      </c>
    </row>
    <row r="2496" spans="1:11" ht="15" customHeight="1">
      <c r="A2496" s="11"/>
      <c r="B2496" s="11"/>
      <c r="C2496" s="11"/>
      <c r="D2496" s="11"/>
      <c r="E2496" s="11"/>
      <c r="F2496" s="11"/>
      <c r="G2496" s="368" t="s">
        <v>217</v>
      </c>
      <c r="H2496" s="368"/>
      <c r="I2496" s="368"/>
      <c r="J2496" s="368"/>
      <c r="K2496" s="250">
        <f>ROUND(SUM(K2491,K2495),2)</f>
        <v>14.49</v>
      </c>
    </row>
    <row r="2497" spans="1:11" ht="10.050000000000001" customHeight="1">
      <c r="A2497" s="11"/>
      <c r="B2497" s="11"/>
      <c r="C2497" s="11"/>
      <c r="D2497" s="11"/>
      <c r="E2497" s="11"/>
      <c r="F2497" s="11"/>
      <c r="G2497" s="374"/>
      <c r="H2497" s="374"/>
      <c r="I2497" s="374"/>
      <c r="J2497" s="374"/>
      <c r="K2497" s="374"/>
    </row>
    <row r="2498" spans="1:11" ht="19.95" customHeight="1">
      <c r="A2498" s="375" t="s">
        <v>1582</v>
      </c>
      <c r="B2498" s="375"/>
      <c r="C2498" s="375"/>
      <c r="D2498" s="375"/>
      <c r="E2498" s="375"/>
      <c r="F2498" s="375"/>
      <c r="G2498" s="375"/>
      <c r="H2498" s="375"/>
      <c r="I2498" s="375"/>
      <c r="J2498" s="375"/>
      <c r="K2498" s="375"/>
    </row>
    <row r="2499" spans="1:11" ht="15" customHeight="1">
      <c r="A2499" s="373" t="s">
        <v>193</v>
      </c>
      <c r="B2499" s="373"/>
      <c r="C2499" s="373"/>
      <c r="D2499" s="366" t="s">
        <v>178</v>
      </c>
      <c r="E2499" s="366"/>
      <c r="F2499" s="243" t="s">
        <v>194</v>
      </c>
      <c r="G2499" s="366" t="s">
        <v>195</v>
      </c>
      <c r="H2499" s="366"/>
      <c r="I2499" s="366" t="s">
        <v>196</v>
      </c>
      <c r="J2499" s="366"/>
      <c r="K2499" s="243" t="s">
        <v>197</v>
      </c>
    </row>
    <row r="2500" spans="1:11" ht="15" customHeight="1">
      <c r="A2500" s="246" t="s">
        <v>682</v>
      </c>
      <c r="B2500" s="369" t="s">
        <v>683</v>
      </c>
      <c r="C2500" s="369"/>
      <c r="D2500" s="370" t="s">
        <v>16</v>
      </c>
      <c r="E2500" s="370"/>
      <c r="F2500" s="246" t="s">
        <v>144</v>
      </c>
      <c r="G2500" s="371">
        <v>0.5</v>
      </c>
      <c r="H2500" s="371"/>
      <c r="I2500" s="372">
        <v>0.72</v>
      </c>
      <c r="J2500" s="372"/>
      <c r="K2500" s="248">
        <f>TRUNC(TRUNC(G2500,8)*I2500,2)</f>
        <v>0.36</v>
      </c>
    </row>
    <row r="2501" spans="1:11" ht="21" customHeight="1">
      <c r="A2501" s="246" t="s">
        <v>1583</v>
      </c>
      <c r="B2501" s="369" t="s">
        <v>1584</v>
      </c>
      <c r="C2501" s="369"/>
      <c r="D2501" s="370" t="s">
        <v>16</v>
      </c>
      <c r="E2501" s="370"/>
      <c r="F2501" s="246" t="s">
        <v>167</v>
      </c>
      <c r="G2501" s="371">
        <v>1.67</v>
      </c>
      <c r="H2501" s="371"/>
      <c r="I2501" s="372">
        <v>1.37</v>
      </c>
      <c r="J2501" s="372"/>
      <c r="K2501" s="248">
        <f>TRUNC(TRUNC(G2501,8)*I2501,2)</f>
        <v>2.2799999999999998</v>
      </c>
    </row>
    <row r="2502" spans="1:11" ht="15" customHeight="1">
      <c r="A2502" s="11"/>
      <c r="B2502" s="11"/>
      <c r="C2502" s="11"/>
      <c r="D2502" s="11"/>
      <c r="E2502" s="11"/>
      <c r="F2502" s="11"/>
      <c r="G2502" s="367" t="s">
        <v>206</v>
      </c>
      <c r="H2502" s="367"/>
      <c r="I2502" s="367"/>
      <c r="J2502" s="367"/>
      <c r="K2502" s="249">
        <f>SUM(K2500:K2501)</f>
        <v>2.6399999999999997</v>
      </c>
    </row>
    <row r="2503" spans="1:11" ht="15" customHeight="1">
      <c r="A2503" s="373" t="s">
        <v>207</v>
      </c>
      <c r="B2503" s="373"/>
      <c r="C2503" s="373"/>
      <c r="D2503" s="366" t="s">
        <v>178</v>
      </c>
      <c r="E2503" s="366"/>
      <c r="F2503" s="243" t="s">
        <v>194</v>
      </c>
      <c r="G2503" s="366" t="s">
        <v>195</v>
      </c>
      <c r="H2503" s="366"/>
      <c r="I2503" s="366" t="s">
        <v>196</v>
      </c>
      <c r="J2503" s="366"/>
      <c r="K2503" s="243" t="s">
        <v>197</v>
      </c>
    </row>
    <row r="2504" spans="1:11" ht="15" customHeight="1">
      <c r="A2504" s="246" t="s">
        <v>291</v>
      </c>
      <c r="B2504" s="369" t="s">
        <v>292</v>
      </c>
      <c r="C2504" s="369"/>
      <c r="D2504" s="370" t="s">
        <v>16</v>
      </c>
      <c r="E2504" s="370"/>
      <c r="F2504" s="246" t="s">
        <v>128</v>
      </c>
      <c r="G2504" s="371">
        <v>0.35399999999999998</v>
      </c>
      <c r="H2504" s="371"/>
      <c r="I2504" s="372">
        <v>27.42</v>
      </c>
      <c r="J2504" s="372"/>
      <c r="K2504" s="248">
        <f>TRUNC(TRUNC(G2504,8)*I2504,2)</f>
        <v>9.6999999999999993</v>
      </c>
    </row>
    <row r="2505" spans="1:11" ht="15" customHeight="1">
      <c r="A2505" s="246" t="s">
        <v>210</v>
      </c>
      <c r="B2505" s="369" t="s">
        <v>211</v>
      </c>
      <c r="C2505" s="369"/>
      <c r="D2505" s="370" t="s">
        <v>16</v>
      </c>
      <c r="E2505" s="370"/>
      <c r="F2505" s="246" t="s">
        <v>128</v>
      </c>
      <c r="G2505" s="371">
        <v>0.17699999999999999</v>
      </c>
      <c r="H2505" s="371"/>
      <c r="I2505" s="372">
        <v>22.26</v>
      </c>
      <c r="J2505" s="372"/>
      <c r="K2505" s="248">
        <f>TRUNC(TRUNC(G2505,8)*I2505,2)</f>
        <v>3.94</v>
      </c>
    </row>
    <row r="2506" spans="1:11" ht="18" customHeight="1">
      <c r="A2506" s="11"/>
      <c r="B2506" s="11"/>
      <c r="C2506" s="11"/>
      <c r="D2506" s="11"/>
      <c r="E2506" s="11"/>
      <c r="F2506" s="11"/>
      <c r="G2506" s="367" t="s">
        <v>212</v>
      </c>
      <c r="H2506" s="367"/>
      <c r="I2506" s="367"/>
      <c r="J2506" s="367"/>
      <c r="K2506" s="249">
        <f>SUM(K2504:K2505)</f>
        <v>13.639999999999999</v>
      </c>
    </row>
    <row r="2507" spans="1:11" ht="15" customHeight="1">
      <c r="A2507" s="373" t="s">
        <v>213</v>
      </c>
      <c r="B2507" s="373"/>
      <c r="C2507" s="373"/>
      <c r="D2507" s="366" t="s">
        <v>178</v>
      </c>
      <c r="E2507" s="366"/>
      <c r="F2507" s="243" t="s">
        <v>194</v>
      </c>
      <c r="G2507" s="366" t="s">
        <v>195</v>
      </c>
      <c r="H2507" s="366"/>
      <c r="I2507" s="366" t="s">
        <v>196</v>
      </c>
      <c r="J2507" s="366"/>
      <c r="K2507" s="243" t="s">
        <v>197</v>
      </c>
    </row>
    <row r="2508" spans="1:11" ht="28.95" customHeight="1">
      <c r="A2508" s="246" t="s">
        <v>1585</v>
      </c>
      <c r="B2508" s="369" t="s">
        <v>1586</v>
      </c>
      <c r="C2508" s="369"/>
      <c r="D2508" s="370" t="s">
        <v>16</v>
      </c>
      <c r="E2508" s="370"/>
      <c r="F2508" s="246" t="s">
        <v>73</v>
      </c>
      <c r="G2508" s="371">
        <v>3.1E-2</v>
      </c>
      <c r="H2508" s="371"/>
      <c r="I2508" s="372">
        <v>686.13</v>
      </c>
      <c r="J2508" s="372"/>
      <c r="K2508" s="248">
        <f>TRUNC(TRUNC(G2508,8)*I2508,2)</f>
        <v>21.27</v>
      </c>
    </row>
    <row r="2509" spans="1:11" ht="15" customHeight="1">
      <c r="A2509" s="11"/>
      <c r="B2509" s="11"/>
      <c r="C2509" s="11"/>
      <c r="D2509" s="11"/>
      <c r="E2509" s="11"/>
      <c r="F2509" s="11"/>
      <c r="G2509" s="367" t="s">
        <v>216</v>
      </c>
      <c r="H2509" s="367"/>
      <c r="I2509" s="367"/>
      <c r="J2509" s="367"/>
      <c r="K2509" s="249">
        <f>SUM(K2508:K2508)</f>
        <v>21.27</v>
      </c>
    </row>
    <row r="2510" spans="1:11" ht="15" customHeight="1">
      <c r="A2510" s="11"/>
      <c r="B2510" s="11"/>
      <c r="C2510" s="11"/>
      <c r="D2510" s="11"/>
      <c r="E2510" s="11"/>
      <c r="F2510" s="11"/>
      <c r="G2510" s="368" t="s">
        <v>217</v>
      </c>
      <c r="H2510" s="368"/>
      <c r="I2510" s="368"/>
      <c r="J2510" s="368"/>
      <c r="K2510" s="250">
        <f>ROUND(SUM(K2502,K2506,K2509),2)</f>
        <v>37.549999999999997</v>
      </c>
    </row>
    <row r="2511" spans="1:11" ht="10.050000000000001" customHeight="1">
      <c r="A2511" s="11"/>
      <c r="B2511" s="11"/>
      <c r="C2511" s="11"/>
      <c r="D2511" s="11"/>
      <c r="E2511" s="11"/>
      <c r="F2511" s="11"/>
      <c r="G2511" s="374"/>
      <c r="H2511" s="374"/>
      <c r="I2511" s="374"/>
      <c r="J2511" s="374"/>
      <c r="K2511" s="374"/>
    </row>
    <row r="2512" spans="1:11" ht="19.95" customHeight="1">
      <c r="A2512" s="375" t="s">
        <v>1587</v>
      </c>
      <c r="B2512" s="375"/>
      <c r="C2512" s="375"/>
      <c r="D2512" s="375"/>
      <c r="E2512" s="375"/>
      <c r="F2512" s="375"/>
      <c r="G2512" s="375"/>
      <c r="H2512" s="375"/>
      <c r="I2512" s="375"/>
      <c r="J2512" s="375"/>
      <c r="K2512" s="375"/>
    </row>
    <row r="2513" spans="1:11" ht="15" customHeight="1">
      <c r="A2513" s="373" t="s">
        <v>193</v>
      </c>
      <c r="B2513" s="373"/>
      <c r="C2513" s="373"/>
      <c r="D2513" s="366" t="s">
        <v>178</v>
      </c>
      <c r="E2513" s="366"/>
      <c r="F2513" s="243" t="s">
        <v>194</v>
      </c>
      <c r="G2513" s="366" t="s">
        <v>195</v>
      </c>
      <c r="H2513" s="366"/>
      <c r="I2513" s="366" t="s">
        <v>196</v>
      </c>
      <c r="J2513" s="366"/>
      <c r="K2513" s="243" t="s">
        <v>197</v>
      </c>
    </row>
    <row r="2514" spans="1:11" ht="28.95" customHeight="1">
      <c r="A2514" s="246" t="s">
        <v>1588</v>
      </c>
      <c r="B2514" s="369" t="s">
        <v>1589</v>
      </c>
      <c r="C2514" s="369"/>
      <c r="D2514" s="370" t="s">
        <v>16</v>
      </c>
      <c r="E2514" s="370"/>
      <c r="F2514" s="246" t="s">
        <v>23</v>
      </c>
      <c r="G2514" s="371">
        <v>3</v>
      </c>
      <c r="H2514" s="371"/>
      <c r="I2514" s="372">
        <v>40.96</v>
      </c>
      <c r="J2514" s="372"/>
      <c r="K2514" s="248">
        <f>TRUNC(TRUNC(G2514,8)*I2514,2)</f>
        <v>122.88</v>
      </c>
    </row>
    <row r="2515" spans="1:11" ht="21" customHeight="1">
      <c r="A2515" s="246" t="s">
        <v>1590</v>
      </c>
      <c r="B2515" s="369" t="s">
        <v>1591</v>
      </c>
      <c r="C2515" s="369"/>
      <c r="D2515" s="370" t="s">
        <v>16</v>
      </c>
      <c r="E2515" s="370"/>
      <c r="F2515" s="246" t="s">
        <v>23</v>
      </c>
      <c r="G2515" s="371">
        <v>19.8</v>
      </c>
      <c r="H2515" s="371"/>
      <c r="I2515" s="372">
        <v>0.05</v>
      </c>
      <c r="J2515" s="372"/>
      <c r="K2515" s="248">
        <f>TRUNC(TRUNC(G2515,8)*I2515,2)</f>
        <v>0.99</v>
      </c>
    </row>
    <row r="2516" spans="1:11" ht="37.950000000000003" customHeight="1">
      <c r="A2516" s="246" t="s">
        <v>1592</v>
      </c>
      <c r="B2516" s="369" t="s">
        <v>1593</v>
      </c>
      <c r="C2516" s="369"/>
      <c r="D2516" s="370" t="s">
        <v>16</v>
      </c>
      <c r="E2516" s="370"/>
      <c r="F2516" s="246" t="s">
        <v>23</v>
      </c>
      <c r="G2516" s="371">
        <v>1</v>
      </c>
      <c r="H2516" s="371"/>
      <c r="I2516" s="372">
        <v>206.43</v>
      </c>
      <c r="J2516" s="372"/>
      <c r="K2516" s="248">
        <f>TRUNC(TRUNC(G2516,8)*I2516,2)</f>
        <v>206.43</v>
      </c>
    </row>
    <row r="2517" spans="1:11" ht="15" customHeight="1">
      <c r="A2517" s="11"/>
      <c r="B2517" s="11"/>
      <c r="C2517" s="11"/>
      <c r="D2517" s="11"/>
      <c r="E2517" s="11"/>
      <c r="F2517" s="11"/>
      <c r="G2517" s="367" t="s">
        <v>206</v>
      </c>
      <c r="H2517" s="367"/>
      <c r="I2517" s="367"/>
      <c r="J2517" s="367"/>
      <c r="K2517" s="249">
        <f>SUM(K2514:K2516)</f>
        <v>330.3</v>
      </c>
    </row>
    <row r="2518" spans="1:11" ht="15" customHeight="1">
      <c r="A2518" s="373" t="s">
        <v>207</v>
      </c>
      <c r="B2518" s="373"/>
      <c r="C2518" s="373"/>
      <c r="D2518" s="366" t="s">
        <v>178</v>
      </c>
      <c r="E2518" s="366"/>
      <c r="F2518" s="243" t="s">
        <v>194</v>
      </c>
      <c r="G2518" s="366" t="s">
        <v>195</v>
      </c>
      <c r="H2518" s="366"/>
      <c r="I2518" s="366" t="s">
        <v>196</v>
      </c>
      <c r="J2518" s="366"/>
      <c r="K2518" s="243" t="s">
        <v>197</v>
      </c>
    </row>
    <row r="2519" spans="1:11" ht="21" customHeight="1">
      <c r="A2519" s="246" t="s">
        <v>1334</v>
      </c>
      <c r="B2519" s="369" t="s">
        <v>1335</v>
      </c>
      <c r="C2519" s="369"/>
      <c r="D2519" s="370" t="s">
        <v>16</v>
      </c>
      <c r="E2519" s="370"/>
      <c r="F2519" s="246" t="s">
        <v>128</v>
      </c>
      <c r="G2519" s="371">
        <v>1.282</v>
      </c>
      <c r="H2519" s="371"/>
      <c r="I2519" s="372">
        <v>26.11</v>
      </c>
      <c r="J2519" s="372"/>
      <c r="K2519" s="248">
        <f>TRUNC(TRUNC(G2519,8)*I2519,2)</f>
        <v>33.47</v>
      </c>
    </row>
    <row r="2520" spans="1:11" ht="15" customHeight="1">
      <c r="A2520" s="246" t="s">
        <v>210</v>
      </c>
      <c r="B2520" s="369" t="s">
        <v>211</v>
      </c>
      <c r="C2520" s="369"/>
      <c r="D2520" s="370" t="s">
        <v>16</v>
      </c>
      <c r="E2520" s="370"/>
      <c r="F2520" s="246" t="s">
        <v>128</v>
      </c>
      <c r="G2520" s="371">
        <v>0.64100000000000001</v>
      </c>
      <c r="H2520" s="371"/>
      <c r="I2520" s="372">
        <v>22.26</v>
      </c>
      <c r="J2520" s="372"/>
      <c r="K2520" s="248">
        <f>TRUNC(TRUNC(G2520,8)*I2520,2)</f>
        <v>14.26</v>
      </c>
    </row>
    <row r="2521" spans="1:11" ht="18" customHeight="1">
      <c r="A2521" s="11"/>
      <c r="B2521" s="11"/>
      <c r="C2521" s="11"/>
      <c r="D2521" s="11"/>
      <c r="E2521" s="11"/>
      <c r="F2521" s="11"/>
      <c r="G2521" s="367" t="s">
        <v>212</v>
      </c>
      <c r="H2521" s="367"/>
      <c r="I2521" s="367"/>
      <c r="J2521" s="367"/>
      <c r="K2521" s="249">
        <f>SUM(K2519:K2520)</f>
        <v>47.73</v>
      </c>
    </row>
    <row r="2522" spans="1:11" ht="15" customHeight="1">
      <c r="A2522" s="11"/>
      <c r="B2522" s="11"/>
      <c r="C2522" s="11"/>
      <c r="D2522" s="11"/>
      <c r="E2522" s="11"/>
      <c r="F2522" s="11"/>
      <c r="G2522" s="368" t="s">
        <v>217</v>
      </c>
      <c r="H2522" s="368"/>
      <c r="I2522" s="368"/>
      <c r="J2522" s="368"/>
      <c r="K2522" s="250">
        <f>ROUND(SUM(K2517,K2521),2)</f>
        <v>378.03</v>
      </c>
    </row>
    <row r="2523" spans="1:11" ht="10.050000000000001" customHeight="1">
      <c r="A2523" s="11"/>
      <c r="B2523" s="11"/>
      <c r="C2523" s="11"/>
      <c r="D2523" s="11"/>
      <c r="E2523" s="11"/>
      <c r="F2523" s="11"/>
      <c r="G2523" s="374"/>
      <c r="H2523" s="374"/>
      <c r="I2523" s="374"/>
      <c r="J2523" s="374"/>
      <c r="K2523" s="374"/>
    </row>
    <row r="2524" spans="1:11" ht="19.95" customHeight="1">
      <c r="A2524" s="375" t="s">
        <v>1594</v>
      </c>
      <c r="B2524" s="375"/>
      <c r="C2524" s="375"/>
      <c r="D2524" s="375"/>
      <c r="E2524" s="375"/>
      <c r="F2524" s="375"/>
      <c r="G2524" s="375"/>
      <c r="H2524" s="375"/>
      <c r="I2524" s="375"/>
      <c r="J2524" s="375"/>
      <c r="K2524" s="375"/>
    </row>
    <row r="2525" spans="1:11" ht="15" customHeight="1">
      <c r="A2525" s="373" t="s">
        <v>193</v>
      </c>
      <c r="B2525" s="373"/>
      <c r="C2525" s="373"/>
      <c r="D2525" s="366" t="s">
        <v>178</v>
      </c>
      <c r="E2525" s="366"/>
      <c r="F2525" s="243" t="s">
        <v>194</v>
      </c>
      <c r="G2525" s="366" t="s">
        <v>195</v>
      </c>
      <c r="H2525" s="366"/>
      <c r="I2525" s="366" t="s">
        <v>196</v>
      </c>
      <c r="J2525" s="366"/>
      <c r="K2525" s="243" t="s">
        <v>197</v>
      </c>
    </row>
    <row r="2526" spans="1:11" ht="28.95" customHeight="1">
      <c r="A2526" s="246" t="s">
        <v>1588</v>
      </c>
      <c r="B2526" s="369" t="s">
        <v>1589</v>
      </c>
      <c r="C2526" s="369"/>
      <c r="D2526" s="370" t="s">
        <v>16</v>
      </c>
      <c r="E2526" s="370"/>
      <c r="F2526" s="246" t="s">
        <v>23</v>
      </c>
      <c r="G2526" s="371">
        <v>3</v>
      </c>
      <c r="H2526" s="371"/>
      <c r="I2526" s="372">
        <v>40.96</v>
      </c>
      <c r="J2526" s="372"/>
      <c r="K2526" s="248">
        <f>TRUNC(TRUNC(G2526,8)*I2526,2)</f>
        <v>122.88</v>
      </c>
    </row>
    <row r="2527" spans="1:11" ht="21" customHeight="1">
      <c r="A2527" s="246" t="s">
        <v>1590</v>
      </c>
      <c r="B2527" s="369" t="s">
        <v>1591</v>
      </c>
      <c r="C2527" s="369"/>
      <c r="D2527" s="370" t="s">
        <v>16</v>
      </c>
      <c r="E2527" s="370"/>
      <c r="F2527" s="246" t="s">
        <v>23</v>
      </c>
      <c r="G2527" s="371">
        <v>19.8</v>
      </c>
      <c r="H2527" s="371"/>
      <c r="I2527" s="372">
        <v>0.05</v>
      </c>
      <c r="J2527" s="372"/>
      <c r="K2527" s="248">
        <f>TRUNC(TRUNC(G2527,8)*I2527,2)</f>
        <v>0.99</v>
      </c>
    </row>
    <row r="2528" spans="1:11" ht="37.950000000000003" customHeight="1">
      <c r="A2528" s="246" t="s">
        <v>1595</v>
      </c>
      <c r="B2528" s="369" t="s">
        <v>1596</v>
      </c>
      <c r="C2528" s="369"/>
      <c r="D2528" s="370" t="s">
        <v>16</v>
      </c>
      <c r="E2528" s="370"/>
      <c r="F2528" s="246" t="s">
        <v>23</v>
      </c>
      <c r="G2528" s="371">
        <v>1</v>
      </c>
      <c r="H2528" s="371"/>
      <c r="I2528" s="372">
        <v>227.11</v>
      </c>
      <c r="J2528" s="372"/>
      <c r="K2528" s="248">
        <f>TRUNC(TRUNC(G2528,8)*I2528,2)</f>
        <v>227.11</v>
      </c>
    </row>
    <row r="2529" spans="1:11" ht="15" customHeight="1">
      <c r="A2529" s="11"/>
      <c r="B2529" s="11"/>
      <c r="C2529" s="11"/>
      <c r="D2529" s="11"/>
      <c r="E2529" s="11"/>
      <c r="F2529" s="11"/>
      <c r="G2529" s="367" t="s">
        <v>206</v>
      </c>
      <c r="H2529" s="367"/>
      <c r="I2529" s="367"/>
      <c r="J2529" s="367"/>
      <c r="K2529" s="249">
        <f>SUM(K2526:K2528)</f>
        <v>350.98</v>
      </c>
    </row>
    <row r="2530" spans="1:11" ht="15" customHeight="1">
      <c r="A2530" s="373" t="s">
        <v>207</v>
      </c>
      <c r="B2530" s="373"/>
      <c r="C2530" s="373"/>
      <c r="D2530" s="366" t="s">
        <v>178</v>
      </c>
      <c r="E2530" s="366"/>
      <c r="F2530" s="243" t="s">
        <v>194</v>
      </c>
      <c r="G2530" s="366" t="s">
        <v>195</v>
      </c>
      <c r="H2530" s="366"/>
      <c r="I2530" s="366" t="s">
        <v>196</v>
      </c>
      <c r="J2530" s="366"/>
      <c r="K2530" s="243" t="s">
        <v>197</v>
      </c>
    </row>
    <row r="2531" spans="1:11" ht="21" customHeight="1">
      <c r="A2531" s="246" t="s">
        <v>1334</v>
      </c>
      <c r="B2531" s="369" t="s">
        <v>1335</v>
      </c>
      <c r="C2531" s="369"/>
      <c r="D2531" s="370" t="s">
        <v>16</v>
      </c>
      <c r="E2531" s="370"/>
      <c r="F2531" s="246" t="s">
        <v>128</v>
      </c>
      <c r="G2531" s="371">
        <v>1.546</v>
      </c>
      <c r="H2531" s="371"/>
      <c r="I2531" s="372">
        <v>26.11</v>
      </c>
      <c r="J2531" s="372"/>
      <c r="K2531" s="248">
        <f>TRUNC(TRUNC(G2531,8)*I2531,2)</f>
        <v>40.36</v>
      </c>
    </row>
    <row r="2532" spans="1:11" ht="15" customHeight="1">
      <c r="A2532" s="246" t="s">
        <v>210</v>
      </c>
      <c r="B2532" s="369" t="s">
        <v>211</v>
      </c>
      <c r="C2532" s="369"/>
      <c r="D2532" s="370" t="s">
        <v>16</v>
      </c>
      <c r="E2532" s="370"/>
      <c r="F2532" s="246" t="s">
        <v>128</v>
      </c>
      <c r="G2532" s="371">
        <v>0.77300000000000002</v>
      </c>
      <c r="H2532" s="371"/>
      <c r="I2532" s="372">
        <v>22.26</v>
      </c>
      <c r="J2532" s="372"/>
      <c r="K2532" s="248">
        <f>TRUNC(TRUNC(G2532,8)*I2532,2)</f>
        <v>17.2</v>
      </c>
    </row>
    <row r="2533" spans="1:11" ht="18" customHeight="1">
      <c r="A2533" s="11"/>
      <c r="B2533" s="11"/>
      <c r="C2533" s="11"/>
      <c r="D2533" s="11"/>
      <c r="E2533" s="11"/>
      <c r="F2533" s="11"/>
      <c r="G2533" s="367" t="s">
        <v>212</v>
      </c>
      <c r="H2533" s="367"/>
      <c r="I2533" s="367"/>
      <c r="J2533" s="367"/>
      <c r="K2533" s="249">
        <f>SUM(K2531:K2532)</f>
        <v>57.56</v>
      </c>
    </row>
    <row r="2534" spans="1:11" ht="15" customHeight="1">
      <c r="A2534" s="11"/>
      <c r="B2534" s="11"/>
      <c r="C2534" s="11"/>
      <c r="D2534" s="11"/>
      <c r="E2534" s="11"/>
      <c r="F2534" s="11"/>
      <c r="G2534" s="368" t="s">
        <v>217</v>
      </c>
      <c r="H2534" s="368"/>
      <c r="I2534" s="368"/>
      <c r="J2534" s="368"/>
      <c r="K2534" s="250">
        <f>ROUND(SUM(K2529,K2533),2)</f>
        <v>408.54</v>
      </c>
    </row>
    <row r="2535" spans="1:11" ht="10.050000000000001" customHeight="1">
      <c r="A2535" s="11"/>
      <c r="B2535" s="11"/>
      <c r="C2535" s="11"/>
      <c r="D2535" s="11"/>
      <c r="E2535" s="11"/>
      <c r="F2535" s="11"/>
      <c r="G2535" s="374"/>
      <c r="H2535" s="374"/>
      <c r="I2535" s="374"/>
      <c r="J2535" s="374"/>
      <c r="K2535" s="374"/>
    </row>
    <row r="2536" spans="1:11" ht="19.95" customHeight="1">
      <c r="A2536" s="375" t="s">
        <v>1597</v>
      </c>
      <c r="B2536" s="375"/>
      <c r="C2536" s="375"/>
      <c r="D2536" s="375"/>
      <c r="E2536" s="375"/>
      <c r="F2536" s="375"/>
      <c r="G2536" s="375"/>
      <c r="H2536" s="375"/>
      <c r="I2536" s="375"/>
      <c r="J2536" s="375"/>
      <c r="K2536" s="375"/>
    </row>
    <row r="2537" spans="1:11" ht="15" customHeight="1">
      <c r="A2537" s="373" t="s">
        <v>193</v>
      </c>
      <c r="B2537" s="373"/>
      <c r="C2537" s="373"/>
      <c r="D2537" s="366" t="s">
        <v>178</v>
      </c>
      <c r="E2537" s="366"/>
      <c r="F2537" s="243" t="s">
        <v>194</v>
      </c>
      <c r="G2537" s="366" t="s">
        <v>195</v>
      </c>
      <c r="H2537" s="366"/>
      <c r="I2537" s="366" t="s">
        <v>196</v>
      </c>
      <c r="J2537" s="366"/>
      <c r="K2537" s="243" t="s">
        <v>197</v>
      </c>
    </row>
    <row r="2538" spans="1:11" ht="28.95" customHeight="1">
      <c r="A2538" s="246" t="s">
        <v>892</v>
      </c>
      <c r="B2538" s="369" t="s">
        <v>893</v>
      </c>
      <c r="C2538" s="369"/>
      <c r="D2538" s="370" t="s">
        <v>16</v>
      </c>
      <c r="E2538" s="370"/>
      <c r="F2538" s="246" t="s">
        <v>23</v>
      </c>
      <c r="G2538" s="371">
        <v>4.8166000000000002</v>
      </c>
      <c r="H2538" s="371"/>
      <c r="I2538" s="372">
        <v>0.98</v>
      </c>
      <c r="J2538" s="372"/>
      <c r="K2538" s="248">
        <f>TRUNC(TRUNC(G2538,8)*I2538,2)</f>
        <v>4.72</v>
      </c>
    </row>
    <row r="2539" spans="1:11" ht="28.95" customHeight="1">
      <c r="A2539" s="246" t="s">
        <v>1598</v>
      </c>
      <c r="B2539" s="369" t="s">
        <v>1599</v>
      </c>
      <c r="C2539" s="369"/>
      <c r="D2539" s="370" t="s">
        <v>16</v>
      </c>
      <c r="E2539" s="370"/>
      <c r="F2539" s="246" t="s">
        <v>167</v>
      </c>
      <c r="G2539" s="371">
        <v>6.8503999999999996</v>
      </c>
      <c r="H2539" s="371"/>
      <c r="I2539" s="372">
        <v>31.37</v>
      </c>
      <c r="J2539" s="372"/>
      <c r="K2539" s="248">
        <f>TRUNC(TRUNC(G2539,8)*I2539,2)</f>
        <v>214.89</v>
      </c>
    </row>
    <row r="2540" spans="1:11" ht="28.95" customHeight="1">
      <c r="A2540" s="246" t="s">
        <v>1600</v>
      </c>
      <c r="B2540" s="369" t="s">
        <v>1601</v>
      </c>
      <c r="C2540" s="369"/>
      <c r="D2540" s="370" t="s">
        <v>16</v>
      </c>
      <c r="E2540" s="370"/>
      <c r="F2540" s="246" t="s">
        <v>23</v>
      </c>
      <c r="G2540" s="371">
        <v>0.54730000000000001</v>
      </c>
      <c r="H2540" s="371"/>
      <c r="I2540" s="372">
        <v>623.02</v>
      </c>
      <c r="J2540" s="372"/>
      <c r="K2540" s="248">
        <f>TRUNC(TRUNC(G2540,8)*I2540,2)</f>
        <v>340.97</v>
      </c>
    </row>
    <row r="2541" spans="1:11" ht="21" customHeight="1">
      <c r="A2541" s="246" t="s">
        <v>743</v>
      </c>
      <c r="B2541" s="369" t="s">
        <v>744</v>
      </c>
      <c r="C2541" s="369"/>
      <c r="D2541" s="370" t="s">
        <v>16</v>
      </c>
      <c r="E2541" s="370"/>
      <c r="F2541" s="246" t="s">
        <v>745</v>
      </c>
      <c r="G2541" s="371">
        <v>0.88290000000000002</v>
      </c>
      <c r="H2541" s="371"/>
      <c r="I2541" s="372">
        <v>37.89</v>
      </c>
      <c r="J2541" s="372"/>
      <c r="K2541" s="248">
        <f>TRUNC(TRUNC(G2541,8)*I2541,2)</f>
        <v>33.450000000000003</v>
      </c>
    </row>
    <row r="2542" spans="1:11" ht="15" customHeight="1">
      <c r="A2542" s="11"/>
      <c r="B2542" s="11"/>
      <c r="C2542" s="11"/>
      <c r="D2542" s="11"/>
      <c r="E2542" s="11"/>
      <c r="F2542" s="11"/>
      <c r="G2542" s="367" t="s">
        <v>206</v>
      </c>
      <c r="H2542" s="367"/>
      <c r="I2542" s="367"/>
      <c r="J2542" s="367"/>
      <c r="K2542" s="249">
        <f>SUM(K2538:K2541)</f>
        <v>594.03000000000009</v>
      </c>
    </row>
    <row r="2543" spans="1:11" ht="15" customHeight="1">
      <c r="A2543" s="373" t="s">
        <v>207</v>
      </c>
      <c r="B2543" s="373"/>
      <c r="C2543" s="373"/>
      <c r="D2543" s="366" t="s">
        <v>178</v>
      </c>
      <c r="E2543" s="366"/>
      <c r="F2543" s="243" t="s">
        <v>194</v>
      </c>
      <c r="G2543" s="366" t="s">
        <v>195</v>
      </c>
      <c r="H2543" s="366"/>
      <c r="I2543" s="366" t="s">
        <v>196</v>
      </c>
      <c r="J2543" s="366"/>
      <c r="K2543" s="243" t="s">
        <v>197</v>
      </c>
    </row>
    <row r="2544" spans="1:11" ht="15" customHeight="1">
      <c r="A2544" s="246" t="s">
        <v>291</v>
      </c>
      <c r="B2544" s="369" t="s">
        <v>292</v>
      </c>
      <c r="C2544" s="369"/>
      <c r="D2544" s="370" t="s">
        <v>16</v>
      </c>
      <c r="E2544" s="370"/>
      <c r="F2544" s="246" t="s">
        <v>128</v>
      </c>
      <c r="G2544" s="371">
        <v>0.3826</v>
      </c>
      <c r="H2544" s="371"/>
      <c r="I2544" s="372">
        <v>27.42</v>
      </c>
      <c r="J2544" s="372"/>
      <c r="K2544" s="248">
        <f>TRUNC(TRUNC(G2544,8)*I2544,2)</f>
        <v>10.49</v>
      </c>
    </row>
    <row r="2545" spans="1:11" ht="15" customHeight="1">
      <c r="A2545" s="246" t="s">
        <v>210</v>
      </c>
      <c r="B2545" s="369" t="s">
        <v>211</v>
      </c>
      <c r="C2545" s="369"/>
      <c r="D2545" s="370" t="s">
        <v>16</v>
      </c>
      <c r="E2545" s="370"/>
      <c r="F2545" s="246" t="s">
        <v>128</v>
      </c>
      <c r="G2545" s="371">
        <v>0.191</v>
      </c>
      <c r="H2545" s="371"/>
      <c r="I2545" s="372">
        <v>22.26</v>
      </c>
      <c r="J2545" s="372"/>
      <c r="K2545" s="248">
        <f>TRUNC(TRUNC(G2545,8)*I2545,2)</f>
        <v>4.25</v>
      </c>
    </row>
    <row r="2546" spans="1:11" ht="18" customHeight="1">
      <c r="A2546" s="11"/>
      <c r="B2546" s="11"/>
      <c r="C2546" s="11"/>
      <c r="D2546" s="11"/>
      <c r="E2546" s="11"/>
      <c r="F2546" s="11"/>
      <c r="G2546" s="367" t="s">
        <v>212</v>
      </c>
      <c r="H2546" s="367"/>
      <c r="I2546" s="367"/>
      <c r="J2546" s="367"/>
      <c r="K2546" s="249">
        <f>SUM(K2544:K2545)</f>
        <v>14.74</v>
      </c>
    </row>
    <row r="2547" spans="1:11" ht="15" customHeight="1">
      <c r="A2547" s="11"/>
      <c r="B2547" s="11"/>
      <c r="C2547" s="11"/>
      <c r="D2547" s="11"/>
      <c r="E2547" s="11"/>
      <c r="F2547" s="11"/>
      <c r="G2547" s="368" t="s">
        <v>217</v>
      </c>
      <c r="H2547" s="368"/>
      <c r="I2547" s="368"/>
      <c r="J2547" s="368"/>
      <c r="K2547" s="250">
        <f>ROUND(SUM(K2542,K2546),2)</f>
        <v>608.77</v>
      </c>
    </row>
    <row r="2548" spans="1:11" ht="10.050000000000001" customHeight="1">
      <c r="A2548" s="11"/>
      <c r="B2548" s="11"/>
      <c r="C2548" s="11"/>
      <c r="D2548" s="11"/>
      <c r="E2548" s="11"/>
      <c r="F2548" s="11"/>
      <c r="G2548" s="374"/>
      <c r="H2548" s="374"/>
      <c r="I2548" s="374"/>
      <c r="J2548" s="374"/>
      <c r="K2548" s="374"/>
    </row>
    <row r="2549" spans="1:11" ht="19.95" customHeight="1">
      <c r="A2549" s="375" t="s">
        <v>1602</v>
      </c>
      <c r="B2549" s="375"/>
      <c r="C2549" s="375"/>
      <c r="D2549" s="375"/>
      <c r="E2549" s="375"/>
      <c r="F2549" s="375"/>
      <c r="G2549" s="375"/>
      <c r="H2549" s="375"/>
      <c r="I2549" s="375"/>
      <c r="J2549" s="375"/>
      <c r="K2549" s="375"/>
    </row>
    <row r="2550" spans="1:11" ht="15" customHeight="1">
      <c r="A2550" s="373" t="s">
        <v>281</v>
      </c>
      <c r="B2550" s="373"/>
      <c r="C2550" s="373"/>
      <c r="D2550" s="366" t="s">
        <v>178</v>
      </c>
      <c r="E2550" s="366"/>
      <c r="F2550" s="243" t="s">
        <v>194</v>
      </c>
      <c r="G2550" s="366" t="s">
        <v>195</v>
      </c>
      <c r="H2550" s="366"/>
      <c r="I2550" s="366" t="s">
        <v>196</v>
      </c>
      <c r="J2550" s="366"/>
      <c r="K2550" s="243" t="s">
        <v>197</v>
      </c>
    </row>
    <row r="2551" spans="1:11" ht="28.95" customHeight="1">
      <c r="A2551" s="246" t="s">
        <v>654</v>
      </c>
      <c r="B2551" s="369" t="s">
        <v>655</v>
      </c>
      <c r="C2551" s="369"/>
      <c r="D2551" s="370" t="s">
        <v>16</v>
      </c>
      <c r="E2551" s="370"/>
      <c r="F2551" s="246" t="s">
        <v>284</v>
      </c>
      <c r="G2551" s="371">
        <v>3.0200000000000001E-2</v>
      </c>
      <c r="H2551" s="371"/>
      <c r="I2551" s="372">
        <v>24.71</v>
      </c>
      <c r="J2551" s="372"/>
      <c r="K2551" s="248">
        <f>TRUNC(TRUNC(G2551,8)*I2551,2)</f>
        <v>0.74</v>
      </c>
    </row>
    <row r="2552" spans="1:11" ht="28.95" customHeight="1">
      <c r="A2552" s="246" t="s">
        <v>656</v>
      </c>
      <c r="B2552" s="369" t="s">
        <v>657</v>
      </c>
      <c r="C2552" s="369"/>
      <c r="D2552" s="370" t="s">
        <v>16</v>
      </c>
      <c r="E2552" s="370"/>
      <c r="F2552" s="246" t="s">
        <v>287</v>
      </c>
      <c r="G2552" s="371">
        <v>3.2500000000000001E-2</v>
      </c>
      <c r="H2552" s="371"/>
      <c r="I2552" s="372">
        <v>32.21</v>
      </c>
      <c r="J2552" s="372"/>
      <c r="K2552" s="248">
        <f>TRUNC(TRUNC(G2552,8)*I2552,2)</f>
        <v>1.04</v>
      </c>
    </row>
    <row r="2553" spans="1:11" ht="46.05" customHeight="1">
      <c r="A2553" s="246" t="s">
        <v>282</v>
      </c>
      <c r="B2553" s="369" t="s">
        <v>283</v>
      </c>
      <c r="C2553" s="369"/>
      <c r="D2553" s="370" t="s">
        <v>16</v>
      </c>
      <c r="E2553" s="370"/>
      <c r="F2553" s="246" t="s">
        <v>284</v>
      </c>
      <c r="G2553" s="371">
        <v>0.30830000000000002</v>
      </c>
      <c r="H2553" s="371"/>
      <c r="I2553" s="372">
        <v>59.02</v>
      </c>
      <c r="J2553" s="372"/>
      <c r="K2553" s="248">
        <f>TRUNC(TRUNC(G2553,8)*I2553,2)</f>
        <v>18.190000000000001</v>
      </c>
    </row>
    <row r="2554" spans="1:11" ht="46.05" customHeight="1">
      <c r="A2554" s="246" t="s">
        <v>285</v>
      </c>
      <c r="B2554" s="369" t="s">
        <v>286</v>
      </c>
      <c r="C2554" s="369"/>
      <c r="D2554" s="370" t="s">
        <v>16</v>
      </c>
      <c r="E2554" s="370"/>
      <c r="F2554" s="246" t="s">
        <v>287</v>
      </c>
      <c r="G2554" s="371">
        <v>6.1699999999999998E-2</v>
      </c>
      <c r="H2554" s="371"/>
      <c r="I2554" s="372">
        <v>142.55000000000001</v>
      </c>
      <c r="J2554" s="372"/>
      <c r="K2554" s="248">
        <f>TRUNC(TRUNC(G2554,8)*I2554,2)</f>
        <v>8.7899999999999991</v>
      </c>
    </row>
    <row r="2555" spans="1:11" ht="18" customHeight="1">
      <c r="A2555" s="11"/>
      <c r="B2555" s="11"/>
      <c r="C2555" s="11"/>
      <c r="D2555" s="11"/>
      <c r="E2555" s="11"/>
      <c r="F2555" s="11"/>
      <c r="G2555" s="367" t="s">
        <v>288</v>
      </c>
      <c r="H2555" s="367"/>
      <c r="I2555" s="367"/>
      <c r="J2555" s="367"/>
      <c r="K2555" s="249">
        <f>SUM(K2551:K2554)</f>
        <v>28.76</v>
      </c>
    </row>
    <row r="2556" spans="1:11" ht="15" customHeight="1">
      <c r="A2556" s="373" t="s">
        <v>193</v>
      </c>
      <c r="B2556" s="373"/>
      <c r="C2556" s="373"/>
      <c r="D2556" s="366" t="s">
        <v>178</v>
      </c>
      <c r="E2556" s="366"/>
      <c r="F2556" s="243" t="s">
        <v>194</v>
      </c>
      <c r="G2556" s="366" t="s">
        <v>195</v>
      </c>
      <c r="H2556" s="366"/>
      <c r="I2556" s="366" t="s">
        <v>196</v>
      </c>
      <c r="J2556" s="366"/>
      <c r="K2556" s="243" t="s">
        <v>197</v>
      </c>
    </row>
    <row r="2557" spans="1:11" ht="21" customHeight="1">
      <c r="A2557" s="246" t="s">
        <v>680</v>
      </c>
      <c r="B2557" s="369" t="s">
        <v>681</v>
      </c>
      <c r="C2557" s="369"/>
      <c r="D2557" s="370" t="s">
        <v>16</v>
      </c>
      <c r="E2557" s="370"/>
      <c r="F2557" s="246" t="s">
        <v>73</v>
      </c>
      <c r="G2557" s="371">
        <v>1.1000000000000001</v>
      </c>
      <c r="H2557" s="371"/>
      <c r="I2557" s="372">
        <v>140</v>
      </c>
      <c r="J2557" s="372"/>
      <c r="K2557" s="248">
        <f>TRUNC(TRUNC(G2557,8)*I2557,2)</f>
        <v>154</v>
      </c>
    </row>
    <row r="2558" spans="1:11" ht="15" customHeight="1">
      <c r="A2558" s="11"/>
      <c r="B2558" s="11"/>
      <c r="C2558" s="11"/>
      <c r="D2558" s="11"/>
      <c r="E2558" s="11"/>
      <c r="F2558" s="11"/>
      <c r="G2558" s="367" t="s">
        <v>206</v>
      </c>
      <c r="H2558" s="367"/>
      <c r="I2558" s="367"/>
      <c r="J2558" s="367"/>
      <c r="K2558" s="249">
        <f>SUM(K2557:K2557)</f>
        <v>154</v>
      </c>
    </row>
    <row r="2559" spans="1:11" ht="15" customHeight="1">
      <c r="A2559" s="373" t="s">
        <v>207</v>
      </c>
      <c r="B2559" s="373"/>
      <c r="C2559" s="373"/>
      <c r="D2559" s="366" t="s">
        <v>178</v>
      </c>
      <c r="E2559" s="366"/>
      <c r="F2559" s="243" t="s">
        <v>194</v>
      </c>
      <c r="G2559" s="366" t="s">
        <v>195</v>
      </c>
      <c r="H2559" s="366"/>
      <c r="I2559" s="366" t="s">
        <v>196</v>
      </c>
      <c r="J2559" s="366"/>
      <c r="K2559" s="243" t="s">
        <v>197</v>
      </c>
    </row>
    <row r="2560" spans="1:11" ht="15" customHeight="1">
      <c r="A2560" s="246" t="s">
        <v>291</v>
      </c>
      <c r="B2560" s="369" t="s">
        <v>292</v>
      </c>
      <c r="C2560" s="369"/>
      <c r="D2560" s="370" t="s">
        <v>16</v>
      </c>
      <c r="E2560" s="370"/>
      <c r="F2560" s="246" t="s">
        <v>128</v>
      </c>
      <c r="G2560" s="371">
        <v>0.44400000000000001</v>
      </c>
      <c r="H2560" s="371"/>
      <c r="I2560" s="372">
        <v>27.42</v>
      </c>
      <c r="J2560" s="372"/>
      <c r="K2560" s="248">
        <f>TRUNC(TRUNC(G2560,8)*I2560,2)</f>
        <v>12.17</v>
      </c>
    </row>
    <row r="2561" spans="1:11" ht="15" customHeight="1">
      <c r="A2561" s="246" t="s">
        <v>210</v>
      </c>
      <c r="B2561" s="369" t="s">
        <v>211</v>
      </c>
      <c r="C2561" s="369"/>
      <c r="D2561" s="370" t="s">
        <v>16</v>
      </c>
      <c r="E2561" s="370"/>
      <c r="F2561" s="246" t="s">
        <v>128</v>
      </c>
      <c r="G2561" s="371">
        <v>0.66600000000000004</v>
      </c>
      <c r="H2561" s="371"/>
      <c r="I2561" s="372">
        <v>22.26</v>
      </c>
      <c r="J2561" s="372"/>
      <c r="K2561" s="248">
        <f>TRUNC(TRUNC(G2561,8)*I2561,2)</f>
        <v>14.82</v>
      </c>
    </row>
    <row r="2562" spans="1:11" ht="18" customHeight="1">
      <c r="A2562" s="11"/>
      <c r="B2562" s="11"/>
      <c r="C2562" s="11"/>
      <c r="D2562" s="11"/>
      <c r="E2562" s="11"/>
      <c r="F2562" s="11"/>
      <c r="G2562" s="367" t="s">
        <v>212</v>
      </c>
      <c r="H2562" s="367"/>
      <c r="I2562" s="367"/>
      <c r="J2562" s="367"/>
      <c r="K2562" s="249">
        <f>SUM(K2560:K2561)</f>
        <v>26.990000000000002</v>
      </c>
    </row>
    <row r="2563" spans="1:11" ht="15" customHeight="1">
      <c r="A2563" s="11"/>
      <c r="B2563" s="11"/>
      <c r="C2563" s="11"/>
      <c r="D2563" s="11"/>
      <c r="E2563" s="11"/>
      <c r="F2563" s="11"/>
      <c r="G2563" s="368" t="s">
        <v>217</v>
      </c>
      <c r="H2563" s="368"/>
      <c r="I2563" s="368"/>
      <c r="J2563" s="368"/>
      <c r="K2563" s="250">
        <f>ROUND(SUM(K2555,K2558,K2562),2)</f>
        <v>209.75</v>
      </c>
    </row>
    <row r="2564" spans="1:11" ht="10.050000000000001" customHeight="1">
      <c r="A2564" s="11"/>
      <c r="B2564" s="11"/>
      <c r="C2564" s="11"/>
      <c r="D2564" s="11"/>
      <c r="E2564" s="11"/>
      <c r="F2564" s="11"/>
      <c r="G2564" s="374"/>
      <c r="H2564" s="374"/>
      <c r="I2564" s="374"/>
      <c r="J2564" s="374"/>
      <c r="K2564" s="374"/>
    </row>
    <row r="2565" spans="1:11" ht="19.95" customHeight="1">
      <c r="A2565" s="375" t="s">
        <v>1603</v>
      </c>
      <c r="B2565" s="375"/>
      <c r="C2565" s="375"/>
      <c r="D2565" s="375"/>
      <c r="E2565" s="375"/>
      <c r="F2565" s="375"/>
      <c r="G2565" s="375"/>
      <c r="H2565" s="375"/>
      <c r="I2565" s="375"/>
      <c r="J2565" s="375"/>
      <c r="K2565" s="375"/>
    </row>
    <row r="2566" spans="1:11" ht="15" customHeight="1">
      <c r="A2566" s="373" t="s">
        <v>281</v>
      </c>
      <c r="B2566" s="373"/>
      <c r="C2566" s="373"/>
      <c r="D2566" s="366" t="s">
        <v>178</v>
      </c>
      <c r="E2566" s="366"/>
      <c r="F2566" s="243" t="s">
        <v>194</v>
      </c>
      <c r="G2566" s="366" t="s">
        <v>195</v>
      </c>
      <c r="H2566" s="366"/>
      <c r="I2566" s="366" t="s">
        <v>196</v>
      </c>
      <c r="J2566" s="366"/>
      <c r="K2566" s="243" t="s">
        <v>197</v>
      </c>
    </row>
    <row r="2567" spans="1:11" ht="28.95" customHeight="1">
      <c r="A2567" s="246" t="s">
        <v>654</v>
      </c>
      <c r="B2567" s="369" t="s">
        <v>655</v>
      </c>
      <c r="C2567" s="369"/>
      <c r="D2567" s="370" t="s">
        <v>16</v>
      </c>
      <c r="E2567" s="370"/>
      <c r="F2567" s="246" t="s">
        <v>284</v>
      </c>
      <c r="G2567" s="371">
        <v>3.5999999999999999E-3</v>
      </c>
      <c r="H2567" s="371"/>
      <c r="I2567" s="372">
        <v>24.71</v>
      </c>
      <c r="J2567" s="372"/>
      <c r="K2567" s="248">
        <f>TRUNC(TRUNC(G2567,8)*I2567,2)</f>
        <v>0.08</v>
      </c>
    </row>
    <row r="2568" spans="1:11" ht="28.95" customHeight="1">
      <c r="A2568" s="246" t="s">
        <v>656</v>
      </c>
      <c r="B2568" s="369" t="s">
        <v>657</v>
      </c>
      <c r="C2568" s="369"/>
      <c r="D2568" s="370" t="s">
        <v>16</v>
      </c>
      <c r="E2568" s="370"/>
      <c r="F2568" s="246" t="s">
        <v>287</v>
      </c>
      <c r="G2568" s="371">
        <v>3.5999999999999999E-3</v>
      </c>
      <c r="H2568" s="371"/>
      <c r="I2568" s="372">
        <v>32.21</v>
      </c>
      <c r="J2568" s="372"/>
      <c r="K2568" s="248">
        <f>TRUNC(TRUNC(G2568,8)*I2568,2)</f>
        <v>0.11</v>
      </c>
    </row>
    <row r="2569" spans="1:11" ht="18" customHeight="1">
      <c r="A2569" s="11"/>
      <c r="B2569" s="11"/>
      <c r="C2569" s="11"/>
      <c r="D2569" s="11"/>
      <c r="E2569" s="11"/>
      <c r="F2569" s="11"/>
      <c r="G2569" s="367" t="s">
        <v>288</v>
      </c>
      <c r="H2569" s="367"/>
      <c r="I2569" s="367"/>
      <c r="J2569" s="367"/>
      <c r="K2569" s="249">
        <f>SUM(K2567:K2568)</f>
        <v>0.19</v>
      </c>
    </row>
    <row r="2570" spans="1:11" ht="15" customHeight="1">
      <c r="A2570" s="373" t="s">
        <v>207</v>
      </c>
      <c r="B2570" s="373"/>
      <c r="C2570" s="373"/>
      <c r="D2570" s="366" t="s">
        <v>178</v>
      </c>
      <c r="E2570" s="366"/>
      <c r="F2570" s="243" t="s">
        <v>194</v>
      </c>
      <c r="G2570" s="366" t="s">
        <v>195</v>
      </c>
      <c r="H2570" s="366"/>
      <c r="I2570" s="366" t="s">
        <v>196</v>
      </c>
      <c r="J2570" s="366"/>
      <c r="K2570" s="243" t="s">
        <v>197</v>
      </c>
    </row>
    <row r="2571" spans="1:11" ht="15" customHeight="1">
      <c r="A2571" s="246" t="s">
        <v>291</v>
      </c>
      <c r="B2571" s="369" t="s">
        <v>292</v>
      </c>
      <c r="C2571" s="369"/>
      <c r="D2571" s="370" t="s">
        <v>16</v>
      </c>
      <c r="E2571" s="370"/>
      <c r="F2571" s="246" t="s">
        <v>128</v>
      </c>
      <c r="G2571" s="371">
        <v>0.10199999999999999</v>
      </c>
      <c r="H2571" s="371"/>
      <c r="I2571" s="372">
        <v>27.42</v>
      </c>
      <c r="J2571" s="372"/>
      <c r="K2571" s="248">
        <f>TRUNC(TRUNC(G2571,8)*I2571,2)</f>
        <v>2.79</v>
      </c>
    </row>
    <row r="2572" spans="1:11" ht="15" customHeight="1">
      <c r="A2572" s="246" t="s">
        <v>210</v>
      </c>
      <c r="B2572" s="369" t="s">
        <v>211</v>
      </c>
      <c r="C2572" s="369"/>
      <c r="D2572" s="370" t="s">
        <v>16</v>
      </c>
      <c r="E2572" s="370"/>
      <c r="F2572" s="246" t="s">
        <v>128</v>
      </c>
      <c r="G2572" s="371">
        <v>0.15310000000000001</v>
      </c>
      <c r="H2572" s="371"/>
      <c r="I2572" s="372">
        <v>22.26</v>
      </c>
      <c r="J2572" s="372"/>
      <c r="K2572" s="248">
        <f>TRUNC(TRUNC(G2572,8)*I2572,2)</f>
        <v>3.4</v>
      </c>
    </row>
    <row r="2573" spans="1:11" ht="18" customHeight="1">
      <c r="A2573" s="11"/>
      <c r="B2573" s="11"/>
      <c r="C2573" s="11"/>
      <c r="D2573" s="11"/>
      <c r="E2573" s="11"/>
      <c r="F2573" s="11"/>
      <c r="G2573" s="367" t="s">
        <v>212</v>
      </c>
      <c r="H2573" s="367"/>
      <c r="I2573" s="367"/>
      <c r="J2573" s="367"/>
      <c r="K2573" s="249">
        <f>SUM(K2571:K2572)</f>
        <v>6.1899999999999995</v>
      </c>
    </row>
    <row r="2574" spans="1:11" ht="15" customHeight="1">
      <c r="A2574" s="11"/>
      <c r="B2574" s="11"/>
      <c r="C2574" s="11"/>
      <c r="D2574" s="11"/>
      <c r="E2574" s="11"/>
      <c r="F2574" s="11"/>
      <c r="G2574" s="368" t="s">
        <v>217</v>
      </c>
      <c r="H2574" s="368"/>
      <c r="I2574" s="368"/>
      <c r="J2574" s="368"/>
      <c r="K2574" s="250">
        <f>ROUND(SUM(K2569,K2573),2)</f>
        <v>6.38</v>
      </c>
    </row>
    <row r="2575" spans="1:11" ht="10.050000000000001" customHeight="1">
      <c r="A2575" s="11"/>
      <c r="B2575" s="11"/>
      <c r="C2575" s="11"/>
      <c r="D2575" s="11"/>
      <c r="E2575" s="11"/>
      <c r="F2575" s="11"/>
      <c r="G2575" s="374"/>
      <c r="H2575" s="374"/>
      <c r="I2575" s="374"/>
      <c r="J2575" s="374"/>
      <c r="K2575" s="374"/>
    </row>
    <row r="2576" spans="1:11" ht="19.95" customHeight="1">
      <c r="A2576" s="375" t="s">
        <v>1604</v>
      </c>
      <c r="B2576" s="375"/>
      <c r="C2576" s="375"/>
      <c r="D2576" s="375"/>
      <c r="E2576" s="375"/>
      <c r="F2576" s="375"/>
      <c r="G2576" s="375"/>
      <c r="H2576" s="375"/>
      <c r="I2576" s="375"/>
      <c r="J2576" s="375"/>
      <c r="K2576" s="375"/>
    </row>
    <row r="2577" spans="1:11" ht="15" customHeight="1">
      <c r="A2577" s="373" t="s">
        <v>281</v>
      </c>
      <c r="B2577" s="373"/>
      <c r="C2577" s="373"/>
      <c r="D2577" s="366" t="s">
        <v>178</v>
      </c>
      <c r="E2577" s="366"/>
      <c r="F2577" s="243" t="s">
        <v>194</v>
      </c>
      <c r="G2577" s="366" t="s">
        <v>195</v>
      </c>
      <c r="H2577" s="366"/>
      <c r="I2577" s="366" t="s">
        <v>196</v>
      </c>
      <c r="J2577" s="366"/>
      <c r="K2577" s="243" t="s">
        <v>197</v>
      </c>
    </row>
    <row r="2578" spans="1:11" ht="28.95" customHeight="1">
      <c r="A2578" s="246" t="s">
        <v>654</v>
      </c>
      <c r="B2578" s="369" t="s">
        <v>655</v>
      </c>
      <c r="C2578" s="369"/>
      <c r="D2578" s="370" t="s">
        <v>16</v>
      </c>
      <c r="E2578" s="370"/>
      <c r="F2578" s="246" t="s">
        <v>284</v>
      </c>
      <c r="G2578" s="371">
        <v>6.6600000000000006E-2</v>
      </c>
      <c r="H2578" s="371"/>
      <c r="I2578" s="372">
        <v>24.71</v>
      </c>
      <c r="J2578" s="372"/>
      <c r="K2578" s="248">
        <f>TRUNC(TRUNC(G2578,8)*I2578,2)</f>
        <v>1.64</v>
      </c>
    </row>
    <row r="2579" spans="1:11" ht="28.95" customHeight="1">
      <c r="A2579" s="246" t="s">
        <v>656</v>
      </c>
      <c r="B2579" s="369" t="s">
        <v>657</v>
      </c>
      <c r="C2579" s="369"/>
      <c r="D2579" s="370" t="s">
        <v>16</v>
      </c>
      <c r="E2579" s="370"/>
      <c r="F2579" s="246" t="s">
        <v>287</v>
      </c>
      <c r="G2579" s="371">
        <v>7.1800000000000003E-2</v>
      </c>
      <c r="H2579" s="371"/>
      <c r="I2579" s="372">
        <v>32.21</v>
      </c>
      <c r="J2579" s="372"/>
      <c r="K2579" s="248">
        <f>TRUNC(TRUNC(G2579,8)*I2579,2)</f>
        <v>2.31</v>
      </c>
    </row>
    <row r="2580" spans="1:11" ht="18" customHeight="1">
      <c r="A2580" s="11"/>
      <c r="B2580" s="11"/>
      <c r="C2580" s="11"/>
      <c r="D2580" s="11"/>
      <c r="E2580" s="11"/>
      <c r="F2580" s="11"/>
      <c r="G2580" s="367" t="s">
        <v>288</v>
      </c>
      <c r="H2580" s="367"/>
      <c r="I2580" s="367"/>
      <c r="J2580" s="367"/>
      <c r="K2580" s="249">
        <f>SUM(K2578:K2579)</f>
        <v>3.95</v>
      </c>
    </row>
    <row r="2581" spans="1:11" ht="15" customHeight="1">
      <c r="A2581" s="373" t="s">
        <v>193</v>
      </c>
      <c r="B2581" s="373"/>
      <c r="C2581" s="373"/>
      <c r="D2581" s="366" t="s">
        <v>178</v>
      </c>
      <c r="E2581" s="366"/>
      <c r="F2581" s="243" t="s">
        <v>194</v>
      </c>
      <c r="G2581" s="366" t="s">
        <v>195</v>
      </c>
      <c r="H2581" s="366"/>
      <c r="I2581" s="366" t="s">
        <v>196</v>
      </c>
      <c r="J2581" s="366"/>
      <c r="K2581" s="243" t="s">
        <v>197</v>
      </c>
    </row>
    <row r="2582" spans="1:11" ht="21" customHeight="1">
      <c r="A2582" s="246" t="s">
        <v>680</v>
      </c>
      <c r="B2582" s="369" t="s">
        <v>681</v>
      </c>
      <c r="C2582" s="369"/>
      <c r="D2582" s="370" t="s">
        <v>16</v>
      </c>
      <c r="E2582" s="370"/>
      <c r="F2582" s="246" t="s">
        <v>73</v>
      </c>
      <c r="G2582" s="371">
        <v>1.1000000000000001</v>
      </c>
      <c r="H2582" s="371"/>
      <c r="I2582" s="372">
        <v>140</v>
      </c>
      <c r="J2582" s="372"/>
      <c r="K2582" s="248">
        <f>TRUNC(TRUNC(G2582,8)*I2582,2)</f>
        <v>154</v>
      </c>
    </row>
    <row r="2583" spans="1:11" ht="15" customHeight="1">
      <c r="A2583" s="11"/>
      <c r="B2583" s="11"/>
      <c r="C2583" s="11"/>
      <c r="D2583" s="11"/>
      <c r="E2583" s="11"/>
      <c r="F2583" s="11"/>
      <c r="G2583" s="367" t="s">
        <v>206</v>
      </c>
      <c r="H2583" s="367"/>
      <c r="I2583" s="367"/>
      <c r="J2583" s="367"/>
      <c r="K2583" s="249">
        <f>SUM(K2582:K2582)</f>
        <v>154</v>
      </c>
    </row>
    <row r="2584" spans="1:11" ht="15" customHeight="1">
      <c r="A2584" s="373" t="s">
        <v>207</v>
      </c>
      <c r="B2584" s="373"/>
      <c r="C2584" s="373"/>
      <c r="D2584" s="366" t="s">
        <v>178</v>
      </c>
      <c r="E2584" s="366"/>
      <c r="F2584" s="243" t="s">
        <v>194</v>
      </c>
      <c r="G2584" s="366" t="s">
        <v>195</v>
      </c>
      <c r="H2584" s="366"/>
      <c r="I2584" s="366" t="s">
        <v>196</v>
      </c>
      <c r="J2584" s="366"/>
      <c r="K2584" s="243" t="s">
        <v>197</v>
      </c>
    </row>
    <row r="2585" spans="1:11" ht="15" customHeight="1">
      <c r="A2585" s="246" t="s">
        <v>291</v>
      </c>
      <c r="B2585" s="369" t="s">
        <v>292</v>
      </c>
      <c r="C2585" s="369"/>
      <c r="D2585" s="370" t="s">
        <v>16</v>
      </c>
      <c r="E2585" s="370"/>
      <c r="F2585" s="246" t="s">
        <v>128</v>
      </c>
      <c r="G2585" s="371">
        <v>2.0219</v>
      </c>
      <c r="H2585" s="371"/>
      <c r="I2585" s="372">
        <v>27.42</v>
      </c>
      <c r="J2585" s="372"/>
      <c r="K2585" s="248">
        <f>TRUNC(TRUNC(G2585,8)*I2585,2)</f>
        <v>55.44</v>
      </c>
    </row>
    <row r="2586" spans="1:11" ht="15" customHeight="1">
      <c r="A2586" s="246" t="s">
        <v>210</v>
      </c>
      <c r="B2586" s="369" t="s">
        <v>211</v>
      </c>
      <c r="C2586" s="369"/>
      <c r="D2586" s="370" t="s">
        <v>16</v>
      </c>
      <c r="E2586" s="370"/>
      <c r="F2586" s="246" t="s">
        <v>128</v>
      </c>
      <c r="G2586" s="371">
        <v>3.0329000000000002</v>
      </c>
      <c r="H2586" s="371"/>
      <c r="I2586" s="372">
        <v>22.26</v>
      </c>
      <c r="J2586" s="372"/>
      <c r="K2586" s="248">
        <f>TRUNC(TRUNC(G2586,8)*I2586,2)</f>
        <v>67.510000000000005</v>
      </c>
    </row>
    <row r="2587" spans="1:11" ht="18" customHeight="1">
      <c r="A2587" s="11"/>
      <c r="B2587" s="11"/>
      <c r="C2587" s="11"/>
      <c r="D2587" s="11"/>
      <c r="E2587" s="11"/>
      <c r="F2587" s="11"/>
      <c r="G2587" s="367" t="s">
        <v>212</v>
      </c>
      <c r="H2587" s="367"/>
      <c r="I2587" s="367"/>
      <c r="J2587" s="367"/>
      <c r="K2587" s="249">
        <f>SUM(K2585:K2586)</f>
        <v>122.95</v>
      </c>
    </row>
    <row r="2588" spans="1:11" ht="15" customHeight="1">
      <c r="A2588" s="11"/>
      <c r="B2588" s="11"/>
      <c r="C2588" s="11"/>
      <c r="D2588" s="11"/>
      <c r="E2588" s="11"/>
      <c r="F2588" s="11"/>
      <c r="G2588" s="368" t="s">
        <v>217</v>
      </c>
      <c r="H2588" s="368"/>
      <c r="I2588" s="368"/>
      <c r="J2588" s="368"/>
      <c r="K2588" s="250">
        <f>ROUND(SUM(K2580,K2583,K2587),2)</f>
        <v>280.89999999999998</v>
      </c>
    </row>
    <row r="2589" spans="1:11" ht="10.050000000000001" customHeight="1">
      <c r="A2589" s="11"/>
      <c r="B2589" s="11"/>
      <c r="C2589" s="11"/>
      <c r="D2589" s="11"/>
      <c r="E2589" s="11"/>
      <c r="F2589" s="11"/>
      <c r="G2589" s="374"/>
      <c r="H2589" s="374"/>
      <c r="I2589" s="374"/>
      <c r="J2589" s="374"/>
      <c r="K2589" s="374"/>
    </row>
    <row r="2590" spans="1:11" ht="19.95" customHeight="1">
      <c r="A2590" s="375" t="s">
        <v>1605</v>
      </c>
      <c r="B2590" s="375"/>
      <c r="C2590" s="375"/>
      <c r="D2590" s="375"/>
      <c r="E2590" s="375"/>
      <c r="F2590" s="375"/>
      <c r="G2590" s="375"/>
      <c r="H2590" s="375"/>
      <c r="I2590" s="375"/>
      <c r="J2590" s="375"/>
      <c r="K2590" s="375"/>
    </row>
    <row r="2591" spans="1:11" ht="15" customHeight="1">
      <c r="A2591" s="373" t="s">
        <v>281</v>
      </c>
      <c r="B2591" s="373"/>
      <c r="C2591" s="373"/>
      <c r="D2591" s="366" t="s">
        <v>178</v>
      </c>
      <c r="E2591" s="366"/>
      <c r="F2591" s="243" t="s">
        <v>194</v>
      </c>
      <c r="G2591" s="366" t="s">
        <v>195</v>
      </c>
      <c r="H2591" s="366"/>
      <c r="I2591" s="366" t="s">
        <v>196</v>
      </c>
      <c r="J2591" s="366"/>
      <c r="K2591" s="243" t="s">
        <v>197</v>
      </c>
    </row>
    <row r="2592" spans="1:11" ht="28.95" customHeight="1">
      <c r="A2592" s="246" t="s">
        <v>654</v>
      </c>
      <c r="B2592" s="369" t="s">
        <v>655</v>
      </c>
      <c r="C2592" s="369"/>
      <c r="D2592" s="370" t="s">
        <v>16</v>
      </c>
      <c r="E2592" s="370"/>
      <c r="F2592" s="246" t="s">
        <v>284</v>
      </c>
      <c r="G2592" s="371">
        <v>6.6600000000000006E-2</v>
      </c>
      <c r="H2592" s="371"/>
      <c r="I2592" s="372">
        <v>24.71</v>
      </c>
      <c r="J2592" s="372"/>
      <c r="K2592" s="248">
        <f>TRUNC(TRUNC(G2592,8)*I2592,2)</f>
        <v>1.64</v>
      </c>
    </row>
    <row r="2593" spans="1:11" ht="28.95" customHeight="1">
      <c r="A2593" s="246" t="s">
        <v>656</v>
      </c>
      <c r="B2593" s="369" t="s">
        <v>657</v>
      </c>
      <c r="C2593" s="369"/>
      <c r="D2593" s="370" t="s">
        <v>16</v>
      </c>
      <c r="E2593" s="370"/>
      <c r="F2593" s="246" t="s">
        <v>287</v>
      </c>
      <c r="G2593" s="371">
        <v>7.1800000000000003E-2</v>
      </c>
      <c r="H2593" s="371"/>
      <c r="I2593" s="372">
        <v>32.21</v>
      </c>
      <c r="J2593" s="372"/>
      <c r="K2593" s="248">
        <f>TRUNC(TRUNC(G2593,8)*I2593,2)</f>
        <v>2.31</v>
      </c>
    </row>
    <row r="2594" spans="1:11" ht="18" customHeight="1">
      <c r="A2594" s="11"/>
      <c r="B2594" s="11"/>
      <c r="C2594" s="11"/>
      <c r="D2594" s="11"/>
      <c r="E2594" s="11"/>
      <c r="F2594" s="11"/>
      <c r="G2594" s="367" t="s">
        <v>288</v>
      </c>
      <c r="H2594" s="367"/>
      <c r="I2594" s="367"/>
      <c r="J2594" s="367"/>
      <c r="K2594" s="249">
        <f>SUM(K2592:K2593)</f>
        <v>3.95</v>
      </c>
    </row>
    <row r="2595" spans="1:11" ht="15" customHeight="1">
      <c r="A2595" s="373" t="s">
        <v>193</v>
      </c>
      <c r="B2595" s="373"/>
      <c r="C2595" s="373"/>
      <c r="D2595" s="366" t="s">
        <v>178</v>
      </c>
      <c r="E2595" s="366"/>
      <c r="F2595" s="243" t="s">
        <v>194</v>
      </c>
      <c r="G2595" s="366" t="s">
        <v>195</v>
      </c>
      <c r="H2595" s="366"/>
      <c r="I2595" s="366" t="s">
        <v>196</v>
      </c>
      <c r="J2595" s="366"/>
      <c r="K2595" s="243" t="s">
        <v>197</v>
      </c>
    </row>
    <row r="2596" spans="1:11" ht="21" customHeight="1">
      <c r="A2596" s="246" t="s">
        <v>306</v>
      </c>
      <c r="B2596" s="369" t="s">
        <v>307</v>
      </c>
      <c r="C2596" s="369"/>
      <c r="D2596" s="370" t="s">
        <v>16</v>
      </c>
      <c r="E2596" s="370"/>
      <c r="F2596" s="246" t="s">
        <v>73</v>
      </c>
      <c r="G2596" s="371">
        <v>1.1000000000000001</v>
      </c>
      <c r="H2596" s="371"/>
      <c r="I2596" s="372">
        <v>116.15</v>
      </c>
      <c r="J2596" s="372"/>
      <c r="K2596" s="248">
        <f>TRUNC(TRUNC(G2596,8)*I2596,2)</f>
        <v>127.76</v>
      </c>
    </row>
    <row r="2597" spans="1:11" ht="15" customHeight="1">
      <c r="A2597" s="11"/>
      <c r="B2597" s="11"/>
      <c r="C2597" s="11"/>
      <c r="D2597" s="11"/>
      <c r="E2597" s="11"/>
      <c r="F2597" s="11"/>
      <c r="G2597" s="367" t="s">
        <v>206</v>
      </c>
      <c r="H2597" s="367"/>
      <c r="I2597" s="367"/>
      <c r="J2597" s="367"/>
      <c r="K2597" s="249">
        <f>SUM(K2596:K2596)</f>
        <v>127.76</v>
      </c>
    </row>
    <row r="2598" spans="1:11" ht="15" customHeight="1">
      <c r="A2598" s="373" t="s">
        <v>207</v>
      </c>
      <c r="B2598" s="373"/>
      <c r="C2598" s="373"/>
      <c r="D2598" s="366" t="s">
        <v>178</v>
      </c>
      <c r="E2598" s="366"/>
      <c r="F2598" s="243" t="s">
        <v>194</v>
      </c>
      <c r="G2598" s="366" t="s">
        <v>195</v>
      </c>
      <c r="H2598" s="366"/>
      <c r="I2598" s="366" t="s">
        <v>196</v>
      </c>
      <c r="J2598" s="366"/>
      <c r="K2598" s="243" t="s">
        <v>197</v>
      </c>
    </row>
    <row r="2599" spans="1:11" ht="15" customHeight="1">
      <c r="A2599" s="246" t="s">
        <v>291</v>
      </c>
      <c r="B2599" s="369" t="s">
        <v>292</v>
      </c>
      <c r="C2599" s="369"/>
      <c r="D2599" s="370" t="s">
        <v>16</v>
      </c>
      <c r="E2599" s="370"/>
      <c r="F2599" s="246" t="s">
        <v>128</v>
      </c>
      <c r="G2599" s="371">
        <v>2.4937999999999998</v>
      </c>
      <c r="H2599" s="371"/>
      <c r="I2599" s="372">
        <v>27.42</v>
      </c>
      <c r="J2599" s="372"/>
      <c r="K2599" s="248">
        <f>TRUNC(TRUNC(G2599,8)*I2599,2)</f>
        <v>68.37</v>
      </c>
    </row>
    <row r="2600" spans="1:11" ht="15" customHeight="1">
      <c r="A2600" s="246" t="s">
        <v>210</v>
      </c>
      <c r="B2600" s="369" t="s">
        <v>211</v>
      </c>
      <c r="C2600" s="369"/>
      <c r="D2600" s="370" t="s">
        <v>16</v>
      </c>
      <c r="E2600" s="370"/>
      <c r="F2600" s="246" t="s">
        <v>128</v>
      </c>
      <c r="G2600" s="371">
        <v>3.7406999999999999</v>
      </c>
      <c r="H2600" s="371"/>
      <c r="I2600" s="372">
        <v>22.26</v>
      </c>
      <c r="J2600" s="372"/>
      <c r="K2600" s="248">
        <f>TRUNC(TRUNC(G2600,8)*I2600,2)</f>
        <v>83.26</v>
      </c>
    </row>
    <row r="2601" spans="1:11" ht="18" customHeight="1">
      <c r="A2601" s="11"/>
      <c r="B2601" s="11"/>
      <c r="C2601" s="11"/>
      <c r="D2601" s="11"/>
      <c r="E2601" s="11"/>
      <c r="F2601" s="11"/>
      <c r="G2601" s="367" t="s">
        <v>212</v>
      </c>
      <c r="H2601" s="367"/>
      <c r="I2601" s="367"/>
      <c r="J2601" s="367"/>
      <c r="K2601" s="249">
        <f>SUM(K2599:K2600)</f>
        <v>151.63</v>
      </c>
    </row>
    <row r="2602" spans="1:11" ht="15" customHeight="1">
      <c r="A2602" s="11"/>
      <c r="B2602" s="11"/>
      <c r="C2602" s="11"/>
      <c r="D2602" s="11"/>
      <c r="E2602" s="11"/>
      <c r="F2602" s="11"/>
      <c r="G2602" s="368" t="s">
        <v>217</v>
      </c>
      <c r="H2602" s="368"/>
      <c r="I2602" s="368"/>
      <c r="J2602" s="368"/>
      <c r="K2602" s="250">
        <f>ROUND(SUM(K2594,K2597,K2601),2)</f>
        <v>283.33999999999997</v>
      </c>
    </row>
    <row r="2603" spans="1:11" ht="10.050000000000001" customHeight="1">
      <c r="A2603" s="11"/>
      <c r="B2603" s="11"/>
      <c r="C2603" s="11"/>
      <c r="D2603" s="11"/>
      <c r="E2603" s="11"/>
      <c r="F2603" s="11"/>
      <c r="G2603" s="374"/>
      <c r="H2603" s="374"/>
      <c r="I2603" s="374"/>
      <c r="J2603" s="374"/>
      <c r="K2603" s="374"/>
    </row>
    <row r="2604" spans="1:11" ht="19.95" customHeight="1">
      <c r="A2604" s="375" t="s">
        <v>1606</v>
      </c>
      <c r="B2604" s="375"/>
      <c r="C2604" s="375"/>
      <c r="D2604" s="375"/>
      <c r="E2604" s="375"/>
      <c r="F2604" s="375"/>
      <c r="G2604" s="375"/>
      <c r="H2604" s="375"/>
      <c r="I2604" s="375"/>
      <c r="J2604" s="375"/>
      <c r="K2604" s="375"/>
    </row>
    <row r="2605" spans="1:11" ht="15" customHeight="1">
      <c r="A2605" s="373" t="s">
        <v>281</v>
      </c>
      <c r="B2605" s="373"/>
      <c r="C2605" s="373"/>
      <c r="D2605" s="366" t="s">
        <v>178</v>
      </c>
      <c r="E2605" s="366"/>
      <c r="F2605" s="243" t="s">
        <v>194</v>
      </c>
      <c r="G2605" s="366" t="s">
        <v>195</v>
      </c>
      <c r="H2605" s="366"/>
      <c r="I2605" s="366" t="s">
        <v>196</v>
      </c>
      <c r="J2605" s="366"/>
      <c r="K2605" s="243" t="s">
        <v>197</v>
      </c>
    </row>
    <row r="2606" spans="1:11" ht="28.95" customHeight="1">
      <c r="A2606" s="246" t="s">
        <v>654</v>
      </c>
      <c r="B2606" s="369" t="s">
        <v>655</v>
      </c>
      <c r="C2606" s="369"/>
      <c r="D2606" s="370" t="s">
        <v>16</v>
      </c>
      <c r="E2606" s="370"/>
      <c r="F2606" s="246" t="s">
        <v>284</v>
      </c>
      <c r="G2606" s="371">
        <v>6.6600000000000006E-2</v>
      </c>
      <c r="H2606" s="371"/>
      <c r="I2606" s="372">
        <v>24.71</v>
      </c>
      <c r="J2606" s="372"/>
      <c r="K2606" s="248">
        <f>TRUNC(TRUNC(G2606,8)*I2606,2)</f>
        <v>1.64</v>
      </c>
    </row>
    <row r="2607" spans="1:11" ht="28.95" customHeight="1">
      <c r="A2607" s="246" t="s">
        <v>656</v>
      </c>
      <c r="B2607" s="369" t="s">
        <v>657</v>
      </c>
      <c r="C2607" s="369"/>
      <c r="D2607" s="370" t="s">
        <v>16</v>
      </c>
      <c r="E2607" s="370"/>
      <c r="F2607" s="246" t="s">
        <v>287</v>
      </c>
      <c r="G2607" s="371">
        <v>7.1800000000000003E-2</v>
      </c>
      <c r="H2607" s="371"/>
      <c r="I2607" s="372">
        <v>32.21</v>
      </c>
      <c r="J2607" s="372"/>
      <c r="K2607" s="248">
        <f>TRUNC(TRUNC(G2607,8)*I2607,2)</f>
        <v>2.31</v>
      </c>
    </row>
    <row r="2608" spans="1:11" ht="46.05" customHeight="1">
      <c r="A2608" s="246" t="s">
        <v>282</v>
      </c>
      <c r="B2608" s="369" t="s">
        <v>283</v>
      </c>
      <c r="C2608" s="369"/>
      <c r="D2608" s="370" t="s">
        <v>16</v>
      </c>
      <c r="E2608" s="370"/>
      <c r="F2608" s="246" t="s">
        <v>284</v>
      </c>
      <c r="G2608" s="371">
        <v>0.63980000000000004</v>
      </c>
      <c r="H2608" s="371"/>
      <c r="I2608" s="372">
        <v>59.02</v>
      </c>
      <c r="J2608" s="372"/>
      <c r="K2608" s="248">
        <f>TRUNC(TRUNC(G2608,8)*I2608,2)</f>
        <v>37.76</v>
      </c>
    </row>
    <row r="2609" spans="1:11" ht="46.05" customHeight="1">
      <c r="A2609" s="246" t="s">
        <v>285</v>
      </c>
      <c r="B2609" s="369" t="s">
        <v>286</v>
      </c>
      <c r="C2609" s="369"/>
      <c r="D2609" s="370" t="s">
        <v>16</v>
      </c>
      <c r="E2609" s="370"/>
      <c r="F2609" s="246" t="s">
        <v>287</v>
      </c>
      <c r="G2609" s="371">
        <v>0.128</v>
      </c>
      <c r="H2609" s="371"/>
      <c r="I2609" s="372">
        <v>142.55000000000001</v>
      </c>
      <c r="J2609" s="372"/>
      <c r="K2609" s="248">
        <f>TRUNC(TRUNC(G2609,8)*I2609,2)</f>
        <v>18.239999999999998</v>
      </c>
    </row>
    <row r="2610" spans="1:11" ht="18" customHeight="1">
      <c r="A2610" s="11"/>
      <c r="B2610" s="11"/>
      <c r="C2610" s="11"/>
      <c r="D2610" s="11"/>
      <c r="E2610" s="11"/>
      <c r="F2610" s="11"/>
      <c r="G2610" s="367" t="s">
        <v>288</v>
      </c>
      <c r="H2610" s="367"/>
      <c r="I2610" s="367"/>
      <c r="J2610" s="367"/>
      <c r="K2610" s="249">
        <f>SUM(K2606:K2609)</f>
        <v>59.95</v>
      </c>
    </row>
    <row r="2611" spans="1:11" ht="15" customHeight="1">
      <c r="A2611" s="373" t="s">
        <v>193</v>
      </c>
      <c r="B2611" s="373"/>
      <c r="C2611" s="373"/>
      <c r="D2611" s="366" t="s">
        <v>178</v>
      </c>
      <c r="E2611" s="366"/>
      <c r="F2611" s="243" t="s">
        <v>194</v>
      </c>
      <c r="G2611" s="366" t="s">
        <v>195</v>
      </c>
      <c r="H2611" s="366"/>
      <c r="I2611" s="366" t="s">
        <v>196</v>
      </c>
      <c r="J2611" s="366"/>
      <c r="K2611" s="243" t="s">
        <v>197</v>
      </c>
    </row>
    <row r="2612" spans="1:11" ht="21" customHeight="1">
      <c r="A2612" s="246" t="s">
        <v>306</v>
      </c>
      <c r="B2612" s="369" t="s">
        <v>307</v>
      </c>
      <c r="C2612" s="369"/>
      <c r="D2612" s="370" t="s">
        <v>16</v>
      </c>
      <c r="E2612" s="370"/>
      <c r="F2612" s="246" t="s">
        <v>73</v>
      </c>
      <c r="G2612" s="371">
        <v>1.1000000000000001</v>
      </c>
      <c r="H2612" s="371"/>
      <c r="I2612" s="372">
        <v>116.15</v>
      </c>
      <c r="J2612" s="372"/>
      <c r="K2612" s="248">
        <f>TRUNC(TRUNC(G2612,8)*I2612,2)</f>
        <v>127.76</v>
      </c>
    </row>
    <row r="2613" spans="1:11" ht="15" customHeight="1">
      <c r="A2613" s="11"/>
      <c r="B2613" s="11"/>
      <c r="C2613" s="11"/>
      <c r="D2613" s="11"/>
      <c r="E2613" s="11"/>
      <c r="F2613" s="11"/>
      <c r="G2613" s="367" t="s">
        <v>206</v>
      </c>
      <c r="H2613" s="367"/>
      <c r="I2613" s="367"/>
      <c r="J2613" s="367"/>
      <c r="K2613" s="249">
        <f>SUM(K2612:K2612)</f>
        <v>127.76</v>
      </c>
    </row>
    <row r="2614" spans="1:11" ht="15" customHeight="1">
      <c r="A2614" s="373" t="s">
        <v>207</v>
      </c>
      <c r="B2614" s="373"/>
      <c r="C2614" s="373"/>
      <c r="D2614" s="366" t="s">
        <v>178</v>
      </c>
      <c r="E2614" s="366"/>
      <c r="F2614" s="243" t="s">
        <v>194</v>
      </c>
      <c r="G2614" s="366" t="s">
        <v>195</v>
      </c>
      <c r="H2614" s="366"/>
      <c r="I2614" s="366" t="s">
        <v>196</v>
      </c>
      <c r="J2614" s="366"/>
      <c r="K2614" s="243" t="s">
        <v>197</v>
      </c>
    </row>
    <row r="2615" spans="1:11" ht="15" customHeight="1">
      <c r="A2615" s="246" t="s">
        <v>291</v>
      </c>
      <c r="B2615" s="369" t="s">
        <v>292</v>
      </c>
      <c r="C2615" s="369"/>
      <c r="D2615" s="370" t="s">
        <v>16</v>
      </c>
      <c r="E2615" s="370"/>
      <c r="F2615" s="246" t="s">
        <v>128</v>
      </c>
      <c r="G2615" s="371">
        <v>0.92130000000000001</v>
      </c>
      <c r="H2615" s="371"/>
      <c r="I2615" s="372">
        <v>27.42</v>
      </c>
      <c r="J2615" s="372"/>
      <c r="K2615" s="248">
        <f>TRUNC(TRUNC(G2615,8)*I2615,2)</f>
        <v>25.26</v>
      </c>
    </row>
    <row r="2616" spans="1:11" ht="15" customHeight="1">
      <c r="A2616" s="246" t="s">
        <v>210</v>
      </c>
      <c r="B2616" s="369" t="s">
        <v>211</v>
      </c>
      <c r="C2616" s="369"/>
      <c r="D2616" s="370" t="s">
        <v>16</v>
      </c>
      <c r="E2616" s="370"/>
      <c r="F2616" s="246" t="s">
        <v>128</v>
      </c>
      <c r="G2616" s="371">
        <v>1.3818999999999999</v>
      </c>
      <c r="H2616" s="371"/>
      <c r="I2616" s="372">
        <v>22.26</v>
      </c>
      <c r="J2616" s="372"/>
      <c r="K2616" s="248">
        <f>TRUNC(TRUNC(G2616,8)*I2616,2)</f>
        <v>30.76</v>
      </c>
    </row>
    <row r="2617" spans="1:11" ht="18" customHeight="1">
      <c r="A2617" s="11"/>
      <c r="B2617" s="11"/>
      <c r="C2617" s="11"/>
      <c r="D2617" s="11"/>
      <c r="E2617" s="11"/>
      <c r="F2617" s="11"/>
      <c r="G2617" s="367" t="s">
        <v>212</v>
      </c>
      <c r="H2617" s="367"/>
      <c r="I2617" s="367"/>
      <c r="J2617" s="367"/>
      <c r="K2617" s="249">
        <f>SUM(K2615:K2616)</f>
        <v>56.02</v>
      </c>
    </row>
    <row r="2618" spans="1:11" ht="15" customHeight="1">
      <c r="A2618" s="11"/>
      <c r="B2618" s="11"/>
      <c r="C2618" s="11"/>
      <c r="D2618" s="11"/>
      <c r="E2618" s="11"/>
      <c r="F2618" s="11"/>
      <c r="G2618" s="368" t="s">
        <v>217</v>
      </c>
      <c r="H2618" s="368"/>
      <c r="I2618" s="368"/>
      <c r="J2618" s="368"/>
      <c r="K2618" s="250">
        <f>ROUND(SUM(K2610,K2613,K2617),2)</f>
        <v>243.73</v>
      </c>
    </row>
    <row r="2619" spans="1:11" ht="10.050000000000001" customHeight="1">
      <c r="A2619" s="11"/>
      <c r="B2619" s="11"/>
      <c r="C2619" s="11"/>
      <c r="D2619" s="11"/>
      <c r="E2619" s="11"/>
      <c r="F2619" s="11"/>
      <c r="G2619" s="374"/>
      <c r="H2619" s="374"/>
      <c r="I2619" s="374"/>
      <c r="J2619" s="374"/>
      <c r="K2619" s="374"/>
    </row>
    <row r="2620" spans="1:11" ht="19.95" customHeight="1">
      <c r="A2620" s="375" t="s">
        <v>1607</v>
      </c>
      <c r="B2620" s="375"/>
      <c r="C2620" s="375"/>
      <c r="D2620" s="375"/>
      <c r="E2620" s="375"/>
      <c r="F2620" s="375"/>
      <c r="G2620" s="375"/>
      <c r="H2620" s="375"/>
      <c r="I2620" s="375"/>
      <c r="J2620" s="375"/>
      <c r="K2620" s="375"/>
    </row>
    <row r="2621" spans="1:11" ht="15" customHeight="1">
      <c r="A2621" s="373" t="s">
        <v>207</v>
      </c>
      <c r="B2621" s="373"/>
      <c r="C2621" s="373"/>
      <c r="D2621" s="366" t="s">
        <v>178</v>
      </c>
      <c r="E2621" s="366"/>
      <c r="F2621" s="243" t="s">
        <v>194</v>
      </c>
      <c r="G2621" s="366" t="s">
        <v>195</v>
      </c>
      <c r="H2621" s="366"/>
      <c r="I2621" s="366" t="s">
        <v>196</v>
      </c>
      <c r="J2621" s="366"/>
      <c r="K2621" s="243" t="s">
        <v>197</v>
      </c>
    </row>
    <row r="2622" spans="1:11" ht="21" customHeight="1">
      <c r="A2622" s="246" t="s">
        <v>1608</v>
      </c>
      <c r="B2622" s="369" t="s">
        <v>1609</v>
      </c>
      <c r="C2622" s="369"/>
      <c r="D2622" s="370" t="s">
        <v>16</v>
      </c>
      <c r="E2622" s="370"/>
      <c r="F2622" s="246" t="s">
        <v>128</v>
      </c>
      <c r="G2622" s="371">
        <v>1</v>
      </c>
      <c r="H2622" s="371"/>
      <c r="I2622" s="372">
        <v>24.4</v>
      </c>
      <c r="J2622" s="372"/>
      <c r="K2622" s="248">
        <f>TRUNC(TRUNC(G2622,8)*I2622,2)</f>
        <v>24.4</v>
      </c>
    </row>
    <row r="2623" spans="1:11" ht="18" customHeight="1">
      <c r="A2623" s="11"/>
      <c r="B2623" s="11"/>
      <c r="C2623" s="11"/>
      <c r="D2623" s="11"/>
      <c r="E2623" s="11"/>
      <c r="F2623" s="11"/>
      <c r="G2623" s="367" t="s">
        <v>212</v>
      </c>
      <c r="H2623" s="367"/>
      <c r="I2623" s="367"/>
      <c r="J2623" s="367"/>
      <c r="K2623" s="249">
        <f>SUM(K2622:K2622)</f>
        <v>24.4</v>
      </c>
    </row>
    <row r="2624" spans="1:11" ht="15" customHeight="1">
      <c r="A2624" s="373" t="s">
        <v>213</v>
      </c>
      <c r="B2624" s="373"/>
      <c r="C2624" s="373"/>
      <c r="D2624" s="366" t="s">
        <v>178</v>
      </c>
      <c r="E2624" s="366"/>
      <c r="F2624" s="243" t="s">
        <v>194</v>
      </c>
      <c r="G2624" s="366" t="s">
        <v>195</v>
      </c>
      <c r="H2624" s="366"/>
      <c r="I2624" s="366" t="s">
        <v>196</v>
      </c>
      <c r="J2624" s="366"/>
      <c r="K2624" s="243" t="s">
        <v>197</v>
      </c>
    </row>
    <row r="2625" spans="1:11" ht="28.95" customHeight="1">
      <c r="A2625" s="246" t="s">
        <v>1610</v>
      </c>
      <c r="B2625" s="369" t="s">
        <v>1611</v>
      </c>
      <c r="C2625" s="369"/>
      <c r="D2625" s="370" t="s">
        <v>16</v>
      </c>
      <c r="E2625" s="370"/>
      <c r="F2625" s="246" t="s">
        <v>128</v>
      </c>
      <c r="G2625" s="371">
        <v>1</v>
      </c>
      <c r="H2625" s="371"/>
      <c r="I2625" s="372">
        <v>37.24</v>
      </c>
      <c r="J2625" s="372"/>
      <c r="K2625" s="248">
        <f>TRUNC(TRUNC(G2625,8)*I2625,2)</f>
        <v>37.24</v>
      </c>
    </row>
    <row r="2626" spans="1:11" ht="28.95" customHeight="1">
      <c r="A2626" s="246" t="s">
        <v>1612</v>
      </c>
      <c r="B2626" s="369" t="s">
        <v>1613</v>
      </c>
      <c r="C2626" s="369"/>
      <c r="D2626" s="370" t="s">
        <v>16</v>
      </c>
      <c r="E2626" s="370"/>
      <c r="F2626" s="246" t="s">
        <v>128</v>
      </c>
      <c r="G2626" s="371">
        <v>1</v>
      </c>
      <c r="H2626" s="371"/>
      <c r="I2626" s="372">
        <v>9.84</v>
      </c>
      <c r="J2626" s="372"/>
      <c r="K2626" s="248">
        <f>TRUNC(TRUNC(G2626,8)*I2626,2)</f>
        <v>9.84</v>
      </c>
    </row>
    <row r="2627" spans="1:11" ht="28.95" customHeight="1">
      <c r="A2627" s="246" t="s">
        <v>1614</v>
      </c>
      <c r="B2627" s="369" t="s">
        <v>1615</v>
      </c>
      <c r="C2627" s="369"/>
      <c r="D2627" s="370" t="s">
        <v>16</v>
      </c>
      <c r="E2627" s="370"/>
      <c r="F2627" s="246" t="s">
        <v>128</v>
      </c>
      <c r="G2627" s="371">
        <v>1</v>
      </c>
      <c r="H2627" s="371"/>
      <c r="I2627" s="372">
        <v>46.55</v>
      </c>
      <c r="J2627" s="372"/>
      <c r="K2627" s="248">
        <f>TRUNC(TRUNC(G2627,8)*I2627,2)</f>
        <v>46.55</v>
      </c>
    </row>
    <row r="2628" spans="1:11" ht="37.950000000000003" customHeight="1">
      <c r="A2628" s="246" t="s">
        <v>1616</v>
      </c>
      <c r="B2628" s="369" t="s">
        <v>1617</v>
      </c>
      <c r="C2628" s="369"/>
      <c r="D2628" s="370" t="s">
        <v>16</v>
      </c>
      <c r="E2628" s="370"/>
      <c r="F2628" s="246" t="s">
        <v>128</v>
      </c>
      <c r="G2628" s="371">
        <v>1</v>
      </c>
      <c r="H2628" s="371"/>
      <c r="I2628" s="372">
        <v>45.61</v>
      </c>
      <c r="J2628" s="372"/>
      <c r="K2628" s="248">
        <f>TRUNC(TRUNC(G2628,8)*I2628,2)</f>
        <v>45.61</v>
      </c>
    </row>
    <row r="2629" spans="1:11" ht="15" customHeight="1">
      <c r="A2629" s="11"/>
      <c r="B2629" s="11"/>
      <c r="C2629" s="11"/>
      <c r="D2629" s="11"/>
      <c r="E2629" s="11"/>
      <c r="F2629" s="11"/>
      <c r="G2629" s="367" t="s">
        <v>216</v>
      </c>
      <c r="H2629" s="367"/>
      <c r="I2629" s="367"/>
      <c r="J2629" s="367"/>
      <c r="K2629" s="249">
        <f>SUM(K2625:K2628)</f>
        <v>139.24</v>
      </c>
    </row>
    <row r="2630" spans="1:11" ht="15" customHeight="1">
      <c r="A2630" s="11"/>
      <c r="B2630" s="11"/>
      <c r="C2630" s="11"/>
      <c r="D2630" s="11"/>
      <c r="E2630" s="11"/>
      <c r="F2630" s="11"/>
      <c r="G2630" s="368" t="s">
        <v>217</v>
      </c>
      <c r="H2630" s="368"/>
      <c r="I2630" s="368"/>
      <c r="J2630" s="368"/>
      <c r="K2630" s="250">
        <f>ROUND(SUM(K2623,K2629),2)</f>
        <v>163.63999999999999</v>
      </c>
    </row>
    <row r="2631" spans="1:11" ht="10.050000000000001" customHeight="1">
      <c r="A2631" s="11"/>
      <c r="B2631" s="11"/>
      <c r="C2631" s="11"/>
      <c r="D2631" s="11"/>
      <c r="E2631" s="11"/>
      <c r="F2631" s="11"/>
      <c r="G2631" s="374"/>
      <c r="H2631" s="374"/>
      <c r="I2631" s="374"/>
      <c r="J2631" s="374"/>
      <c r="K2631" s="374"/>
    </row>
    <row r="2632" spans="1:11" ht="19.95" customHeight="1">
      <c r="A2632" s="375" t="s">
        <v>1618</v>
      </c>
      <c r="B2632" s="375"/>
      <c r="C2632" s="375"/>
      <c r="D2632" s="375"/>
      <c r="E2632" s="375"/>
      <c r="F2632" s="375"/>
      <c r="G2632" s="375"/>
      <c r="H2632" s="375"/>
      <c r="I2632" s="375"/>
      <c r="J2632" s="375"/>
      <c r="K2632" s="375"/>
    </row>
    <row r="2633" spans="1:11" ht="15" customHeight="1">
      <c r="A2633" s="373" t="s">
        <v>911</v>
      </c>
      <c r="B2633" s="373"/>
      <c r="C2633" s="373"/>
      <c r="D2633" s="366" t="s">
        <v>178</v>
      </c>
      <c r="E2633" s="366"/>
      <c r="F2633" s="243" t="s">
        <v>194</v>
      </c>
      <c r="G2633" s="366" t="s">
        <v>195</v>
      </c>
      <c r="H2633" s="366"/>
      <c r="I2633" s="366" t="s">
        <v>196</v>
      </c>
      <c r="J2633" s="366"/>
      <c r="K2633" s="243" t="s">
        <v>197</v>
      </c>
    </row>
    <row r="2634" spans="1:11" ht="28.95" customHeight="1">
      <c r="A2634" s="246" t="s">
        <v>1619</v>
      </c>
      <c r="B2634" s="369" t="s">
        <v>1620</v>
      </c>
      <c r="C2634" s="369"/>
      <c r="D2634" s="370" t="s">
        <v>16</v>
      </c>
      <c r="E2634" s="370"/>
      <c r="F2634" s="246" t="s">
        <v>23</v>
      </c>
      <c r="G2634" s="371">
        <v>5.5999999999999999E-5</v>
      </c>
      <c r="H2634" s="371"/>
      <c r="I2634" s="372">
        <v>665000</v>
      </c>
      <c r="J2634" s="372"/>
      <c r="K2634" s="248">
        <f>TRUNC(TRUNC(G2634,8)*I2634,2)</f>
        <v>37.24</v>
      </c>
    </row>
    <row r="2635" spans="1:11" ht="15" customHeight="1">
      <c r="A2635" s="11"/>
      <c r="B2635" s="11"/>
      <c r="C2635" s="11"/>
      <c r="D2635" s="11"/>
      <c r="E2635" s="11"/>
      <c r="F2635" s="11"/>
      <c r="G2635" s="367" t="s">
        <v>914</v>
      </c>
      <c r="H2635" s="367"/>
      <c r="I2635" s="367"/>
      <c r="J2635" s="367"/>
      <c r="K2635" s="249">
        <f>SUM(K2634:K2634)</f>
        <v>37.24</v>
      </c>
    </row>
    <row r="2636" spans="1:11" ht="15" customHeight="1">
      <c r="A2636" s="11"/>
      <c r="B2636" s="11"/>
      <c r="C2636" s="11"/>
      <c r="D2636" s="11"/>
      <c r="E2636" s="11"/>
      <c r="F2636" s="11"/>
      <c r="G2636" s="368" t="s">
        <v>217</v>
      </c>
      <c r="H2636" s="368"/>
      <c r="I2636" s="368"/>
      <c r="J2636" s="368"/>
      <c r="K2636" s="250">
        <f>ROUND(SUM(K2635),2)</f>
        <v>37.24</v>
      </c>
    </row>
    <row r="2637" spans="1:11" ht="10.050000000000001" customHeight="1">
      <c r="A2637" s="11"/>
      <c r="B2637" s="11"/>
      <c r="C2637" s="11"/>
      <c r="D2637" s="11"/>
      <c r="E2637" s="11"/>
      <c r="F2637" s="11"/>
      <c r="G2637" s="374"/>
      <c r="H2637" s="374"/>
      <c r="I2637" s="374"/>
      <c r="J2637" s="374"/>
      <c r="K2637" s="374"/>
    </row>
    <row r="2638" spans="1:11" ht="19.95" customHeight="1">
      <c r="A2638" s="375" t="s">
        <v>1621</v>
      </c>
      <c r="B2638" s="375"/>
      <c r="C2638" s="375"/>
      <c r="D2638" s="375"/>
      <c r="E2638" s="375"/>
      <c r="F2638" s="375"/>
      <c r="G2638" s="375"/>
      <c r="H2638" s="375"/>
      <c r="I2638" s="375"/>
      <c r="J2638" s="375"/>
      <c r="K2638" s="375"/>
    </row>
    <row r="2639" spans="1:11" ht="15" customHeight="1">
      <c r="A2639" s="373" t="s">
        <v>911</v>
      </c>
      <c r="B2639" s="373"/>
      <c r="C2639" s="373"/>
      <c r="D2639" s="366" t="s">
        <v>178</v>
      </c>
      <c r="E2639" s="366"/>
      <c r="F2639" s="243" t="s">
        <v>194</v>
      </c>
      <c r="G2639" s="366" t="s">
        <v>195</v>
      </c>
      <c r="H2639" s="366"/>
      <c r="I2639" s="366" t="s">
        <v>196</v>
      </c>
      <c r="J2639" s="366"/>
      <c r="K2639" s="243" t="s">
        <v>197</v>
      </c>
    </row>
    <row r="2640" spans="1:11" ht="28.95" customHeight="1">
      <c r="A2640" s="246" t="s">
        <v>1619</v>
      </c>
      <c r="B2640" s="369" t="s">
        <v>1620</v>
      </c>
      <c r="C2640" s="369"/>
      <c r="D2640" s="370" t="s">
        <v>16</v>
      </c>
      <c r="E2640" s="370"/>
      <c r="F2640" s="246" t="s">
        <v>23</v>
      </c>
      <c r="G2640" s="371">
        <v>1.4800000000000001E-5</v>
      </c>
      <c r="H2640" s="371"/>
      <c r="I2640" s="372">
        <v>665000</v>
      </c>
      <c r="J2640" s="372"/>
      <c r="K2640" s="248">
        <f>TRUNC(TRUNC(G2640,8)*I2640,2)</f>
        <v>9.84</v>
      </c>
    </row>
    <row r="2641" spans="1:11" ht="15" customHeight="1">
      <c r="A2641" s="11"/>
      <c r="B2641" s="11"/>
      <c r="C2641" s="11"/>
      <c r="D2641" s="11"/>
      <c r="E2641" s="11"/>
      <c r="F2641" s="11"/>
      <c r="G2641" s="367" t="s">
        <v>914</v>
      </c>
      <c r="H2641" s="367"/>
      <c r="I2641" s="367"/>
      <c r="J2641" s="367"/>
      <c r="K2641" s="249">
        <f>SUM(K2640:K2640)</f>
        <v>9.84</v>
      </c>
    </row>
    <row r="2642" spans="1:11" ht="15" customHeight="1">
      <c r="A2642" s="11"/>
      <c r="B2642" s="11"/>
      <c r="C2642" s="11"/>
      <c r="D2642" s="11"/>
      <c r="E2642" s="11"/>
      <c r="F2642" s="11"/>
      <c r="G2642" s="368" t="s">
        <v>217</v>
      </c>
      <c r="H2642" s="368"/>
      <c r="I2642" s="368"/>
      <c r="J2642" s="368"/>
      <c r="K2642" s="250">
        <f>ROUND(SUM(K2641),2)</f>
        <v>9.84</v>
      </c>
    </row>
    <row r="2643" spans="1:11" ht="10.050000000000001" customHeight="1">
      <c r="A2643" s="11"/>
      <c r="B2643" s="11"/>
      <c r="C2643" s="11"/>
      <c r="D2643" s="11"/>
      <c r="E2643" s="11"/>
      <c r="F2643" s="11"/>
      <c r="G2643" s="374"/>
      <c r="H2643" s="374"/>
      <c r="I2643" s="374"/>
      <c r="J2643" s="374"/>
      <c r="K2643" s="374"/>
    </row>
    <row r="2644" spans="1:11" ht="19.95" customHeight="1">
      <c r="A2644" s="375" t="s">
        <v>1622</v>
      </c>
      <c r="B2644" s="375"/>
      <c r="C2644" s="375"/>
      <c r="D2644" s="375"/>
      <c r="E2644" s="375"/>
      <c r="F2644" s="375"/>
      <c r="G2644" s="375"/>
      <c r="H2644" s="375"/>
      <c r="I2644" s="375"/>
      <c r="J2644" s="375"/>
      <c r="K2644" s="375"/>
    </row>
    <row r="2645" spans="1:11" ht="15" customHeight="1">
      <c r="A2645" s="373" t="s">
        <v>911</v>
      </c>
      <c r="B2645" s="373"/>
      <c r="C2645" s="373"/>
      <c r="D2645" s="366" t="s">
        <v>178</v>
      </c>
      <c r="E2645" s="366"/>
      <c r="F2645" s="243" t="s">
        <v>194</v>
      </c>
      <c r="G2645" s="366" t="s">
        <v>195</v>
      </c>
      <c r="H2645" s="366"/>
      <c r="I2645" s="366" t="s">
        <v>196</v>
      </c>
      <c r="J2645" s="366"/>
      <c r="K2645" s="243" t="s">
        <v>197</v>
      </c>
    </row>
    <row r="2646" spans="1:11" ht="28.95" customHeight="1">
      <c r="A2646" s="246" t="s">
        <v>1619</v>
      </c>
      <c r="B2646" s="369" t="s">
        <v>1620</v>
      </c>
      <c r="C2646" s="369"/>
      <c r="D2646" s="370" t="s">
        <v>16</v>
      </c>
      <c r="E2646" s="370"/>
      <c r="F2646" s="246" t="s">
        <v>23</v>
      </c>
      <c r="G2646" s="371">
        <v>6.9999999999999994E-5</v>
      </c>
      <c r="H2646" s="371"/>
      <c r="I2646" s="372">
        <v>665000</v>
      </c>
      <c r="J2646" s="372"/>
      <c r="K2646" s="248">
        <f>TRUNC(TRUNC(G2646,8)*I2646,2)</f>
        <v>46.55</v>
      </c>
    </row>
    <row r="2647" spans="1:11" ht="15" customHeight="1">
      <c r="A2647" s="11"/>
      <c r="B2647" s="11"/>
      <c r="C2647" s="11"/>
      <c r="D2647" s="11"/>
      <c r="E2647" s="11"/>
      <c r="F2647" s="11"/>
      <c r="G2647" s="367" t="s">
        <v>914</v>
      </c>
      <c r="H2647" s="367"/>
      <c r="I2647" s="367"/>
      <c r="J2647" s="367"/>
      <c r="K2647" s="249">
        <f>SUM(K2646:K2646)</f>
        <v>46.55</v>
      </c>
    </row>
    <row r="2648" spans="1:11" ht="15" customHeight="1">
      <c r="A2648" s="11"/>
      <c r="B2648" s="11"/>
      <c r="C2648" s="11"/>
      <c r="D2648" s="11"/>
      <c r="E2648" s="11"/>
      <c r="F2648" s="11"/>
      <c r="G2648" s="368" t="s">
        <v>217</v>
      </c>
      <c r="H2648" s="368"/>
      <c r="I2648" s="368"/>
      <c r="J2648" s="368"/>
      <c r="K2648" s="250">
        <f>ROUND(SUM(K2647),2)</f>
        <v>46.55</v>
      </c>
    </row>
    <row r="2649" spans="1:11" ht="10.050000000000001" customHeight="1">
      <c r="A2649" s="11"/>
      <c r="B2649" s="11"/>
      <c r="C2649" s="11"/>
      <c r="D2649" s="11"/>
      <c r="E2649" s="11"/>
      <c r="F2649" s="11"/>
      <c r="G2649" s="374"/>
      <c r="H2649" s="374"/>
      <c r="I2649" s="374"/>
      <c r="J2649" s="374"/>
      <c r="K2649" s="374"/>
    </row>
    <row r="2650" spans="1:11" ht="19.95" customHeight="1">
      <c r="A2650" s="375" t="s">
        <v>1623</v>
      </c>
      <c r="B2650" s="375"/>
      <c r="C2650" s="375"/>
      <c r="D2650" s="375"/>
      <c r="E2650" s="375"/>
      <c r="F2650" s="375"/>
      <c r="G2650" s="375"/>
      <c r="H2650" s="375"/>
      <c r="I2650" s="375"/>
      <c r="J2650" s="375"/>
      <c r="K2650" s="375"/>
    </row>
    <row r="2651" spans="1:11" ht="15" customHeight="1">
      <c r="A2651" s="373" t="s">
        <v>193</v>
      </c>
      <c r="B2651" s="373"/>
      <c r="C2651" s="373"/>
      <c r="D2651" s="366" t="s">
        <v>178</v>
      </c>
      <c r="E2651" s="366"/>
      <c r="F2651" s="243" t="s">
        <v>194</v>
      </c>
      <c r="G2651" s="366" t="s">
        <v>195</v>
      </c>
      <c r="H2651" s="366"/>
      <c r="I2651" s="366" t="s">
        <v>196</v>
      </c>
      <c r="J2651" s="366"/>
      <c r="K2651" s="243" t="s">
        <v>197</v>
      </c>
    </row>
    <row r="2652" spans="1:11" ht="21" customHeight="1">
      <c r="A2652" s="246" t="s">
        <v>1037</v>
      </c>
      <c r="B2652" s="369" t="s">
        <v>1038</v>
      </c>
      <c r="C2652" s="369"/>
      <c r="D2652" s="370" t="s">
        <v>16</v>
      </c>
      <c r="E2652" s="370"/>
      <c r="F2652" s="246" t="s">
        <v>265</v>
      </c>
      <c r="G2652" s="371">
        <v>7.64</v>
      </c>
      <c r="H2652" s="371"/>
      <c r="I2652" s="372">
        <v>5.97</v>
      </c>
      <c r="J2652" s="372"/>
      <c r="K2652" s="248">
        <f>TRUNC(TRUNC(G2652,8)*I2652,2)</f>
        <v>45.61</v>
      </c>
    </row>
    <row r="2653" spans="1:11" ht="15" customHeight="1">
      <c r="A2653" s="11"/>
      <c r="B2653" s="11"/>
      <c r="C2653" s="11"/>
      <c r="D2653" s="11"/>
      <c r="E2653" s="11"/>
      <c r="F2653" s="11"/>
      <c r="G2653" s="367" t="s">
        <v>206</v>
      </c>
      <c r="H2653" s="367"/>
      <c r="I2653" s="367"/>
      <c r="J2653" s="367"/>
      <c r="K2653" s="249">
        <f>SUM(K2652:K2652)</f>
        <v>45.61</v>
      </c>
    </row>
    <row r="2654" spans="1:11" ht="15" customHeight="1">
      <c r="A2654" s="11"/>
      <c r="B2654" s="11"/>
      <c r="C2654" s="11"/>
      <c r="D2654" s="11"/>
      <c r="E2654" s="11"/>
      <c r="F2654" s="11"/>
      <c r="G2654" s="368" t="s">
        <v>217</v>
      </c>
      <c r="H2654" s="368"/>
      <c r="I2654" s="368"/>
      <c r="J2654" s="368"/>
      <c r="K2654" s="250">
        <f>ROUND(SUM(K2653),2)</f>
        <v>45.61</v>
      </c>
    </row>
    <row r="2655" spans="1:11" ht="10.050000000000001" customHeight="1">
      <c r="A2655" s="11"/>
      <c r="B2655" s="11"/>
      <c r="C2655" s="11"/>
      <c r="D2655" s="11"/>
      <c r="E2655" s="11"/>
      <c r="F2655" s="11"/>
      <c r="G2655" s="374"/>
      <c r="H2655" s="374"/>
      <c r="I2655" s="374"/>
      <c r="J2655" s="374"/>
      <c r="K2655" s="374"/>
    </row>
    <row r="2656" spans="1:11" ht="19.95" customHeight="1">
      <c r="A2656" s="375" t="s">
        <v>1624</v>
      </c>
      <c r="B2656" s="375"/>
      <c r="C2656" s="375"/>
      <c r="D2656" s="375"/>
      <c r="E2656" s="375"/>
      <c r="F2656" s="375"/>
      <c r="G2656" s="375"/>
      <c r="H2656" s="375"/>
      <c r="I2656" s="375"/>
      <c r="J2656" s="375"/>
      <c r="K2656" s="375"/>
    </row>
    <row r="2657" spans="1:11" ht="15" customHeight="1">
      <c r="A2657" s="373" t="s">
        <v>193</v>
      </c>
      <c r="B2657" s="373"/>
      <c r="C2657" s="373"/>
      <c r="D2657" s="366" t="s">
        <v>178</v>
      </c>
      <c r="E2657" s="366"/>
      <c r="F2657" s="243" t="s">
        <v>194</v>
      </c>
      <c r="G2657" s="366" t="s">
        <v>195</v>
      </c>
      <c r="H2657" s="366"/>
      <c r="I2657" s="366" t="s">
        <v>196</v>
      </c>
      <c r="J2657" s="366"/>
      <c r="K2657" s="243" t="s">
        <v>197</v>
      </c>
    </row>
    <row r="2658" spans="1:11" ht="28.95" customHeight="1">
      <c r="A2658" s="246" t="s">
        <v>1625</v>
      </c>
      <c r="B2658" s="369" t="s">
        <v>1626</v>
      </c>
      <c r="C2658" s="369"/>
      <c r="D2658" s="370" t="s">
        <v>16</v>
      </c>
      <c r="E2658" s="370"/>
      <c r="F2658" s="246" t="s">
        <v>23</v>
      </c>
      <c r="G2658" s="371">
        <v>1</v>
      </c>
      <c r="H2658" s="371"/>
      <c r="I2658" s="372">
        <v>303.89</v>
      </c>
      <c r="J2658" s="372"/>
      <c r="K2658" s="248">
        <f>TRUNC(TRUNC(G2658,8)*I2658,2)</f>
        <v>303.89</v>
      </c>
    </row>
    <row r="2659" spans="1:11" ht="15" customHeight="1">
      <c r="A2659" s="11"/>
      <c r="B2659" s="11"/>
      <c r="C2659" s="11"/>
      <c r="D2659" s="11"/>
      <c r="E2659" s="11"/>
      <c r="F2659" s="11"/>
      <c r="G2659" s="367" t="s">
        <v>206</v>
      </c>
      <c r="H2659" s="367"/>
      <c r="I2659" s="367"/>
      <c r="J2659" s="367"/>
      <c r="K2659" s="249">
        <f>SUM(K2658:K2658)</f>
        <v>303.89</v>
      </c>
    </row>
    <row r="2660" spans="1:11" ht="15" customHeight="1">
      <c r="A2660" s="373" t="s">
        <v>207</v>
      </c>
      <c r="B2660" s="373"/>
      <c r="C2660" s="373"/>
      <c r="D2660" s="366" t="s">
        <v>178</v>
      </c>
      <c r="E2660" s="366"/>
      <c r="F2660" s="243" t="s">
        <v>194</v>
      </c>
      <c r="G2660" s="366" t="s">
        <v>195</v>
      </c>
      <c r="H2660" s="366"/>
      <c r="I2660" s="366" t="s">
        <v>196</v>
      </c>
      <c r="J2660" s="366"/>
      <c r="K2660" s="243" t="s">
        <v>197</v>
      </c>
    </row>
    <row r="2661" spans="1:11" ht="21" customHeight="1">
      <c r="A2661" s="246" t="s">
        <v>962</v>
      </c>
      <c r="B2661" s="369" t="s">
        <v>963</v>
      </c>
      <c r="C2661" s="369"/>
      <c r="D2661" s="370" t="s">
        <v>16</v>
      </c>
      <c r="E2661" s="370"/>
      <c r="F2661" s="246" t="s">
        <v>128</v>
      </c>
      <c r="G2661" s="371">
        <v>1.4514</v>
      </c>
      <c r="H2661" s="371"/>
      <c r="I2661" s="372">
        <v>23.57</v>
      </c>
      <c r="J2661" s="372"/>
      <c r="K2661" s="248">
        <f>TRUNC(TRUNC(G2661,8)*I2661,2)</f>
        <v>34.200000000000003</v>
      </c>
    </row>
    <row r="2662" spans="1:11" ht="15" customHeight="1">
      <c r="A2662" s="246" t="s">
        <v>253</v>
      </c>
      <c r="B2662" s="369" t="s">
        <v>254</v>
      </c>
      <c r="C2662" s="369"/>
      <c r="D2662" s="370" t="s">
        <v>16</v>
      </c>
      <c r="E2662" s="370"/>
      <c r="F2662" s="246" t="s">
        <v>128</v>
      </c>
      <c r="G2662" s="371">
        <v>1.4514</v>
      </c>
      <c r="H2662" s="371"/>
      <c r="I2662" s="372">
        <v>27.77</v>
      </c>
      <c r="J2662" s="372"/>
      <c r="K2662" s="248">
        <f>TRUNC(TRUNC(G2662,8)*I2662,2)</f>
        <v>40.299999999999997</v>
      </c>
    </row>
    <row r="2663" spans="1:11" ht="18" customHeight="1">
      <c r="A2663" s="11"/>
      <c r="B2663" s="11"/>
      <c r="C2663" s="11"/>
      <c r="D2663" s="11"/>
      <c r="E2663" s="11"/>
      <c r="F2663" s="11"/>
      <c r="G2663" s="367" t="s">
        <v>212</v>
      </c>
      <c r="H2663" s="367"/>
      <c r="I2663" s="367"/>
      <c r="J2663" s="367"/>
      <c r="K2663" s="249">
        <f>SUM(K2661:K2662)</f>
        <v>74.5</v>
      </c>
    </row>
    <row r="2664" spans="1:11" ht="15" customHeight="1">
      <c r="A2664" s="373" t="s">
        <v>213</v>
      </c>
      <c r="B2664" s="373"/>
      <c r="C2664" s="373"/>
      <c r="D2664" s="366" t="s">
        <v>178</v>
      </c>
      <c r="E2664" s="366"/>
      <c r="F2664" s="243" t="s">
        <v>194</v>
      </c>
      <c r="G2664" s="366" t="s">
        <v>195</v>
      </c>
      <c r="H2664" s="366"/>
      <c r="I2664" s="366" t="s">
        <v>196</v>
      </c>
      <c r="J2664" s="366"/>
      <c r="K2664" s="243" t="s">
        <v>197</v>
      </c>
    </row>
    <row r="2665" spans="1:11" ht="37.950000000000003" customHeight="1">
      <c r="A2665" s="246" t="s">
        <v>1627</v>
      </c>
      <c r="B2665" s="369" t="s">
        <v>1628</v>
      </c>
      <c r="C2665" s="369"/>
      <c r="D2665" s="370" t="s">
        <v>16</v>
      </c>
      <c r="E2665" s="370"/>
      <c r="F2665" s="246" t="s">
        <v>73</v>
      </c>
      <c r="G2665" s="371">
        <v>1.17E-2</v>
      </c>
      <c r="H2665" s="371"/>
      <c r="I2665" s="372">
        <v>804.63</v>
      </c>
      <c r="J2665" s="372"/>
      <c r="K2665" s="248">
        <f>TRUNC(TRUNC(G2665,8)*I2665,2)</f>
        <v>9.41</v>
      </c>
    </row>
    <row r="2666" spans="1:11" ht="15" customHeight="1">
      <c r="A2666" s="11"/>
      <c r="B2666" s="11"/>
      <c r="C2666" s="11"/>
      <c r="D2666" s="11"/>
      <c r="E2666" s="11"/>
      <c r="F2666" s="11"/>
      <c r="G2666" s="367" t="s">
        <v>216</v>
      </c>
      <c r="H2666" s="367"/>
      <c r="I2666" s="367"/>
      <c r="J2666" s="367"/>
      <c r="K2666" s="249">
        <f>SUM(K2665:K2665)</f>
        <v>9.41</v>
      </c>
    </row>
    <row r="2667" spans="1:11" ht="15" customHeight="1">
      <c r="A2667" s="11"/>
      <c r="B2667" s="11"/>
      <c r="C2667" s="11"/>
      <c r="D2667" s="11"/>
      <c r="E2667" s="11"/>
      <c r="F2667" s="11"/>
      <c r="G2667" s="368" t="s">
        <v>217</v>
      </c>
      <c r="H2667" s="368"/>
      <c r="I2667" s="368"/>
      <c r="J2667" s="368"/>
      <c r="K2667" s="250">
        <f>ROUND(SUM(K2659,K2663,K2666),2)</f>
        <v>387.8</v>
      </c>
    </row>
    <row r="2668" spans="1:11" ht="10.050000000000001" customHeight="1">
      <c r="A2668" s="11"/>
      <c r="B2668" s="11"/>
      <c r="C2668" s="11"/>
      <c r="D2668" s="11"/>
      <c r="E2668" s="11"/>
      <c r="F2668" s="11"/>
      <c r="G2668" s="374"/>
      <c r="H2668" s="374"/>
      <c r="I2668" s="374"/>
      <c r="J2668" s="374"/>
      <c r="K2668" s="374"/>
    </row>
    <row r="2669" spans="1:11" ht="19.95" customHeight="1">
      <c r="A2669" s="375" t="s">
        <v>1629</v>
      </c>
      <c r="B2669" s="375"/>
      <c r="C2669" s="375"/>
      <c r="D2669" s="375"/>
      <c r="E2669" s="375"/>
      <c r="F2669" s="375"/>
      <c r="G2669" s="375"/>
      <c r="H2669" s="375"/>
      <c r="I2669" s="375"/>
      <c r="J2669" s="375"/>
      <c r="K2669" s="375"/>
    </row>
    <row r="2670" spans="1:11" ht="15" customHeight="1">
      <c r="A2670" s="373" t="s">
        <v>193</v>
      </c>
      <c r="B2670" s="373"/>
      <c r="C2670" s="373"/>
      <c r="D2670" s="366" t="s">
        <v>178</v>
      </c>
      <c r="E2670" s="366"/>
      <c r="F2670" s="243" t="s">
        <v>194</v>
      </c>
      <c r="G2670" s="366" t="s">
        <v>195</v>
      </c>
      <c r="H2670" s="366"/>
      <c r="I2670" s="366" t="s">
        <v>196</v>
      </c>
      <c r="J2670" s="366"/>
      <c r="K2670" s="243" t="s">
        <v>197</v>
      </c>
    </row>
    <row r="2671" spans="1:11" ht="28.95" customHeight="1">
      <c r="A2671" s="246" t="s">
        <v>1630</v>
      </c>
      <c r="B2671" s="369" t="s">
        <v>1631</v>
      </c>
      <c r="C2671" s="369"/>
      <c r="D2671" s="370" t="s">
        <v>16</v>
      </c>
      <c r="E2671" s="370"/>
      <c r="F2671" s="246" t="s">
        <v>23</v>
      </c>
      <c r="G2671" s="371">
        <v>1</v>
      </c>
      <c r="H2671" s="371"/>
      <c r="I2671" s="372">
        <v>85.39</v>
      </c>
      <c r="J2671" s="372"/>
      <c r="K2671" s="248">
        <f>TRUNC(TRUNC(G2671,8)*I2671,2)</f>
        <v>85.39</v>
      </c>
    </row>
    <row r="2672" spans="1:11" ht="15" customHeight="1">
      <c r="A2672" s="11"/>
      <c r="B2672" s="11"/>
      <c r="C2672" s="11"/>
      <c r="D2672" s="11"/>
      <c r="E2672" s="11"/>
      <c r="F2672" s="11"/>
      <c r="G2672" s="367" t="s">
        <v>206</v>
      </c>
      <c r="H2672" s="367"/>
      <c r="I2672" s="367"/>
      <c r="J2672" s="367"/>
      <c r="K2672" s="249">
        <f>SUM(K2671:K2671)</f>
        <v>85.39</v>
      </c>
    </row>
    <row r="2673" spans="1:11" ht="15" customHeight="1">
      <c r="A2673" s="373" t="s">
        <v>207</v>
      </c>
      <c r="B2673" s="373"/>
      <c r="C2673" s="373"/>
      <c r="D2673" s="366" t="s">
        <v>178</v>
      </c>
      <c r="E2673" s="366"/>
      <c r="F2673" s="243" t="s">
        <v>194</v>
      </c>
      <c r="G2673" s="366" t="s">
        <v>195</v>
      </c>
      <c r="H2673" s="366"/>
      <c r="I2673" s="366" t="s">
        <v>196</v>
      </c>
      <c r="J2673" s="366"/>
      <c r="K2673" s="243" t="s">
        <v>197</v>
      </c>
    </row>
    <row r="2674" spans="1:11" ht="21" customHeight="1">
      <c r="A2674" s="246" t="s">
        <v>962</v>
      </c>
      <c r="B2674" s="369" t="s">
        <v>963</v>
      </c>
      <c r="C2674" s="369"/>
      <c r="D2674" s="370" t="s">
        <v>16</v>
      </c>
      <c r="E2674" s="370"/>
      <c r="F2674" s="246" t="s">
        <v>128</v>
      </c>
      <c r="G2674" s="371">
        <v>0.85499999999999998</v>
      </c>
      <c r="H2674" s="371"/>
      <c r="I2674" s="372">
        <v>23.57</v>
      </c>
      <c r="J2674" s="372"/>
      <c r="K2674" s="248">
        <f>TRUNC(TRUNC(G2674,8)*I2674,2)</f>
        <v>20.149999999999999</v>
      </c>
    </row>
    <row r="2675" spans="1:11" ht="15" customHeight="1">
      <c r="A2675" s="246" t="s">
        <v>253</v>
      </c>
      <c r="B2675" s="369" t="s">
        <v>254</v>
      </c>
      <c r="C2675" s="369"/>
      <c r="D2675" s="370" t="s">
        <v>16</v>
      </c>
      <c r="E2675" s="370"/>
      <c r="F2675" s="246" t="s">
        <v>128</v>
      </c>
      <c r="G2675" s="371">
        <v>0.85499999999999998</v>
      </c>
      <c r="H2675" s="371"/>
      <c r="I2675" s="372">
        <v>27.77</v>
      </c>
      <c r="J2675" s="372"/>
      <c r="K2675" s="248">
        <f>TRUNC(TRUNC(G2675,8)*I2675,2)</f>
        <v>23.74</v>
      </c>
    </row>
    <row r="2676" spans="1:11" ht="18" customHeight="1">
      <c r="A2676" s="11"/>
      <c r="B2676" s="11"/>
      <c r="C2676" s="11"/>
      <c r="D2676" s="11"/>
      <c r="E2676" s="11"/>
      <c r="F2676" s="11"/>
      <c r="G2676" s="367" t="s">
        <v>212</v>
      </c>
      <c r="H2676" s="367"/>
      <c r="I2676" s="367"/>
      <c r="J2676" s="367"/>
      <c r="K2676" s="249">
        <f>SUM(K2674:K2675)</f>
        <v>43.89</v>
      </c>
    </row>
    <row r="2677" spans="1:11" ht="15" customHeight="1">
      <c r="A2677" s="373" t="s">
        <v>213</v>
      </c>
      <c r="B2677" s="373"/>
      <c r="C2677" s="373"/>
      <c r="D2677" s="366" t="s">
        <v>178</v>
      </c>
      <c r="E2677" s="366"/>
      <c r="F2677" s="243" t="s">
        <v>194</v>
      </c>
      <c r="G2677" s="366" t="s">
        <v>195</v>
      </c>
      <c r="H2677" s="366"/>
      <c r="I2677" s="366" t="s">
        <v>196</v>
      </c>
      <c r="J2677" s="366"/>
      <c r="K2677" s="243" t="s">
        <v>197</v>
      </c>
    </row>
    <row r="2678" spans="1:11" ht="37.950000000000003" customHeight="1">
      <c r="A2678" s="246" t="s">
        <v>1627</v>
      </c>
      <c r="B2678" s="369" t="s">
        <v>1628</v>
      </c>
      <c r="C2678" s="369"/>
      <c r="D2678" s="370" t="s">
        <v>16</v>
      </c>
      <c r="E2678" s="370"/>
      <c r="F2678" s="246" t="s">
        <v>73</v>
      </c>
      <c r="G2678" s="371">
        <v>4.4000000000000003E-3</v>
      </c>
      <c r="H2678" s="371"/>
      <c r="I2678" s="372">
        <v>804.63</v>
      </c>
      <c r="J2678" s="372"/>
      <c r="K2678" s="248">
        <f>TRUNC(TRUNC(G2678,8)*I2678,2)</f>
        <v>3.54</v>
      </c>
    </row>
    <row r="2679" spans="1:11" ht="15" customHeight="1">
      <c r="A2679" s="11"/>
      <c r="B2679" s="11"/>
      <c r="C2679" s="11"/>
      <c r="D2679" s="11"/>
      <c r="E2679" s="11"/>
      <c r="F2679" s="11"/>
      <c r="G2679" s="367" t="s">
        <v>216</v>
      </c>
      <c r="H2679" s="367"/>
      <c r="I2679" s="367"/>
      <c r="J2679" s="367"/>
      <c r="K2679" s="249">
        <f>SUM(K2678:K2678)</f>
        <v>3.54</v>
      </c>
    </row>
    <row r="2680" spans="1:11" ht="15" customHeight="1">
      <c r="A2680" s="11"/>
      <c r="B2680" s="11"/>
      <c r="C2680" s="11"/>
      <c r="D2680" s="11"/>
      <c r="E2680" s="11"/>
      <c r="F2680" s="11"/>
      <c r="G2680" s="368" t="s">
        <v>217</v>
      </c>
      <c r="H2680" s="368"/>
      <c r="I2680" s="368"/>
      <c r="J2680" s="368"/>
      <c r="K2680" s="250">
        <f>ROUND(SUM(K2672,K2676,K2679),2)</f>
        <v>132.82</v>
      </c>
    </row>
    <row r="2681" spans="1:11" ht="10.050000000000001" customHeight="1">
      <c r="A2681" s="11"/>
      <c r="B2681" s="11"/>
      <c r="C2681" s="11"/>
      <c r="D2681" s="11"/>
      <c r="E2681" s="11"/>
      <c r="F2681" s="11"/>
      <c r="G2681" s="374"/>
      <c r="H2681" s="374"/>
      <c r="I2681" s="374"/>
      <c r="J2681" s="374"/>
      <c r="K2681" s="374"/>
    </row>
    <row r="2682" spans="1:11" ht="19.95" customHeight="1">
      <c r="A2682" s="375" t="s">
        <v>1632</v>
      </c>
      <c r="B2682" s="375"/>
      <c r="C2682" s="375"/>
      <c r="D2682" s="375"/>
      <c r="E2682" s="375"/>
      <c r="F2682" s="375"/>
      <c r="G2682" s="375"/>
      <c r="H2682" s="375"/>
      <c r="I2682" s="375"/>
      <c r="J2682" s="375"/>
      <c r="K2682" s="375"/>
    </row>
    <row r="2683" spans="1:11" ht="15" customHeight="1">
      <c r="A2683" s="373" t="s">
        <v>207</v>
      </c>
      <c r="B2683" s="373"/>
      <c r="C2683" s="373"/>
      <c r="D2683" s="366" t="s">
        <v>178</v>
      </c>
      <c r="E2683" s="366"/>
      <c r="F2683" s="243" t="s">
        <v>194</v>
      </c>
      <c r="G2683" s="366" t="s">
        <v>195</v>
      </c>
      <c r="H2683" s="366"/>
      <c r="I2683" s="366" t="s">
        <v>196</v>
      </c>
      <c r="J2683" s="366"/>
      <c r="K2683" s="243" t="s">
        <v>197</v>
      </c>
    </row>
    <row r="2684" spans="1:11" ht="21" customHeight="1">
      <c r="A2684" s="246" t="s">
        <v>962</v>
      </c>
      <c r="B2684" s="369" t="s">
        <v>963</v>
      </c>
      <c r="C2684" s="369"/>
      <c r="D2684" s="370" t="s">
        <v>16</v>
      </c>
      <c r="E2684" s="370"/>
      <c r="F2684" s="246" t="s">
        <v>128</v>
      </c>
      <c r="G2684" s="371">
        <v>4.3799999999999999E-2</v>
      </c>
      <c r="H2684" s="371"/>
      <c r="I2684" s="372">
        <v>23.57</v>
      </c>
      <c r="J2684" s="372"/>
      <c r="K2684" s="248">
        <f>TRUNC(TRUNC(G2684,8)*I2684,2)</f>
        <v>1.03</v>
      </c>
    </row>
    <row r="2685" spans="1:11" ht="15" customHeight="1">
      <c r="A2685" s="246" t="s">
        <v>253</v>
      </c>
      <c r="B2685" s="369" t="s">
        <v>254</v>
      </c>
      <c r="C2685" s="369"/>
      <c r="D2685" s="370" t="s">
        <v>16</v>
      </c>
      <c r="E2685" s="370"/>
      <c r="F2685" s="246" t="s">
        <v>128</v>
      </c>
      <c r="G2685" s="371">
        <v>0.15559999999999999</v>
      </c>
      <c r="H2685" s="371"/>
      <c r="I2685" s="372">
        <v>27.77</v>
      </c>
      <c r="J2685" s="372"/>
      <c r="K2685" s="248">
        <f>TRUNC(TRUNC(G2685,8)*I2685,2)</f>
        <v>4.32</v>
      </c>
    </row>
    <row r="2686" spans="1:11" ht="18" customHeight="1">
      <c r="A2686" s="11"/>
      <c r="B2686" s="11"/>
      <c r="C2686" s="11"/>
      <c r="D2686" s="11"/>
      <c r="E2686" s="11"/>
      <c r="F2686" s="11"/>
      <c r="G2686" s="367" t="s">
        <v>212</v>
      </c>
      <c r="H2686" s="367"/>
      <c r="I2686" s="367"/>
      <c r="J2686" s="367"/>
      <c r="K2686" s="249">
        <f>SUM(K2684:K2685)</f>
        <v>5.3500000000000005</v>
      </c>
    </row>
    <row r="2687" spans="1:11" ht="15" customHeight="1">
      <c r="A2687" s="11"/>
      <c r="B2687" s="11"/>
      <c r="C2687" s="11"/>
      <c r="D2687" s="11"/>
      <c r="E2687" s="11"/>
      <c r="F2687" s="11"/>
      <c r="G2687" s="368" t="s">
        <v>217</v>
      </c>
      <c r="H2687" s="368"/>
      <c r="I2687" s="368"/>
      <c r="J2687" s="368"/>
      <c r="K2687" s="250">
        <f>ROUND(SUM(K2686),2)</f>
        <v>5.35</v>
      </c>
    </row>
    <row r="2688" spans="1:11" ht="10.050000000000001" customHeight="1">
      <c r="A2688" s="11"/>
      <c r="B2688" s="11"/>
      <c r="C2688" s="11"/>
      <c r="D2688" s="11"/>
      <c r="E2688" s="11"/>
      <c r="F2688" s="11"/>
      <c r="G2688" s="374"/>
      <c r="H2688" s="374"/>
      <c r="I2688" s="374"/>
      <c r="J2688" s="374"/>
      <c r="K2688" s="374"/>
    </row>
    <row r="2689" spans="1:11" ht="19.95" customHeight="1">
      <c r="A2689" s="375" t="s">
        <v>1633</v>
      </c>
      <c r="B2689" s="375"/>
      <c r="C2689" s="375"/>
      <c r="D2689" s="375"/>
      <c r="E2689" s="375"/>
      <c r="F2689" s="375"/>
      <c r="G2689" s="375"/>
      <c r="H2689" s="375"/>
      <c r="I2689" s="375"/>
      <c r="J2689" s="375"/>
      <c r="K2689" s="375"/>
    </row>
    <row r="2690" spans="1:11" ht="15" customHeight="1">
      <c r="A2690" s="373" t="s">
        <v>207</v>
      </c>
      <c r="B2690" s="373"/>
      <c r="C2690" s="373"/>
      <c r="D2690" s="366" t="s">
        <v>178</v>
      </c>
      <c r="E2690" s="366"/>
      <c r="F2690" s="243" t="s">
        <v>194</v>
      </c>
      <c r="G2690" s="366" t="s">
        <v>195</v>
      </c>
      <c r="H2690" s="366"/>
      <c r="I2690" s="366" t="s">
        <v>196</v>
      </c>
      <c r="J2690" s="366"/>
      <c r="K2690" s="243" t="s">
        <v>197</v>
      </c>
    </row>
    <row r="2691" spans="1:11" ht="21" customHeight="1">
      <c r="A2691" s="246" t="s">
        <v>962</v>
      </c>
      <c r="B2691" s="369" t="s">
        <v>963</v>
      </c>
      <c r="C2691" s="369"/>
      <c r="D2691" s="370" t="s">
        <v>16</v>
      </c>
      <c r="E2691" s="370"/>
      <c r="F2691" s="246" t="s">
        <v>128</v>
      </c>
      <c r="G2691" s="371">
        <v>9.98E-2</v>
      </c>
      <c r="H2691" s="371"/>
      <c r="I2691" s="372">
        <v>23.57</v>
      </c>
      <c r="J2691" s="372"/>
      <c r="K2691" s="248">
        <f>TRUNC(TRUNC(G2691,8)*I2691,2)</f>
        <v>2.35</v>
      </c>
    </row>
    <row r="2692" spans="1:11" ht="15" customHeight="1">
      <c r="A2692" s="246" t="s">
        <v>253</v>
      </c>
      <c r="B2692" s="369" t="s">
        <v>254</v>
      </c>
      <c r="C2692" s="369"/>
      <c r="D2692" s="370" t="s">
        <v>16</v>
      </c>
      <c r="E2692" s="370"/>
      <c r="F2692" s="246" t="s">
        <v>128</v>
      </c>
      <c r="G2692" s="371">
        <v>0.35499999999999998</v>
      </c>
      <c r="H2692" s="371"/>
      <c r="I2692" s="372">
        <v>27.77</v>
      </c>
      <c r="J2692" s="372"/>
      <c r="K2692" s="248">
        <f>TRUNC(TRUNC(G2692,8)*I2692,2)</f>
        <v>9.85</v>
      </c>
    </row>
    <row r="2693" spans="1:11" ht="18" customHeight="1">
      <c r="A2693" s="11"/>
      <c r="B2693" s="11"/>
      <c r="C2693" s="11"/>
      <c r="D2693" s="11"/>
      <c r="E2693" s="11"/>
      <c r="F2693" s="11"/>
      <c r="G2693" s="367" t="s">
        <v>212</v>
      </c>
      <c r="H2693" s="367"/>
      <c r="I2693" s="367"/>
      <c r="J2693" s="367"/>
      <c r="K2693" s="249">
        <f>SUM(K2691:K2692)</f>
        <v>12.2</v>
      </c>
    </row>
    <row r="2694" spans="1:11" ht="15" customHeight="1">
      <c r="A2694" s="11"/>
      <c r="B2694" s="11"/>
      <c r="C2694" s="11"/>
      <c r="D2694" s="11"/>
      <c r="E2694" s="11"/>
      <c r="F2694" s="11"/>
      <c r="G2694" s="368" t="s">
        <v>217</v>
      </c>
      <c r="H2694" s="368"/>
      <c r="I2694" s="368"/>
      <c r="J2694" s="368"/>
      <c r="K2694" s="250">
        <f>ROUND(SUM(K2693),2)</f>
        <v>12.2</v>
      </c>
    </row>
    <row r="2695" spans="1:11" ht="10.050000000000001" customHeight="1">
      <c r="A2695" s="11"/>
      <c r="B2695" s="11"/>
      <c r="C2695" s="11"/>
      <c r="D2695" s="11"/>
      <c r="E2695" s="11"/>
      <c r="F2695" s="11"/>
      <c r="G2695" s="374"/>
      <c r="H2695" s="374"/>
      <c r="I2695" s="374"/>
      <c r="J2695" s="374"/>
      <c r="K2695" s="374"/>
    </row>
    <row r="2696" spans="1:11" ht="19.95" customHeight="1">
      <c r="A2696" s="375" t="s">
        <v>1634</v>
      </c>
      <c r="B2696" s="375"/>
      <c r="C2696" s="375"/>
      <c r="D2696" s="375"/>
      <c r="E2696" s="375"/>
      <c r="F2696" s="375"/>
      <c r="G2696" s="375"/>
      <c r="H2696" s="375"/>
      <c r="I2696" s="375"/>
      <c r="J2696" s="375"/>
      <c r="K2696" s="375"/>
    </row>
    <row r="2697" spans="1:11" ht="15" customHeight="1">
      <c r="A2697" s="373" t="s">
        <v>193</v>
      </c>
      <c r="B2697" s="373"/>
      <c r="C2697" s="373"/>
      <c r="D2697" s="366" t="s">
        <v>178</v>
      </c>
      <c r="E2697" s="366"/>
      <c r="F2697" s="243" t="s">
        <v>194</v>
      </c>
      <c r="G2697" s="366" t="s">
        <v>195</v>
      </c>
      <c r="H2697" s="366"/>
      <c r="I2697" s="366" t="s">
        <v>196</v>
      </c>
      <c r="J2697" s="366"/>
      <c r="K2697" s="243" t="s">
        <v>197</v>
      </c>
    </row>
    <row r="2698" spans="1:11" ht="15" customHeight="1">
      <c r="A2698" s="246" t="s">
        <v>760</v>
      </c>
      <c r="B2698" s="369" t="s">
        <v>761</v>
      </c>
      <c r="C2698" s="369"/>
      <c r="D2698" s="370" t="s">
        <v>16</v>
      </c>
      <c r="E2698" s="370"/>
      <c r="F2698" s="246" t="s">
        <v>23</v>
      </c>
      <c r="G2698" s="371">
        <v>4.8999999999999998E-3</v>
      </c>
      <c r="H2698" s="371"/>
      <c r="I2698" s="372">
        <v>65.400000000000006</v>
      </c>
      <c r="J2698" s="372"/>
      <c r="K2698" s="248">
        <f>TRUNC(TRUNC(G2698,8)*I2698,2)</f>
        <v>0.32</v>
      </c>
    </row>
    <row r="2699" spans="1:11" ht="15" customHeight="1">
      <c r="A2699" s="246" t="s">
        <v>1012</v>
      </c>
      <c r="B2699" s="369" t="s">
        <v>1013</v>
      </c>
      <c r="C2699" s="369"/>
      <c r="D2699" s="370" t="s">
        <v>16</v>
      </c>
      <c r="E2699" s="370"/>
      <c r="F2699" s="246" t="s">
        <v>23</v>
      </c>
      <c r="G2699" s="371">
        <v>3.5999999999999997E-2</v>
      </c>
      <c r="H2699" s="371"/>
      <c r="I2699" s="372">
        <v>1.91</v>
      </c>
      <c r="J2699" s="372"/>
      <c r="K2699" s="248">
        <f>TRUNC(TRUNC(G2699,8)*I2699,2)</f>
        <v>0.06</v>
      </c>
    </row>
    <row r="2700" spans="1:11" ht="21" customHeight="1">
      <c r="A2700" s="246" t="s">
        <v>1635</v>
      </c>
      <c r="B2700" s="369" t="s">
        <v>1636</v>
      </c>
      <c r="C2700" s="369"/>
      <c r="D2700" s="370" t="s">
        <v>16</v>
      </c>
      <c r="E2700" s="370"/>
      <c r="F2700" s="246" t="s">
        <v>23</v>
      </c>
      <c r="G2700" s="371">
        <v>1</v>
      </c>
      <c r="H2700" s="371"/>
      <c r="I2700" s="372">
        <v>11.06</v>
      </c>
      <c r="J2700" s="372"/>
      <c r="K2700" s="248">
        <f>TRUNC(TRUNC(G2700,8)*I2700,2)</f>
        <v>11.06</v>
      </c>
    </row>
    <row r="2701" spans="1:11" ht="21" customHeight="1">
      <c r="A2701" s="246" t="s">
        <v>762</v>
      </c>
      <c r="B2701" s="369" t="s">
        <v>763</v>
      </c>
      <c r="C2701" s="369"/>
      <c r="D2701" s="370" t="s">
        <v>16</v>
      </c>
      <c r="E2701" s="370"/>
      <c r="F2701" s="246" t="s">
        <v>23</v>
      </c>
      <c r="G2701" s="371">
        <v>7.4999999999999997E-3</v>
      </c>
      <c r="H2701" s="371"/>
      <c r="I2701" s="372">
        <v>74.09</v>
      </c>
      <c r="J2701" s="372"/>
      <c r="K2701" s="248">
        <f>TRUNC(TRUNC(G2701,8)*I2701,2)</f>
        <v>0.55000000000000004</v>
      </c>
    </row>
    <row r="2702" spans="1:11" ht="15" customHeight="1">
      <c r="A2702" s="11"/>
      <c r="B2702" s="11"/>
      <c r="C2702" s="11"/>
      <c r="D2702" s="11"/>
      <c r="E2702" s="11"/>
      <c r="F2702" s="11"/>
      <c r="G2702" s="367" t="s">
        <v>206</v>
      </c>
      <c r="H2702" s="367"/>
      <c r="I2702" s="367"/>
      <c r="J2702" s="367"/>
      <c r="K2702" s="249">
        <f>SUM(K2698:K2701)</f>
        <v>11.990000000000002</v>
      </c>
    </row>
    <row r="2703" spans="1:11" ht="15" customHeight="1">
      <c r="A2703" s="373" t="s">
        <v>207</v>
      </c>
      <c r="B2703" s="373"/>
      <c r="C2703" s="373"/>
      <c r="D2703" s="366" t="s">
        <v>178</v>
      </c>
      <c r="E2703" s="366"/>
      <c r="F2703" s="243" t="s">
        <v>194</v>
      </c>
      <c r="G2703" s="366" t="s">
        <v>195</v>
      </c>
      <c r="H2703" s="366"/>
      <c r="I2703" s="366" t="s">
        <v>196</v>
      </c>
      <c r="J2703" s="366"/>
      <c r="K2703" s="243" t="s">
        <v>197</v>
      </c>
    </row>
    <row r="2704" spans="1:11" ht="21" customHeight="1">
      <c r="A2704" s="246" t="s">
        <v>276</v>
      </c>
      <c r="B2704" s="369" t="s">
        <v>277</v>
      </c>
      <c r="C2704" s="369"/>
      <c r="D2704" s="370" t="s">
        <v>16</v>
      </c>
      <c r="E2704" s="370"/>
      <c r="F2704" s="246" t="s">
        <v>128</v>
      </c>
      <c r="G2704" s="371">
        <v>0.16520000000000001</v>
      </c>
      <c r="H2704" s="371"/>
      <c r="I2704" s="372">
        <v>22.58</v>
      </c>
      <c r="J2704" s="372"/>
      <c r="K2704" s="248">
        <f>TRUNC(TRUNC(G2704,8)*I2704,2)</f>
        <v>3.73</v>
      </c>
    </row>
    <row r="2705" spans="1:11" ht="21" customHeight="1">
      <c r="A2705" s="246" t="s">
        <v>278</v>
      </c>
      <c r="B2705" s="369" t="s">
        <v>279</v>
      </c>
      <c r="C2705" s="369"/>
      <c r="D2705" s="370" t="s">
        <v>16</v>
      </c>
      <c r="E2705" s="370"/>
      <c r="F2705" s="246" t="s">
        <v>128</v>
      </c>
      <c r="G2705" s="371">
        <v>0.16520000000000001</v>
      </c>
      <c r="H2705" s="371"/>
      <c r="I2705" s="372">
        <v>26.71</v>
      </c>
      <c r="J2705" s="372"/>
      <c r="K2705" s="248">
        <f>TRUNC(TRUNC(G2705,8)*I2705,2)</f>
        <v>4.41</v>
      </c>
    </row>
    <row r="2706" spans="1:11" ht="18" customHeight="1">
      <c r="A2706" s="11"/>
      <c r="B2706" s="11"/>
      <c r="C2706" s="11"/>
      <c r="D2706" s="11"/>
      <c r="E2706" s="11"/>
      <c r="F2706" s="11"/>
      <c r="G2706" s="367" t="s">
        <v>212</v>
      </c>
      <c r="H2706" s="367"/>
      <c r="I2706" s="367"/>
      <c r="J2706" s="367"/>
      <c r="K2706" s="249">
        <f>SUM(K2704:K2705)</f>
        <v>8.14</v>
      </c>
    </row>
    <row r="2707" spans="1:11" ht="15" customHeight="1">
      <c r="A2707" s="11"/>
      <c r="B2707" s="11"/>
      <c r="C2707" s="11"/>
      <c r="D2707" s="11"/>
      <c r="E2707" s="11"/>
      <c r="F2707" s="11"/>
      <c r="G2707" s="368" t="s">
        <v>217</v>
      </c>
      <c r="H2707" s="368"/>
      <c r="I2707" s="368"/>
      <c r="J2707" s="368"/>
      <c r="K2707" s="250">
        <f>ROUND(SUM(K2702,K2706),2)</f>
        <v>20.13</v>
      </c>
    </row>
    <row r="2708" spans="1:11" ht="10.050000000000001" customHeight="1">
      <c r="A2708" s="11"/>
      <c r="B2708" s="11"/>
      <c r="C2708" s="11"/>
      <c r="D2708" s="11"/>
      <c r="E2708" s="11"/>
      <c r="F2708" s="11"/>
      <c r="G2708" s="374"/>
      <c r="H2708" s="374"/>
      <c r="I2708" s="374"/>
      <c r="J2708" s="374"/>
      <c r="K2708" s="374"/>
    </row>
    <row r="2709" spans="1:11" ht="19.95" customHeight="1">
      <c r="A2709" s="375" t="s">
        <v>1637</v>
      </c>
      <c r="B2709" s="375"/>
      <c r="C2709" s="375"/>
      <c r="D2709" s="375"/>
      <c r="E2709" s="375"/>
      <c r="F2709" s="375"/>
      <c r="G2709" s="375"/>
      <c r="H2709" s="375"/>
      <c r="I2709" s="375"/>
      <c r="J2709" s="375"/>
      <c r="K2709" s="375"/>
    </row>
    <row r="2710" spans="1:11" ht="15" customHeight="1">
      <c r="A2710" s="373" t="s">
        <v>207</v>
      </c>
      <c r="B2710" s="373"/>
      <c r="C2710" s="373"/>
      <c r="D2710" s="366" t="s">
        <v>178</v>
      </c>
      <c r="E2710" s="366"/>
      <c r="F2710" s="243" t="s">
        <v>194</v>
      </c>
      <c r="G2710" s="366" t="s">
        <v>195</v>
      </c>
      <c r="H2710" s="366"/>
      <c r="I2710" s="366" t="s">
        <v>196</v>
      </c>
      <c r="J2710" s="366"/>
      <c r="K2710" s="243" t="s">
        <v>197</v>
      </c>
    </row>
    <row r="2711" spans="1:11" ht="21" customHeight="1">
      <c r="A2711" s="246" t="s">
        <v>962</v>
      </c>
      <c r="B2711" s="369" t="s">
        <v>963</v>
      </c>
      <c r="C2711" s="369"/>
      <c r="D2711" s="370" t="s">
        <v>16</v>
      </c>
      <c r="E2711" s="370"/>
      <c r="F2711" s="246" t="s">
        <v>128</v>
      </c>
      <c r="G2711" s="371">
        <v>6.6000000000000003E-2</v>
      </c>
      <c r="H2711" s="371"/>
      <c r="I2711" s="372">
        <v>23.57</v>
      </c>
      <c r="J2711" s="372"/>
      <c r="K2711" s="248">
        <f>TRUNC(TRUNC(G2711,8)*I2711,2)</f>
        <v>1.55</v>
      </c>
    </row>
    <row r="2712" spans="1:11" ht="15" customHeight="1">
      <c r="A2712" s="246" t="s">
        <v>253</v>
      </c>
      <c r="B2712" s="369" t="s">
        <v>254</v>
      </c>
      <c r="C2712" s="369"/>
      <c r="D2712" s="370" t="s">
        <v>16</v>
      </c>
      <c r="E2712" s="370"/>
      <c r="F2712" s="246" t="s">
        <v>128</v>
      </c>
      <c r="G2712" s="371">
        <v>0.23480000000000001</v>
      </c>
      <c r="H2712" s="371"/>
      <c r="I2712" s="372">
        <v>27.77</v>
      </c>
      <c r="J2712" s="372"/>
      <c r="K2712" s="248">
        <f>TRUNC(TRUNC(G2712,8)*I2712,2)</f>
        <v>6.52</v>
      </c>
    </row>
    <row r="2713" spans="1:11" ht="18" customHeight="1">
      <c r="A2713" s="11"/>
      <c r="B2713" s="11"/>
      <c r="C2713" s="11"/>
      <c r="D2713" s="11"/>
      <c r="E2713" s="11"/>
      <c r="F2713" s="11"/>
      <c r="G2713" s="367" t="s">
        <v>212</v>
      </c>
      <c r="H2713" s="367"/>
      <c r="I2713" s="367"/>
      <c r="J2713" s="367"/>
      <c r="K2713" s="249">
        <f>SUM(K2711:K2712)</f>
        <v>8.07</v>
      </c>
    </row>
    <row r="2714" spans="1:11" ht="15" customHeight="1">
      <c r="A2714" s="11"/>
      <c r="B2714" s="11"/>
      <c r="C2714" s="11"/>
      <c r="D2714" s="11"/>
      <c r="E2714" s="11"/>
      <c r="F2714" s="11"/>
      <c r="G2714" s="368" t="s">
        <v>217</v>
      </c>
      <c r="H2714" s="368"/>
      <c r="I2714" s="368"/>
      <c r="J2714" s="368"/>
      <c r="K2714" s="250">
        <f>ROUND(SUM(K2713),2)</f>
        <v>8.07</v>
      </c>
    </row>
    <row r="2715" spans="1:11" ht="10.050000000000001" customHeight="1">
      <c r="A2715" s="11"/>
      <c r="B2715" s="11"/>
      <c r="C2715" s="11"/>
      <c r="D2715" s="11"/>
      <c r="E2715" s="11"/>
      <c r="F2715" s="11"/>
      <c r="G2715" s="374"/>
      <c r="H2715" s="374"/>
      <c r="I2715" s="374"/>
      <c r="J2715" s="374"/>
      <c r="K2715" s="374"/>
    </row>
    <row r="2716" spans="1:11" ht="19.95" customHeight="1">
      <c r="A2716" s="375" t="s">
        <v>1638</v>
      </c>
      <c r="B2716" s="375"/>
      <c r="C2716" s="375"/>
      <c r="D2716" s="375"/>
      <c r="E2716" s="375"/>
      <c r="F2716" s="375"/>
      <c r="G2716" s="375"/>
      <c r="H2716" s="375"/>
      <c r="I2716" s="375"/>
      <c r="J2716" s="375"/>
      <c r="K2716" s="375"/>
    </row>
    <row r="2717" spans="1:11" ht="15" customHeight="1">
      <c r="A2717" s="373" t="s">
        <v>207</v>
      </c>
      <c r="B2717" s="373"/>
      <c r="C2717" s="373"/>
      <c r="D2717" s="366" t="s">
        <v>178</v>
      </c>
      <c r="E2717" s="366"/>
      <c r="F2717" s="243" t="s">
        <v>194</v>
      </c>
      <c r="G2717" s="366" t="s">
        <v>195</v>
      </c>
      <c r="H2717" s="366"/>
      <c r="I2717" s="366" t="s">
        <v>196</v>
      </c>
      <c r="J2717" s="366"/>
      <c r="K2717" s="243" t="s">
        <v>197</v>
      </c>
    </row>
    <row r="2718" spans="1:11" ht="21" customHeight="1">
      <c r="A2718" s="246" t="s">
        <v>276</v>
      </c>
      <c r="B2718" s="369" t="s">
        <v>277</v>
      </c>
      <c r="C2718" s="369"/>
      <c r="D2718" s="370" t="s">
        <v>16</v>
      </c>
      <c r="E2718" s="370"/>
      <c r="F2718" s="246" t="s">
        <v>128</v>
      </c>
      <c r="G2718" s="371">
        <v>6.6000000000000003E-2</v>
      </c>
      <c r="H2718" s="371"/>
      <c r="I2718" s="372">
        <v>22.58</v>
      </c>
      <c r="J2718" s="372"/>
      <c r="K2718" s="248">
        <f>TRUNC(TRUNC(G2718,8)*I2718,2)</f>
        <v>1.49</v>
      </c>
    </row>
    <row r="2719" spans="1:11" ht="21" customHeight="1">
      <c r="A2719" s="246" t="s">
        <v>278</v>
      </c>
      <c r="B2719" s="369" t="s">
        <v>279</v>
      </c>
      <c r="C2719" s="369"/>
      <c r="D2719" s="370" t="s">
        <v>16</v>
      </c>
      <c r="E2719" s="370"/>
      <c r="F2719" s="246" t="s">
        <v>128</v>
      </c>
      <c r="G2719" s="371">
        <v>0.23480000000000001</v>
      </c>
      <c r="H2719" s="371"/>
      <c r="I2719" s="372">
        <v>26.71</v>
      </c>
      <c r="J2719" s="372"/>
      <c r="K2719" s="248">
        <f>TRUNC(TRUNC(G2719,8)*I2719,2)</f>
        <v>6.27</v>
      </c>
    </row>
    <row r="2720" spans="1:11" ht="18" customHeight="1">
      <c r="A2720" s="11"/>
      <c r="B2720" s="11"/>
      <c r="C2720" s="11"/>
      <c r="D2720" s="11"/>
      <c r="E2720" s="11"/>
      <c r="F2720" s="11"/>
      <c r="G2720" s="367" t="s">
        <v>212</v>
      </c>
      <c r="H2720" s="367"/>
      <c r="I2720" s="367"/>
      <c r="J2720" s="367"/>
      <c r="K2720" s="249">
        <f>SUM(K2718:K2719)</f>
        <v>7.76</v>
      </c>
    </row>
    <row r="2721" spans="1:11" ht="15" customHeight="1">
      <c r="A2721" s="11"/>
      <c r="B2721" s="11"/>
      <c r="C2721" s="11"/>
      <c r="D2721" s="11"/>
      <c r="E2721" s="11"/>
      <c r="F2721" s="11"/>
      <c r="G2721" s="368" t="s">
        <v>217</v>
      </c>
      <c r="H2721" s="368"/>
      <c r="I2721" s="368"/>
      <c r="J2721" s="368"/>
      <c r="K2721" s="250">
        <f>ROUND(SUM(K2720),2)</f>
        <v>7.76</v>
      </c>
    </row>
    <row r="2722" spans="1:11" ht="10.050000000000001" customHeight="1">
      <c r="A2722" s="11"/>
      <c r="B2722" s="11"/>
      <c r="C2722" s="11"/>
      <c r="D2722" s="11"/>
      <c r="E2722" s="11"/>
      <c r="F2722" s="11"/>
      <c r="G2722" s="374"/>
      <c r="H2722" s="374"/>
      <c r="I2722" s="374"/>
      <c r="J2722" s="374"/>
      <c r="K2722" s="374"/>
    </row>
    <row r="2723" spans="1:11" ht="19.95" customHeight="1">
      <c r="A2723" s="375" t="s">
        <v>1639</v>
      </c>
      <c r="B2723" s="375"/>
      <c r="C2723" s="375"/>
      <c r="D2723" s="375"/>
      <c r="E2723" s="375"/>
      <c r="F2723" s="375"/>
      <c r="G2723" s="375"/>
      <c r="H2723" s="375"/>
      <c r="I2723" s="375"/>
      <c r="J2723" s="375"/>
      <c r="K2723" s="375"/>
    </row>
    <row r="2724" spans="1:11" ht="15" customHeight="1">
      <c r="A2724" s="373" t="s">
        <v>281</v>
      </c>
      <c r="B2724" s="373"/>
      <c r="C2724" s="373"/>
      <c r="D2724" s="366" t="s">
        <v>178</v>
      </c>
      <c r="E2724" s="366"/>
      <c r="F2724" s="243" t="s">
        <v>194</v>
      </c>
      <c r="G2724" s="366" t="s">
        <v>195</v>
      </c>
      <c r="H2724" s="366"/>
      <c r="I2724" s="366" t="s">
        <v>196</v>
      </c>
      <c r="J2724" s="366"/>
      <c r="K2724" s="243" t="s">
        <v>197</v>
      </c>
    </row>
    <row r="2725" spans="1:11" ht="46.05" customHeight="1">
      <c r="A2725" s="246" t="s">
        <v>650</v>
      </c>
      <c r="B2725" s="369" t="s">
        <v>651</v>
      </c>
      <c r="C2725" s="369"/>
      <c r="D2725" s="370" t="s">
        <v>16</v>
      </c>
      <c r="E2725" s="370"/>
      <c r="F2725" s="246" t="s">
        <v>284</v>
      </c>
      <c r="G2725" s="371">
        <v>5.9999999999999995E-4</v>
      </c>
      <c r="H2725" s="371"/>
      <c r="I2725" s="372">
        <v>71.81</v>
      </c>
      <c r="J2725" s="372"/>
      <c r="K2725" s="248">
        <f>TRUNC(TRUNC(G2725,8)*I2725,2)</f>
        <v>0.04</v>
      </c>
    </row>
    <row r="2726" spans="1:11" ht="46.05" customHeight="1">
      <c r="A2726" s="246" t="s">
        <v>652</v>
      </c>
      <c r="B2726" s="369" t="s">
        <v>653</v>
      </c>
      <c r="C2726" s="369"/>
      <c r="D2726" s="370" t="s">
        <v>16</v>
      </c>
      <c r="E2726" s="370"/>
      <c r="F2726" s="246" t="s">
        <v>287</v>
      </c>
      <c r="G2726" s="371">
        <v>5.4000000000000003E-3</v>
      </c>
      <c r="H2726" s="371"/>
      <c r="I2726" s="372">
        <v>316.63</v>
      </c>
      <c r="J2726" s="372"/>
      <c r="K2726" s="248">
        <f>TRUNC(TRUNC(G2726,8)*I2726,2)</f>
        <v>1.7</v>
      </c>
    </row>
    <row r="2727" spans="1:11" ht="28.95" customHeight="1">
      <c r="A2727" s="246" t="s">
        <v>656</v>
      </c>
      <c r="B2727" s="369" t="s">
        <v>657</v>
      </c>
      <c r="C2727" s="369"/>
      <c r="D2727" s="370" t="s">
        <v>16</v>
      </c>
      <c r="E2727" s="370"/>
      <c r="F2727" s="246" t="s">
        <v>287</v>
      </c>
      <c r="G2727" s="371">
        <v>0.19620000000000001</v>
      </c>
      <c r="H2727" s="371"/>
      <c r="I2727" s="372">
        <v>32.21</v>
      </c>
      <c r="J2727" s="372"/>
      <c r="K2727" s="248">
        <f>TRUNC(TRUNC(G2727,8)*I2727,2)</f>
        <v>6.31</v>
      </c>
    </row>
    <row r="2728" spans="1:11" ht="18" customHeight="1">
      <c r="A2728" s="11"/>
      <c r="B2728" s="11"/>
      <c r="C2728" s="11"/>
      <c r="D2728" s="11"/>
      <c r="E2728" s="11"/>
      <c r="F2728" s="11"/>
      <c r="G2728" s="367" t="s">
        <v>288</v>
      </c>
      <c r="H2728" s="367"/>
      <c r="I2728" s="367"/>
      <c r="J2728" s="367"/>
      <c r="K2728" s="249">
        <f>SUM(K2725:K2727)</f>
        <v>8.0499999999999989</v>
      </c>
    </row>
    <row r="2729" spans="1:11" ht="15" customHeight="1">
      <c r="A2729" s="373" t="s">
        <v>207</v>
      </c>
      <c r="B2729" s="373"/>
      <c r="C2729" s="373"/>
      <c r="D2729" s="366" t="s">
        <v>178</v>
      </c>
      <c r="E2729" s="366"/>
      <c r="F2729" s="243" t="s">
        <v>194</v>
      </c>
      <c r="G2729" s="366" t="s">
        <v>195</v>
      </c>
      <c r="H2729" s="366"/>
      <c r="I2729" s="366" t="s">
        <v>196</v>
      </c>
      <c r="J2729" s="366"/>
      <c r="K2729" s="243" t="s">
        <v>197</v>
      </c>
    </row>
    <row r="2730" spans="1:11" ht="15" customHeight="1">
      <c r="A2730" s="246" t="s">
        <v>210</v>
      </c>
      <c r="B2730" s="369" t="s">
        <v>211</v>
      </c>
      <c r="C2730" s="369"/>
      <c r="D2730" s="370" t="s">
        <v>16</v>
      </c>
      <c r="E2730" s="370"/>
      <c r="F2730" s="246" t="s">
        <v>128</v>
      </c>
      <c r="G2730" s="371">
        <v>0.78659999999999997</v>
      </c>
      <c r="H2730" s="371"/>
      <c r="I2730" s="372">
        <v>22.26</v>
      </c>
      <c r="J2730" s="372"/>
      <c r="K2730" s="248">
        <f>TRUNC(TRUNC(G2730,8)*I2730,2)</f>
        <v>17.5</v>
      </c>
    </row>
    <row r="2731" spans="1:11" ht="18" customHeight="1">
      <c r="A2731" s="11"/>
      <c r="B2731" s="11"/>
      <c r="C2731" s="11"/>
      <c r="D2731" s="11"/>
      <c r="E2731" s="11"/>
      <c r="F2731" s="11"/>
      <c r="G2731" s="367" t="s">
        <v>212</v>
      </c>
      <c r="H2731" s="367"/>
      <c r="I2731" s="367"/>
      <c r="J2731" s="367"/>
      <c r="K2731" s="249">
        <f>SUM(K2730:K2730)</f>
        <v>17.5</v>
      </c>
    </row>
    <row r="2732" spans="1:11" ht="15" customHeight="1">
      <c r="A2732" s="11"/>
      <c r="B2732" s="11"/>
      <c r="C2732" s="11"/>
      <c r="D2732" s="11"/>
      <c r="E2732" s="11"/>
      <c r="F2732" s="11"/>
      <c r="G2732" s="368" t="s">
        <v>217</v>
      </c>
      <c r="H2732" s="368"/>
      <c r="I2732" s="368"/>
      <c r="J2732" s="368"/>
      <c r="K2732" s="250">
        <f>ROUND(SUM(K2728,K2731),2)</f>
        <v>25.55</v>
      </c>
    </row>
    <row r="2733" spans="1:11" ht="10.050000000000001" customHeight="1">
      <c r="A2733" s="11"/>
      <c r="B2733" s="11"/>
      <c r="C2733" s="11"/>
      <c r="D2733" s="11"/>
      <c r="E2733" s="11"/>
      <c r="F2733" s="11"/>
      <c r="G2733" s="374"/>
      <c r="H2733" s="374"/>
      <c r="I2733" s="374"/>
      <c r="J2733" s="374"/>
      <c r="K2733" s="374"/>
    </row>
    <row r="2734" spans="1:11" ht="19.95" customHeight="1">
      <c r="A2734" s="375" t="s">
        <v>1640</v>
      </c>
      <c r="B2734" s="375"/>
      <c r="C2734" s="375"/>
      <c r="D2734" s="375"/>
      <c r="E2734" s="375"/>
      <c r="F2734" s="375"/>
      <c r="G2734" s="375"/>
      <c r="H2734" s="375"/>
      <c r="I2734" s="375"/>
      <c r="J2734" s="375"/>
      <c r="K2734" s="375"/>
    </row>
    <row r="2735" spans="1:11" ht="15" customHeight="1">
      <c r="A2735" s="373" t="s">
        <v>193</v>
      </c>
      <c r="B2735" s="373"/>
      <c r="C2735" s="373"/>
      <c r="D2735" s="366" t="s">
        <v>178</v>
      </c>
      <c r="E2735" s="366"/>
      <c r="F2735" s="243" t="s">
        <v>194</v>
      </c>
      <c r="G2735" s="366" t="s">
        <v>195</v>
      </c>
      <c r="H2735" s="366"/>
      <c r="I2735" s="366" t="s">
        <v>196</v>
      </c>
      <c r="J2735" s="366"/>
      <c r="K2735" s="243" t="s">
        <v>197</v>
      </c>
    </row>
    <row r="2736" spans="1:11" ht="21" customHeight="1">
      <c r="A2736" s="246" t="s">
        <v>261</v>
      </c>
      <c r="B2736" s="369" t="s">
        <v>262</v>
      </c>
      <c r="C2736" s="369"/>
      <c r="D2736" s="370" t="s">
        <v>16</v>
      </c>
      <c r="E2736" s="370"/>
      <c r="F2736" s="246" t="s">
        <v>23</v>
      </c>
      <c r="G2736" s="371">
        <v>1.06E-2</v>
      </c>
      <c r="H2736" s="371"/>
      <c r="I2736" s="372">
        <v>13.83</v>
      </c>
      <c r="J2736" s="372"/>
      <c r="K2736" s="248">
        <f>TRUNC(TRUNC(G2736,8)*I2736,2)</f>
        <v>0.14000000000000001</v>
      </c>
    </row>
    <row r="2737" spans="1:11" ht="21" customHeight="1">
      <c r="A2737" s="246" t="s">
        <v>1641</v>
      </c>
      <c r="B2737" s="369" t="s">
        <v>1642</v>
      </c>
      <c r="C2737" s="369"/>
      <c r="D2737" s="370" t="s">
        <v>16</v>
      </c>
      <c r="E2737" s="370"/>
      <c r="F2737" s="246" t="s">
        <v>23</v>
      </c>
      <c r="G2737" s="371">
        <v>1</v>
      </c>
      <c r="H2737" s="371"/>
      <c r="I2737" s="372">
        <v>32.840000000000003</v>
      </c>
      <c r="J2737" s="372"/>
      <c r="K2737" s="248">
        <f>TRUNC(TRUNC(G2737,8)*I2737,2)</f>
        <v>32.840000000000003</v>
      </c>
    </row>
    <row r="2738" spans="1:11" ht="15" customHeight="1">
      <c r="A2738" s="11"/>
      <c r="B2738" s="11"/>
      <c r="C2738" s="11"/>
      <c r="D2738" s="11"/>
      <c r="E2738" s="11"/>
      <c r="F2738" s="11"/>
      <c r="G2738" s="367" t="s">
        <v>206</v>
      </c>
      <c r="H2738" s="367"/>
      <c r="I2738" s="367"/>
      <c r="J2738" s="367"/>
      <c r="K2738" s="249">
        <f>SUM(K2736:K2737)</f>
        <v>32.980000000000004</v>
      </c>
    </row>
    <row r="2739" spans="1:11" ht="15" customHeight="1">
      <c r="A2739" s="373" t="s">
        <v>207</v>
      </c>
      <c r="B2739" s="373"/>
      <c r="C2739" s="373"/>
      <c r="D2739" s="366" t="s">
        <v>178</v>
      </c>
      <c r="E2739" s="366"/>
      <c r="F2739" s="243" t="s">
        <v>194</v>
      </c>
      <c r="G2739" s="366" t="s">
        <v>195</v>
      </c>
      <c r="H2739" s="366"/>
      <c r="I2739" s="366" t="s">
        <v>196</v>
      </c>
      <c r="J2739" s="366"/>
      <c r="K2739" s="243" t="s">
        <v>197</v>
      </c>
    </row>
    <row r="2740" spans="1:11" ht="21" customHeight="1">
      <c r="A2740" s="246" t="s">
        <v>276</v>
      </c>
      <c r="B2740" s="369" t="s">
        <v>277</v>
      </c>
      <c r="C2740" s="369"/>
      <c r="D2740" s="370" t="s">
        <v>16</v>
      </c>
      <c r="E2740" s="370"/>
      <c r="F2740" s="246" t="s">
        <v>128</v>
      </c>
      <c r="G2740" s="371">
        <v>0.11020000000000001</v>
      </c>
      <c r="H2740" s="371"/>
      <c r="I2740" s="372">
        <v>22.58</v>
      </c>
      <c r="J2740" s="372"/>
      <c r="K2740" s="248">
        <f>TRUNC(TRUNC(G2740,8)*I2740,2)</f>
        <v>2.48</v>
      </c>
    </row>
    <row r="2741" spans="1:11" ht="21" customHeight="1">
      <c r="A2741" s="246" t="s">
        <v>278</v>
      </c>
      <c r="B2741" s="369" t="s">
        <v>279</v>
      </c>
      <c r="C2741" s="369"/>
      <c r="D2741" s="370" t="s">
        <v>16</v>
      </c>
      <c r="E2741" s="370"/>
      <c r="F2741" s="246" t="s">
        <v>128</v>
      </c>
      <c r="G2741" s="371">
        <v>0.11020000000000001</v>
      </c>
      <c r="H2741" s="371"/>
      <c r="I2741" s="372">
        <v>26.71</v>
      </c>
      <c r="J2741" s="372"/>
      <c r="K2741" s="248">
        <f>TRUNC(TRUNC(G2741,8)*I2741,2)</f>
        <v>2.94</v>
      </c>
    </row>
    <row r="2742" spans="1:11" ht="18" customHeight="1">
      <c r="A2742" s="11"/>
      <c r="B2742" s="11"/>
      <c r="C2742" s="11"/>
      <c r="D2742" s="11"/>
      <c r="E2742" s="11"/>
      <c r="F2742" s="11"/>
      <c r="G2742" s="367" t="s">
        <v>212</v>
      </c>
      <c r="H2742" s="367"/>
      <c r="I2742" s="367"/>
      <c r="J2742" s="367"/>
      <c r="K2742" s="249">
        <f>SUM(K2740:K2741)</f>
        <v>5.42</v>
      </c>
    </row>
    <row r="2743" spans="1:11" ht="15" customHeight="1">
      <c r="A2743" s="11"/>
      <c r="B2743" s="11"/>
      <c r="C2743" s="11"/>
      <c r="D2743" s="11"/>
      <c r="E2743" s="11"/>
      <c r="F2743" s="11"/>
      <c r="G2743" s="368" t="s">
        <v>217</v>
      </c>
      <c r="H2743" s="368"/>
      <c r="I2743" s="368"/>
      <c r="J2743" s="368"/>
      <c r="K2743" s="250">
        <f>ROUND(SUM(K2738,K2742),2)</f>
        <v>38.4</v>
      </c>
    </row>
    <row r="2744" spans="1:11" ht="10.050000000000001" customHeight="1">
      <c r="A2744" s="11"/>
      <c r="B2744" s="11"/>
      <c r="C2744" s="11"/>
      <c r="D2744" s="11"/>
      <c r="E2744" s="11"/>
      <c r="F2744" s="11"/>
      <c r="G2744" s="374"/>
      <c r="H2744" s="374"/>
      <c r="I2744" s="374"/>
      <c r="J2744" s="374"/>
      <c r="K2744" s="374"/>
    </row>
    <row r="2745" spans="1:11" ht="27" customHeight="1">
      <c r="A2745" s="375" t="s">
        <v>1643</v>
      </c>
      <c r="B2745" s="375"/>
      <c r="C2745" s="375"/>
      <c r="D2745" s="375"/>
      <c r="E2745" s="375"/>
      <c r="F2745" s="375"/>
      <c r="G2745" s="375"/>
      <c r="H2745" s="375"/>
      <c r="I2745" s="375"/>
      <c r="J2745" s="375"/>
      <c r="K2745" s="375"/>
    </row>
    <row r="2746" spans="1:11" ht="15" customHeight="1">
      <c r="A2746" s="373" t="s">
        <v>207</v>
      </c>
      <c r="B2746" s="373"/>
      <c r="C2746" s="373"/>
      <c r="D2746" s="366" t="s">
        <v>178</v>
      </c>
      <c r="E2746" s="366"/>
      <c r="F2746" s="243" t="s">
        <v>194</v>
      </c>
      <c r="G2746" s="366" t="s">
        <v>195</v>
      </c>
      <c r="H2746" s="366"/>
      <c r="I2746" s="366" t="s">
        <v>196</v>
      </c>
      <c r="J2746" s="366"/>
      <c r="K2746" s="243" t="s">
        <v>197</v>
      </c>
    </row>
    <row r="2747" spans="1:11" ht="21" customHeight="1">
      <c r="A2747" s="246" t="s">
        <v>1305</v>
      </c>
      <c r="B2747" s="369" t="s">
        <v>1306</v>
      </c>
      <c r="C2747" s="369"/>
      <c r="D2747" s="370" t="s">
        <v>16</v>
      </c>
      <c r="E2747" s="370"/>
      <c r="F2747" s="246" t="s">
        <v>128</v>
      </c>
      <c r="G2747" s="371">
        <v>1</v>
      </c>
      <c r="H2747" s="371"/>
      <c r="I2747" s="372">
        <v>26.04</v>
      </c>
      <c r="J2747" s="372"/>
      <c r="K2747" s="248">
        <f>TRUNC(TRUNC(G2747,8)*I2747,2)</f>
        <v>26.04</v>
      </c>
    </row>
    <row r="2748" spans="1:11" ht="18" customHeight="1">
      <c r="A2748" s="11"/>
      <c r="B2748" s="11"/>
      <c r="C2748" s="11"/>
      <c r="D2748" s="11"/>
      <c r="E2748" s="11"/>
      <c r="F2748" s="11"/>
      <c r="G2748" s="367" t="s">
        <v>212</v>
      </c>
      <c r="H2748" s="367"/>
      <c r="I2748" s="367"/>
      <c r="J2748" s="367"/>
      <c r="K2748" s="249">
        <f>SUM(K2747:K2747)</f>
        <v>26.04</v>
      </c>
    </row>
    <row r="2749" spans="1:11" ht="15" customHeight="1">
      <c r="A2749" s="373" t="s">
        <v>213</v>
      </c>
      <c r="B2749" s="373"/>
      <c r="C2749" s="373"/>
      <c r="D2749" s="366" t="s">
        <v>178</v>
      </c>
      <c r="E2749" s="366"/>
      <c r="F2749" s="243" t="s">
        <v>194</v>
      </c>
      <c r="G2749" s="366" t="s">
        <v>195</v>
      </c>
      <c r="H2749" s="366"/>
      <c r="I2749" s="366" t="s">
        <v>196</v>
      </c>
      <c r="J2749" s="366"/>
      <c r="K2749" s="243" t="s">
        <v>197</v>
      </c>
    </row>
    <row r="2750" spans="1:11" ht="46.05" customHeight="1">
      <c r="A2750" s="246" t="s">
        <v>1644</v>
      </c>
      <c r="B2750" s="369" t="s">
        <v>1645</v>
      </c>
      <c r="C2750" s="369"/>
      <c r="D2750" s="370" t="s">
        <v>16</v>
      </c>
      <c r="E2750" s="370"/>
      <c r="F2750" s="246" t="s">
        <v>128</v>
      </c>
      <c r="G2750" s="371">
        <v>1</v>
      </c>
      <c r="H2750" s="371"/>
      <c r="I2750" s="372">
        <v>26.09</v>
      </c>
      <c r="J2750" s="372"/>
      <c r="K2750" s="248">
        <f>TRUNC(TRUNC(G2750,8)*I2750,2)</f>
        <v>26.09</v>
      </c>
    </row>
    <row r="2751" spans="1:11" ht="46.05" customHeight="1">
      <c r="A2751" s="246" t="s">
        <v>1646</v>
      </c>
      <c r="B2751" s="369" t="s">
        <v>1647</v>
      </c>
      <c r="C2751" s="369"/>
      <c r="D2751" s="370" t="s">
        <v>16</v>
      </c>
      <c r="E2751" s="370"/>
      <c r="F2751" s="246" t="s">
        <v>128</v>
      </c>
      <c r="G2751" s="371">
        <v>1</v>
      </c>
      <c r="H2751" s="371"/>
      <c r="I2751" s="372">
        <v>6.89</v>
      </c>
      <c r="J2751" s="372"/>
      <c r="K2751" s="248">
        <f>TRUNC(TRUNC(G2751,8)*I2751,2)</f>
        <v>6.89</v>
      </c>
    </row>
    <row r="2752" spans="1:11" ht="15" customHeight="1">
      <c r="A2752" s="11"/>
      <c r="B2752" s="11"/>
      <c r="C2752" s="11"/>
      <c r="D2752" s="11"/>
      <c r="E2752" s="11"/>
      <c r="F2752" s="11"/>
      <c r="G2752" s="367" t="s">
        <v>216</v>
      </c>
      <c r="H2752" s="367"/>
      <c r="I2752" s="367"/>
      <c r="J2752" s="367"/>
      <c r="K2752" s="249">
        <f>SUM(K2750:K2751)</f>
        <v>32.979999999999997</v>
      </c>
    </row>
    <row r="2753" spans="1:11" ht="15" customHeight="1">
      <c r="A2753" s="11"/>
      <c r="B2753" s="11"/>
      <c r="C2753" s="11"/>
      <c r="D2753" s="11"/>
      <c r="E2753" s="11"/>
      <c r="F2753" s="11"/>
      <c r="G2753" s="368" t="s">
        <v>217</v>
      </c>
      <c r="H2753" s="368"/>
      <c r="I2753" s="368"/>
      <c r="J2753" s="368"/>
      <c r="K2753" s="250">
        <f>ROUND(SUM(K2748,K2752),2)</f>
        <v>59.02</v>
      </c>
    </row>
    <row r="2754" spans="1:11" ht="10.050000000000001" customHeight="1">
      <c r="A2754" s="11"/>
      <c r="B2754" s="11"/>
      <c r="C2754" s="11"/>
      <c r="D2754" s="11"/>
      <c r="E2754" s="11"/>
      <c r="F2754" s="11"/>
      <c r="G2754" s="374"/>
      <c r="H2754" s="374"/>
      <c r="I2754" s="374"/>
      <c r="J2754" s="374"/>
      <c r="K2754" s="374"/>
    </row>
    <row r="2755" spans="1:11" ht="27" customHeight="1">
      <c r="A2755" s="375" t="s">
        <v>1648</v>
      </c>
      <c r="B2755" s="375"/>
      <c r="C2755" s="375"/>
      <c r="D2755" s="375"/>
      <c r="E2755" s="375"/>
      <c r="F2755" s="375"/>
      <c r="G2755" s="375"/>
      <c r="H2755" s="375"/>
      <c r="I2755" s="375"/>
      <c r="J2755" s="375"/>
      <c r="K2755" s="375"/>
    </row>
    <row r="2756" spans="1:11" ht="15" customHeight="1">
      <c r="A2756" s="373" t="s">
        <v>207</v>
      </c>
      <c r="B2756" s="373"/>
      <c r="C2756" s="373"/>
      <c r="D2756" s="366" t="s">
        <v>178</v>
      </c>
      <c r="E2756" s="366"/>
      <c r="F2756" s="243" t="s">
        <v>194</v>
      </c>
      <c r="G2756" s="366" t="s">
        <v>195</v>
      </c>
      <c r="H2756" s="366"/>
      <c r="I2756" s="366" t="s">
        <v>196</v>
      </c>
      <c r="J2756" s="366"/>
      <c r="K2756" s="243" t="s">
        <v>197</v>
      </c>
    </row>
    <row r="2757" spans="1:11" ht="21" customHeight="1">
      <c r="A2757" s="246" t="s">
        <v>1305</v>
      </c>
      <c r="B2757" s="369" t="s">
        <v>1306</v>
      </c>
      <c r="C2757" s="369"/>
      <c r="D2757" s="370" t="s">
        <v>16</v>
      </c>
      <c r="E2757" s="370"/>
      <c r="F2757" s="246" t="s">
        <v>128</v>
      </c>
      <c r="G2757" s="371">
        <v>1</v>
      </c>
      <c r="H2757" s="371"/>
      <c r="I2757" s="372">
        <v>26.04</v>
      </c>
      <c r="J2757" s="372"/>
      <c r="K2757" s="248">
        <f>TRUNC(TRUNC(G2757,8)*I2757,2)</f>
        <v>26.04</v>
      </c>
    </row>
    <row r="2758" spans="1:11" ht="18" customHeight="1">
      <c r="A2758" s="11"/>
      <c r="B2758" s="11"/>
      <c r="C2758" s="11"/>
      <c r="D2758" s="11"/>
      <c r="E2758" s="11"/>
      <c r="F2758" s="11"/>
      <c r="G2758" s="367" t="s">
        <v>212</v>
      </c>
      <c r="H2758" s="367"/>
      <c r="I2758" s="367"/>
      <c r="J2758" s="367"/>
      <c r="K2758" s="249">
        <f>SUM(K2757:K2757)</f>
        <v>26.04</v>
      </c>
    </row>
    <row r="2759" spans="1:11" ht="15" customHeight="1">
      <c r="A2759" s="373" t="s">
        <v>213</v>
      </c>
      <c r="B2759" s="373"/>
      <c r="C2759" s="373"/>
      <c r="D2759" s="366" t="s">
        <v>178</v>
      </c>
      <c r="E2759" s="366"/>
      <c r="F2759" s="243" t="s">
        <v>194</v>
      </c>
      <c r="G2759" s="366" t="s">
        <v>195</v>
      </c>
      <c r="H2759" s="366"/>
      <c r="I2759" s="366" t="s">
        <v>196</v>
      </c>
      <c r="J2759" s="366"/>
      <c r="K2759" s="243" t="s">
        <v>197</v>
      </c>
    </row>
    <row r="2760" spans="1:11" ht="46.05" customHeight="1">
      <c r="A2760" s="246" t="s">
        <v>1644</v>
      </c>
      <c r="B2760" s="369" t="s">
        <v>1645</v>
      </c>
      <c r="C2760" s="369"/>
      <c r="D2760" s="370" t="s">
        <v>16</v>
      </c>
      <c r="E2760" s="370"/>
      <c r="F2760" s="246" t="s">
        <v>128</v>
      </c>
      <c r="G2760" s="371">
        <v>1</v>
      </c>
      <c r="H2760" s="371"/>
      <c r="I2760" s="372">
        <v>26.09</v>
      </c>
      <c r="J2760" s="372"/>
      <c r="K2760" s="248">
        <f>TRUNC(TRUNC(G2760,8)*I2760,2)</f>
        <v>26.09</v>
      </c>
    </row>
    <row r="2761" spans="1:11" ht="46.05" customHeight="1">
      <c r="A2761" s="246" t="s">
        <v>1646</v>
      </c>
      <c r="B2761" s="369" t="s">
        <v>1647</v>
      </c>
      <c r="C2761" s="369"/>
      <c r="D2761" s="370" t="s">
        <v>16</v>
      </c>
      <c r="E2761" s="370"/>
      <c r="F2761" s="246" t="s">
        <v>128</v>
      </c>
      <c r="G2761" s="371">
        <v>1</v>
      </c>
      <c r="H2761" s="371"/>
      <c r="I2761" s="372">
        <v>6.89</v>
      </c>
      <c r="J2761" s="372"/>
      <c r="K2761" s="248">
        <f>TRUNC(TRUNC(G2761,8)*I2761,2)</f>
        <v>6.89</v>
      </c>
    </row>
    <row r="2762" spans="1:11" ht="46.05" customHeight="1">
      <c r="A2762" s="246" t="s">
        <v>1649</v>
      </c>
      <c r="B2762" s="369" t="s">
        <v>1650</v>
      </c>
      <c r="C2762" s="369"/>
      <c r="D2762" s="370" t="s">
        <v>16</v>
      </c>
      <c r="E2762" s="370"/>
      <c r="F2762" s="246" t="s">
        <v>128</v>
      </c>
      <c r="G2762" s="371">
        <v>1</v>
      </c>
      <c r="H2762" s="371"/>
      <c r="I2762" s="372">
        <v>32.61</v>
      </c>
      <c r="J2762" s="372"/>
      <c r="K2762" s="248">
        <f>TRUNC(TRUNC(G2762,8)*I2762,2)</f>
        <v>32.61</v>
      </c>
    </row>
    <row r="2763" spans="1:11" ht="46.05" customHeight="1">
      <c r="A2763" s="246" t="s">
        <v>1651</v>
      </c>
      <c r="B2763" s="369" t="s">
        <v>1652</v>
      </c>
      <c r="C2763" s="369"/>
      <c r="D2763" s="370" t="s">
        <v>16</v>
      </c>
      <c r="E2763" s="370"/>
      <c r="F2763" s="246" t="s">
        <v>128</v>
      </c>
      <c r="G2763" s="371">
        <v>1</v>
      </c>
      <c r="H2763" s="371"/>
      <c r="I2763" s="372">
        <v>50.92</v>
      </c>
      <c r="J2763" s="372"/>
      <c r="K2763" s="248">
        <f>TRUNC(TRUNC(G2763,8)*I2763,2)</f>
        <v>50.92</v>
      </c>
    </row>
    <row r="2764" spans="1:11" ht="15" customHeight="1">
      <c r="A2764" s="11"/>
      <c r="B2764" s="11"/>
      <c r="C2764" s="11"/>
      <c r="D2764" s="11"/>
      <c r="E2764" s="11"/>
      <c r="F2764" s="11"/>
      <c r="G2764" s="367" t="s">
        <v>216</v>
      </c>
      <c r="H2764" s="367"/>
      <c r="I2764" s="367"/>
      <c r="J2764" s="367"/>
      <c r="K2764" s="249">
        <f>SUM(K2760:K2763)</f>
        <v>116.51</v>
      </c>
    </row>
    <row r="2765" spans="1:11" ht="15" customHeight="1">
      <c r="A2765" s="11"/>
      <c r="B2765" s="11"/>
      <c r="C2765" s="11"/>
      <c r="D2765" s="11"/>
      <c r="E2765" s="11"/>
      <c r="F2765" s="11"/>
      <c r="G2765" s="368" t="s">
        <v>217</v>
      </c>
      <c r="H2765" s="368"/>
      <c r="I2765" s="368"/>
      <c r="J2765" s="368"/>
      <c r="K2765" s="250">
        <f>ROUND(SUM(K2758,K2764),2)</f>
        <v>142.55000000000001</v>
      </c>
    </row>
    <row r="2766" spans="1:11" ht="10.050000000000001" customHeight="1">
      <c r="A2766" s="11"/>
      <c r="B2766" s="11"/>
      <c r="C2766" s="11"/>
      <c r="D2766" s="11"/>
      <c r="E2766" s="11"/>
      <c r="F2766" s="11"/>
      <c r="G2766" s="374"/>
      <c r="H2766" s="374"/>
      <c r="I2766" s="374"/>
      <c r="J2766" s="374"/>
      <c r="K2766" s="374"/>
    </row>
    <row r="2767" spans="1:11" ht="27" customHeight="1">
      <c r="A2767" s="375" t="s">
        <v>1653</v>
      </c>
      <c r="B2767" s="375"/>
      <c r="C2767" s="375"/>
      <c r="D2767" s="375"/>
      <c r="E2767" s="375"/>
      <c r="F2767" s="375"/>
      <c r="G2767" s="375"/>
      <c r="H2767" s="375"/>
      <c r="I2767" s="375"/>
      <c r="J2767" s="375"/>
      <c r="K2767" s="375"/>
    </row>
    <row r="2768" spans="1:11" ht="15" customHeight="1">
      <c r="A2768" s="373" t="s">
        <v>911</v>
      </c>
      <c r="B2768" s="373"/>
      <c r="C2768" s="373"/>
      <c r="D2768" s="366" t="s">
        <v>178</v>
      </c>
      <c r="E2768" s="366"/>
      <c r="F2768" s="243" t="s">
        <v>194</v>
      </c>
      <c r="G2768" s="366" t="s">
        <v>195</v>
      </c>
      <c r="H2768" s="366"/>
      <c r="I2768" s="366" t="s">
        <v>196</v>
      </c>
      <c r="J2768" s="366"/>
      <c r="K2768" s="243" t="s">
        <v>197</v>
      </c>
    </row>
    <row r="2769" spans="1:11" ht="55.05" customHeight="1">
      <c r="A2769" s="246" t="s">
        <v>1654</v>
      </c>
      <c r="B2769" s="369" t="s">
        <v>1655</v>
      </c>
      <c r="C2769" s="369"/>
      <c r="D2769" s="370" t="s">
        <v>16</v>
      </c>
      <c r="E2769" s="370"/>
      <c r="F2769" s="246" t="s">
        <v>23</v>
      </c>
      <c r="G2769" s="371">
        <v>5.5999999999999999E-5</v>
      </c>
      <c r="H2769" s="371"/>
      <c r="I2769" s="372">
        <v>465945.09</v>
      </c>
      <c r="J2769" s="372"/>
      <c r="K2769" s="248">
        <f>TRUNC(TRUNC(G2769,8)*I2769,2)</f>
        <v>26.09</v>
      </c>
    </row>
    <row r="2770" spans="1:11" ht="15" customHeight="1">
      <c r="A2770" s="11"/>
      <c r="B2770" s="11"/>
      <c r="C2770" s="11"/>
      <c r="D2770" s="11"/>
      <c r="E2770" s="11"/>
      <c r="F2770" s="11"/>
      <c r="G2770" s="367" t="s">
        <v>914</v>
      </c>
      <c r="H2770" s="367"/>
      <c r="I2770" s="367"/>
      <c r="J2770" s="367"/>
      <c r="K2770" s="249">
        <f>SUM(K2769:K2769)</f>
        <v>26.09</v>
      </c>
    </row>
    <row r="2771" spans="1:11" ht="15" customHeight="1">
      <c r="A2771" s="11"/>
      <c r="B2771" s="11"/>
      <c r="C2771" s="11"/>
      <c r="D2771" s="11"/>
      <c r="E2771" s="11"/>
      <c r="F2771" s="11"/>
      <c r="G2771" s="368" t="s">
        <v>217</v>
      </c>
      <c r="H2771" s="368"/>
      <c r="I2771" s="368"/>
      <c r="J2771" s="368"/>
      <c r="K2771" s="250">
        <f>ROUND(SUM(K2770),2)</f>
        <v>26.09</v>
      </c>
    </row>
    <row r="2772" spans="1:11" ht="10.050000000000001" customHeight="1">
      <c r="A2772" s="11"/>
      <c r="B2772" s="11"/>
      <c r="C2772" s="11"/>
      <c r="D2772" s="11"/>
      <c r="E2772" s="11"/>
      <c r="F2772" s="11"/>
      <c r="G2772" s="374"/>
      <c r="H2772" s="374"/>
      <c r="I2772" s="374"/>
      <c r="J2772" s="374"/>
      <c r="K2772" s="374"/>
    </row>
    <row r="2773" spans="1:11" ht="19.95" customHeight="1">
      <c r="A2773" s="375" t="s">
        <v>1656</v>
      </c>
      <c r="B2773" s="375"/>
      <c r="C2773" s="375"/>
      <c r="D2773" s="375"/>
      <c r="E2773" s="375"/>
      <c r="F2773" s="375"/>
      <c r="G2773" s="375"/>
      <c r="H2773" s="375"/>
      <c r="I2773" s="375"/>
      <c r="J2773" s="375"/>
      <c r="K2773" s="375"/>
    </row>
    <row r="2774" spans="1:11" ht="15" customHeight="1">
      <c r="A2774" s="373" t="s">
        <v>911</v>
      </c>
      <c r="B2774" s="373"/>
      <c r="C2774" s="373"/>
      <c r="D2774" s="366" t="s">
        <v>178</v>
      </c>
      <c r="E2774" s="366"/>
      <c r="F2774" s="243" t="s">
        <v>194</v>
      </c>
      <c r="G2774" s="366" t="s">
        <v>195</v>
      </c>
      <c r="H2774" s="366"/>
      <c r="I2774" s="366" t="s">
        <v>196</v>
      </c>
      <c r="J2774" s="366"/>
      <c r="K2774" s="243" t="s">
        <v>197</v>
      </c>
    </row>
    <row r="2775" spans="1:11" ht="55.05" customHeight="1">
      <c r="A2775" s="246" t="s">
        <v>1654</v>
      </c>
      <c r="B2775" s="369" t="s">
        <v>1655</v>
      </c>
      <c r="C2775" s="369"/>
      <c r="D2775" s="370" t="s">
        <v>16</v>
      </c>
      <c r="E2775" s="370"/>
      <c r="F2775" s="246" t="s">
        <v>23</v>
      </c>
      <c r="G2775" s="371">
        <v>1.4800000000000001E-5</v>
      </c>
      <c r="H2775" s="371"/>
      <c r="I2775" s="372">
        <v>465945.09</v>
      </c>
      <c r="J2775" s="372"/>
      <c r="K2775" s="248">
        <f>TRUNC(TRUNC(G2775,8)*I2775,2)</f>
        <v>6.89</v>
      </c>
    </row>
    <row r="2776" spans="1:11" ht="15" customHeight="1">
      <c r="A2776" s="11"/>
      <c r="B2776" s="11"/>
      <c r="C2776" s="11"/>
      <c r="D2776" s="11"/>
      <c r="E2776" s="11"/>
      <c r="F2776" s="11"/>
      <c r="G2776" s="367" t="s">
        <v>914</v>
      </c>
      <c r="H2776" s="367"/>
      <c r="I2776" s="367"/>
      <c r="J2776" s="367"/>
      <c r="K2776" s="249">
        <f>SUM(K2775:K2775)</f>
        <v>6.89</v>
      </c>
    </row>
    <row r="2777" spans="1:11" ht="15" customHeight="1">
      <c r="A2777" s="11"/>
      <c r="B2777" s="11"/>
      <c r="C2777" s="11"/>
      <c r="D2777" s="11"/>
      <c r="E2777" s="11"/>
      <c r="F2777" s="11"/>
      <c r="G2777" s="368" t="s">
        <v>217</v>
      </c>
      <c r="H2777" s="368"/>
      <c r="I2777" s="368"/>
      <c r="J2777" s="368"/>
      <c r="K2777" s="250">
        <f>ROUND(SUM(K2776),2)</f>
        <v>6.89</v>
      </c>
    </row>
    <row r="2778" spans="1:11" ht="10.050000000000001" customHeight="1">
      <c r="A2778" s="11"/>
      <c r="B2778" s="11"/>
      <c r="C2778" s="11"/>
      <c r="D2778" s="11"/>
      <c r="E2778" s="11"/>
      <c r="F2778" s="11"/>
      <c r="G2778" s="374"/>
      <c r="H2778" s="374"/>
      <c r="I2778" s="374"/>
      <c r="J2778" s="374"/>
      <c r="K2778" s="374"/>
    </row>
    <row r="2779" spans="1:11" ht="27" customHeight="1">
      <c r="A2779" s="375" t="s">
        <v>1657</v>
      </c>
      <c r="B2779" s="375"/>
      <c r="C2779" s="375"/>
      <c r="D2779" s="375"/>
      <c r="E2779" s="375"/>
      <c r="F2779" s="375"/>
      <c r="G2779" s="375"/>
      <c r="H2779" s="375"/>
      <c r="I2779" s="375"/>
      <c r="J2779" s="375"/>
      <c r="K2779" s="375"/>
    </row>
    <row r="2780" spans="1:11" ht="15" customHeight="1">
      <c r="A2780" s="373" t="s">
        <v>911</v>
      </c>
      <c r="B2780" s="373"/>
      <c r="C2780" s="373"/>
      <c r="D2780" s="366" t="s">
        <v>178</v>
      </c>
      <c r="E2780" s="366"/>
      <c r="F2780" s="243" t="s">
        <v>194</v>
      </c>
      <c r="G2780" s="366" t="s">
        <v>195</v>
      </c>
      <c r="H2780" s="366"/>
      <c r="I2780" s="366" t="s">
        <v>196</v>
      </c>
      <c r="J2780" s="366"/>
      <c r="K2780" s="243" t="s">
        <v>197</v>
      </c>
    </row>
    <row r="2781" spans="1:11" ht="55.05" customHeight="1">
      <c r="A2781" s="246" t="s">
        <v>1654</v>
      </c>
      <c r="B2781" s="369" t="s">
        <v>1655</v>
      </c>
      <c r="C2781" s="369"/>
      <c r="D2781" s="370" t="s">
        <v>16</v>
      </c>
      <c r="E2781" s="370"/>
      <c r="F2781" s="246" t="s">
        <v>23</v>
      </c>
      <c r="G2781" s="371">
        <v>6.9999999999999994E-5</v>
      </c>
      <c r="H2781" s="371"/>
      <c r="I2781" s="372">
        <v>465945.09</v>
      </c>
      <c r="J2781" s="372"/>
      <c r="K2781" s="248">
        <f>TRUNC(TRUNC(G2781,8)*I2781,2)</f>
        <v>32.61</v>
      </c>
    </row>
    <row r="2782" spans="1:11" ht="15" customHeight="1">
      <c r="A2782" s="11"/>
      <c r="B2782" s="11"/>
      <c r="C2782" s="11"/>
      <c r="D2782" s="11"/>
      <c r="E2782" s="11"/>
      <c r="F2782" s="11"/>
      <c r="G2782" s="367" t="s">
        <v>914</v>
      </c>
      <c r="H2782" s="367"/>
      <c r="I2782" s="367"/>
      <c r="J2782" s="367"/>
      <c r="K2782" s="249">
        <f>SUM(K2781:K2781)</f>
        <v>32.61</v>
      </c>
    </row>
    <row r="2783" spans="1:11" ht="15" customHeight="1">
      <c r="A2783" s="11"/>
      <c r="B2783" s="11"/>
      <c r="C2783" s="11"/>
      <c r="D2783" s="11"/>
      <c r="E2783" s="11"/>
      <c r="F2783" s="11"/>
      <c r="G2783" s="368" t="s">
        <v>217</v>
      </c>
      <c r="H2783" s="368"/>
      <c r="I2783" s="368"/>
      <c r="J2783" s="368"/>
      <c r="K2783" s="250">
        <f>ROUND(SUM(K2782),2)</f>
        <v>32.61</v>
      </c>
    </row>
    <row r="2784" spans="1:11" ht="10.050000000000001" customHeight="1">
      <c r="A2784" s="11"/>
      <c r="B2784" s="11"/>
      <c r="C2784" s="11"/>
      <c r="D2784" s="11"/>
      <c r="E2784" s="11"/>
      <c r="F2784" s="11"/>
      <c r="G2784" s="374"/>
      <c r="H2784" s="374"/>
      <c r="I2784" s="374"/>
      <c r="J2784" s="374"/>
      <c r="K2784" s="374"/>
    </row>
    <row r="2785" spans="1:11" ht="27" customHeight="1">
      <c r="A2785" s="375" t="s">
        <v>1658</v>
      </c>
      <c r="B2785" s="375"/>
      <c r="C2785" s="375"/>
      <c r="D2785" s="375"/>
      <c r="E2785" s="375"/>
      <c r="F2785" s="375"/>
      <c r="G2785" s="375"/>
      <c r="H2785" s="375"/>
      <c r="I2785" s="375"/>
      <c r="J2785" s="375"/>
      <c r="K2785" s="375"/>
    </row>
    <row r="2786" spans="1:11" ht="15" customHeight="1">
      <c r="A2786" s="373" t="s">
        <v>193</v>
      </c>
      <c r="B2786" s="373"/>
      <c r="C2786" s="373"/>
      <c r="D2786" s="366" t="s">
        <v>178</v>
      </c>
      <c r="E2786" s="366"/>
      <c r="F2786" s="243" t="s">
        <v>194</v>
      </c>
      <c r="G2786" s="366" t="s">
        <v>195</v>
      </c>
      <c r="H2786" s="366"/>
      <c r="I2786" s="366" t="s">
        <v>196</v>
      </c>
      <c r="J2786" s="366"/>
      <c r="K2786" s="243" t="s">
        <v>197</v>
      </c>
    </row>
    <row r="2787" spans="1:11" ht="21" customHeight="1">
      <c r="A2787" s="246" t="s">
        <v>1037</v>
      </c>
      <c r="B2787" s="369" t="s">
        <v>1038</v>
      </c>
      <c r="C2787" s="369"/>
      <c r="D2787" s="370" t="s">
        <v>16</v>
      </c>
      <c r="E2787" s="370"/>
      <c r="F2787" s="246" t="s">
        <v>265</v>
      </c>
      <c r="G2787" s="371">
        <v>8.5299999999999994</v>
      </c>
      <c r="H2787" s="371"/>
      <c r="I2787" s="372">
        <v>5.97</v>
      </c>
      <c r="J2787" s="372"/>
      <c r="K2787" s="248">
        <f>TRUNC(TRUNC(G2787,8)*I2787,2)</f>
        <v>50.92</v>
      </c>
    </row>
    <row r="2788" spans="1:11" ht="15" customHeight="1">
      <c r="A2788" s="11"/>
      <c r="B2788" s="11"/>
      <c r="C2788" s="11"/>
      <c r="D2788" s="11"/>
      <c r="E2788" s="11"/>
      <c r="F2788" s="11"/>
      <c r="G2788" s="367" t="s">
        <v>206</v>
      </c>
      <c r="H2788" s="367"/>
      <c r="I2788" s="367"/>
      <c r="J2788" s="367"/>
      <c r="K2788" s="249">
        <f>SUM(K2787:K2787)</f>
        <v>50.92</v>
      </c>
    </row>
    <row r="2789" spans="1:11" ht="15" customHeight="1">
      <c r="A2789" s="11"/>
      <c r="B2789" s="11"/>
      <c r="C2789" s="11"/>
      <c r="D2789" s="11"/>
      <c r="E2789" s="11"/>
      <c r="F2789" s="11"/>
      <c r="G2789" s="368" t="s">
        <v>217</v>
      </c>
      <c r="H2789" s="368"/>
      <c r="I2789" s="368"/>
      <c r="J2789" s="368"/>
      <c r="K2789" s="250">
        <f>ROUND(SUM(K2788),2)</f>
        <v>50.92</v>
      </c>
    </row>
    <row r="2790" spans="1:11" ht="10.050000000000001" customHeight="1">
      <c r="A2790" s="11"/>
      <c r="B2790" s="11"/>
      <c r="C2790" s="11"/>
      <c r="D2790" s="11"/>
      <c r="E2790" s="11"/>
      <c r="F2790" s="11"/>
      <c r="G2790" s="374"/>
      <c r="H2790" s="374"/>
      <c r="I2790" s="374"/>
      <c r="J2790" s="374"/>
      <c r="K2790" s="374"/>
    </row>
    <row r="2791" spans="1:11" ht="19.95" customHeight="1">
      <c r="A2791" s="375" t="s">
        <v>1659</v>
      </c>
      <c r="B2791" s="375"/>
      <c r="C2791" s="375"/>
      <c r="D2791" s="375"/>
      <c r="E2791" s="375"/>
      <c r="F2791" s="375"/>
      <c r="G2791" s="375"/>
      <c r="H2791" s="375"/>
      <c r="I2791" s="375"/>
      <c r="J2791" s="375"/>
      <c r="K2791" s="375"/>
    </row>
    <row r="2792" spans="1:11" ht="15" customHeight="1">
      <c r="A2792" s="373" t="s">
        <v>207</v>
      </c>
      <c r="B2792" s="373"/>
      <c r="C2792" s="373"/>
      <c r="D2792" s="366" t="s">
        <v>178</v>
      </c>
      <c r="E2792" s="366"/>
      <c r="F2792" s="243" t="s">
        <v>194</v>
      </c>
      <c r="G2792" s="366" t="s">
        <v>195</v>
      </c>
      <c r="H2792" s="366"/>
      <c r="I2792" s="366" t="s">
        <v>196</v>
      </c>
      <c r="J2792" s="366"/>
      <c r="K2792" s="243" t="s">
        <v>197</v>
      </c>
    </row>
    <row r="2793" spans="1:11" ht="21" customHeight="1">
      <c r="A2793" s="246" t="s">
        <v>1089</v>
      </c>
      <c r="B2793" s="369" t="s">
        <v>1090</v>
      </c>
      <c r="C2793" s="369"/>
      <c r="D2793" s="370" t="s">
        <v>16</v>
      </c>
      <c r="E2793" s="370"/>
      <c r="F2793" s="246" t="s">
        <v>128</v>
      </c>
      <c r="G2793" s="371">
        <v>1</v>
      </c>
      <c r="H2793" s="371"/>
      <c r="I2793" s="372">
        <v>23.55</v>
      </c>
      <c r="J2793" s="372"/>
      <c r="K2793" s="248">
        <f>TRUNC(TRUNC(G2793,8)*I2793,2)</f>
        <v>23.55</v>
      </c>
    </row>
    <row r="2794" spans="1:11" ht="18" customHeight="1">
      <c r="A2794" s="11"/>
      <c r="B2794" s="11"/>
      <c r="C2794" s="11"/>
      <c r="D2794" s="11"/>
      <c r="E2794" s="11"/>
      <c r="F2794" s="11"/>
      <c r="G2794" s="367" t="s">
        <v>212</v>
      </c>
      <c r="H2794" s="367"/>
      <c r="I2794" s="367"/>
      <c r="J2794" s="367"/>
      <c r="K2794" s="249">
        <f>SUM(K2793:K2793)</f>
        <v>23.55</v>
      </c>
    </row>
    <row r="2795" spans="1:11" ht="15" customHeight="1">
      <c r="A2795" s="373" t="s">
        <v>213</v>
      </c>
      <c r="B2795" s="373"/>
      <c r="C2795" s="373"/>
      <c r="D2795" s="366" t="s">
        <v>178</v>
      </c>
      <c r="E2795" s="366"/>
      <c r="F2795" s="243" t="s">
        <v>194</v>
      </c>
      <c r="G2795" s="366" t="s">
        <v>195</v>
      </c>
      <c r="H2795" s="366"/>
      <c r="I2795" s="366" t="s">
        <v>196</v>
      </c>
      <c r="J2795" s="366"/>
      <c r="K2795" s="243" t="s">
        <v>197</v>
      </c>
    </row>
    <row r="2796" spans="1:11" ht="28.95" customHeight="1">
      <c r="A2796" s="246" t="s">
        <v>1660</v>
      </c>
      <c r="B2796" s="369" t="s">
        <v>1661</v>
      </c>
      <c r="C2796" s="369"/>
      <c r="D2796" s="370" t="s">
        <v>16</v>
      </c>
      <c r="E2796" s="370"/>
      <c r="F2796" s="246" t="s">
        <v>128</v>
      </c>
      <c r="G2796" s="371">
        <v>1</v>
      </c>
      <c r="H2796" s="371"/>
      <c r="I2796" s="372">
        <v>0.09</v>
      </c>
      <c r="J2796" s="372"/>
      <c r="K2796" s="248">
        <f>TRUNC(TRUNC(G2796,8)*I2796,2)</f>
        <v>0.09</v>
      </c>
    </row>
    <row r="2797" spans="1:11" ht="28.95" customHeight="1">
      <c r="A2797" s="246" t="s">
        <v>1662</v>
      </c>
      <c r="B2797" s="369" t="s">
        <v>1663</v>
      </c>
      <c r="C2797" s="369"/>
      <c r="D2797" s="370" t="s">
        <v>16</v>
      </c>
      <c r="E2797" s="370"/>
      <c r="F2797" s="246" t="s">
        <v>128</v>
      </c>
      <c r="G2797" s="371">
        <v>1</v>
      </c>
      <c r="H2797" s="371"/>
      <c r="I2797" s="372">
        <v>0.01</v>
      </c>
      <c r="J2797" s="372"/>
      <c r="K2797" s="248">
        <f>TRUNC(TRUNC(G2797,8)*I2797,2)</f>
        <v>0.01</v>
      </c>
    </row>
    <row r="2798" spans="1:11" ht="15" customHeight="1">
      <c r="A2798" s="11"/>
      <c r="B2798" s="11"/>
      <c r="C2798" s="11"/>
      <c r="D2798" s="11"/>
      <c r="E2798" s="11"/>
      <c r="F2798" s="11"/>
      <c r="G2798" s="367" t="s">
        <v>216</v>
      </c>
      <c r="H2798" s="367"/>
      <c r="I2798" s="367"/>
      <c r="J2798" s="367"/>
      <c r="K2798" s="249">
        <f>SUM(K2796:K2797)</f>
        <v>9.9999999999999992E-2</v>
      </c>
    </row>
    <row r="2799" spans="1:11" ht="15" customHeight="1">
      <c r="A2799" s="11"/>
      <c r="B2799" s="11"/>
      <c r="C2799" s="11"/>
      <c r="D2799" s="11"/>
      <c r="E2799" s="11"/>
      <c r="F2799" s="11"/>
      <c r="G2799" s="368" t="s">
        <v>217</v>
      </c>
      <c r="H2799" s="368"/>
      <c r="I2799" s="368"/>
      <c r="J2799" s="368"/>
      <c r="K2799" s="250">
        <f>ROUND(SUM(K2794,K2798),2)</f>
        <v>23.65</v>
      </c>
    </row>
    <row r="2800" spans="1:11" ht="10.050000000000001" customHeight="1">
      <c r="A2800" s="11"/>
      <c r="B2800" s="11"/>
      <c r="C2800" s="11"/>
      <c r="D2800" s="11"/>
      <c r="E2800" s="11"/>
      <c r="F2800" s="11"/>
      <c r="G2800" s="374"/>
      <c r="H2800" s="374"/>
      <c r="I2800" s="374"/>
      <c r="J2800" s="374"/>
      <c r="K2800" s="374"/>
    </row>
    <row r="2801" spans="1:11" ht="19.95" customHeight="1">
      <c r="A2801" s="375" t="s">
        <v>1664</v>
      </c>
      <c r="B2801" s="375"/>
      <c r="C2801" s="375"/>
      <c r="D2801" s="375"/>
      <c r="E2801" s="375"/>
      <c r="F2801" s="375"/>
      <c r="G2801" s="375"/>
      <c r="H2801" s="375"/>
      <c r="I2801" s="375"/>
      <c r="J2801" s="375"/>
      <c r="K2801" s="375"/>
    </row>
    <row r="2802" spans="1:11" ht="15" customHeight="1">
      <c r="A2802" s="373" t="s">
        <v>207</v>
      </c>
      <c r="B2802" s="373"/>
      <c r="C2802" s="373"/>
      <c r="D2802" s="366" t="s">
        <v>178</v>
      </c>
      <c r="E2802" s="366"/>
      <c r="F2802" s="243" t="s">
        <v>194</v>
      </c>
      <c r="G2802" s="366" t="s">
        <v>195</v>
      </c>
      <c r="H2802" s="366"/>
      <c r="I2802" s="366" t="s">
        <v>196</v>
      </c>
      <c r="J2802" s="366"/>
      <c r="K2802" s="243" t="s">
        <v>197</v>
      </c>
    </row>
    <row r="2803" spans="1:11" ht="21" customHeight="1">
      <c r="A2803" s="246" t="s">
        <v>1089</v>
      </c>
      <c r="B2803" s="369" t="s">
        <v>1090</v>
      </c>
      <c r="C2803" s="369"/>
      <c r="D2803" s="370" t="s">
        <v>16</v>
      </c>
      <c r="E2803" s="370"/>
      <c r="F2803" s="246" t="s">
        <v>128</v>
      </c>
      <c r="G2803" s="371">
        <v>1</v>
      </c>
      <c r="H2803" s="371"/>
      <c r="I2803" s="372">
        <v>23.55</v>
      </c>
      <c r="J2803" s="372"/>
      <c r="K2803" s="248">
        <f>TRUNC(TRUNC(G2803,8)*I2803,2)</f>
        <v>23.55</v>
      </c>
    </row>
    <row r="2804" spans="1:11" ht="18" customHeight="1">
      <c r="A2804" s="11"/>
      <c r="B2804" s="11"/>
      <c r="C2804" s="11"/>
      <c r="D2804" s="11"/>
      <c r="E2804" s="11"/>
      <c r="F2804" s="11"/>
      <c r="G2804" s="367" t="s">
        <v>212</v>
      </c>
      <c r="H2804" s="367"/>
      <c r="I2804" s="367"/>
      <c r="J2804" s="367"/>
      <c r="K2804" s="249">
        <f>SUM(K2803:K2803)</f>
        <v>23.55</v>
      </c>
    </row>
    <row r="2805" spans="1:11" ht="15" customHeight="1">
      <c r="A2805" s="373" t="s">
        <v>213</v>
      </c>
      <c r="B2805" s="373"/>
      <c r="C2805" s="373"/>
      <c r="D2805" s="366" t="s">
        <v>178</v>
      </c>
      <c r="E2805" s="366"/>
      <c r="F2805" s="243" t="s">
        <v>194</v>
      </c>
      <c r="G2805" s="366" t="s">
        <v>195</v>
      </c>
      <c r="H2805" s="366"/>
      <c r="I2805" s="366" t="s">
        <v>196</v>
      </c>
      <c r="J2805" s="366"/>
      <c r="K2805" s="243" t="s">
        <v>197</v>
      </c>
    </row>
    <row r="2806" spans="1:11" ht="28.95" customHeight="1">
      <c r="A2806" s="246" t="s">
        <v>1660</v>
      </c>
      <c r="B2806" s="369" t="s">
        <v>1661</v>
      </c>
      <c r="C2806" s="369"/>
      <c r="D2806" s="370" t="s">
        <v>16</v>
      </c>
      <c r="E2806" s="370"/>
      <c r="F2806" s="246" t="s">
        <v>128</v>
      </c>
      <c r="G2806" s="371">
        <v>1</v>
      </c>
      <c r="H2806" s="371"/>
      <c r="I2806" s="372">
        <v>0.09</v>
      </c>
      <c r="J2806" s="372"/>
      <c r="K2806" s="248">
        <f>TRUNC(TRUNC(G2806,8)*I2806,2)</f>
        <v>0.09</v>
      </c>
    </row>
    <row r="2807" spans="1:11" ht="28.95" customHeight="1">
      <c r="A2807" s="246" t="s">
        <v>1662</v>
      </c>
      <c r="B2807" s="369" t="s">
        <v>1663</v>
      </c>
      <c r="C2807" s="369"/>
      <c r="D2807" s="370" t="s">
        <v>16</v>
      </c>
      <c r="E2807" s="370"/>
      <c r="F2807" s="246" t="s">
        <v>128</v>
      </c>
      <c r="G2807" s="371">
        <v>1</v>
      </c>
      <c r="H2807" s="371"/>
      <c r="I2807" s="372">
        <v>0.01</v>
      </c>
      <c r="J2807" s="372"/>
      <c r="K2807" s="248">
        <f>TRUNC(TRUNC(G2807,8)*I2807,2)</f>
        <v>0.01</v>
      </c>
    </row>
    <row r="2808" spans="1:11" ht="28.95" customHeight="1">
      <c r="A2808" s="246" t="s">
        <v>1665</v>
      </c>
      <c r="B2808" s="369" t="s">
        <v>1666</v>
      </c>
      <c r="C2808" s="369"/>
      <c r="D2808" s="370" t="s">
        <v>16</v>
      </c>
      <c r="E2808" s="370"/>
      <c r="F2808" s="246" t="s">
        <v>128</v>
      </c>
      <c r="G2808" s="371">
        <v>1</v>
      </c>
      <c r="H2808" s="371"/>
      <c r="I2808" s="372">
        <v>0.06</v>
      </c>
      <c r="J2808" s="372"/>
      <c r="K2808" s="248">
        <f>TRUNC(TRUNC(G2808,8)*I2808,2)</f>
        <v>0.06</v>
      </c>
    </row>
    <row r="2809" spans="1:11" ht="28.95" customHeight="1">
      <c r="A2809" s="246" t="s">
        <v>1667</v>
      </c>
      <c r="B2809" s="369" t="s">
        <v>1668</v>
      </c>
      <c r="C2809" s="369"/>
      <c r="D2809" s="370" t="s">
        <v>16</v>
      </c>
      <c r="E2809" s="370"/>
      <c r="F2809" s="246" t="s">
        <v>128</v>
      </c>
      <c r="G2809" s="371">
        <v>1</v>
      </c>
      <c r="H2809" s="371"/>
      <c r="I2809" s="372">
        <v>1.36</v>
      </c>
      <c r="J2809" s="372"/>
      <c r="K2809" s="248">
        <f>TRUNC(TRUNC(G2809,8)*I2809,2)</f>
        <v>1.36</v>
      </c>
    </row>
    <row r="2810" spans="1:11" ht="15" customHeight="1">
      <c r="A2810" s="11"/>
      <c r="B2810" s="11"/>
      <c r="C2810" s="11"/>
      <c r="D2810" s="11"/>
      <c r="E2810" s="11"/>
      <c r="F2810" s="11"/>
      <c r="G2810" s="367" t="s">
        <v>216</v>
      </c>
      <c r="H2810" s="367"/>
      <c r="I2810" s="367"/>
      <c r="J2810" s="367"/>
      <c r="K2810" s="249">
        <f>SUM(K2806:K2809)</f>
        <v>1.52</v>
      </c>
    </row>
    <row r="2811" spans="1:11" ht="15" customHeight="1">
      <c r="A2811" s="11"/>
      <c r="B2811" s="11"/>
      <c r="C2811" s="11"/>
      <c r="D2811" s="11"/>
      <c r="E2811" s="11"/>
      <c r="F2811" s="11"/>
      <c r="G2811" s="368" t="s">
        <v>217</v>
      </c>
      <c r="H2811" s="368"/>
      <c r="I2811" s="368"/>
      <c r="J2811" s="368"/>
      <c r="K2811" s="250">
        <f>ROUND(SUM(K2804,K2810),2)</f>
        <v>25.07</v>
      </c>
    </row>
    <row r="2812" spans="1:11" ht="10.050000000000001" customHeight="1">
      <c r="A2812" s="11"/>
      <c r="B2812" s="11"/>
      <c r="C2812" s="11"/>
      <c r="D2812" s="11"/>
      <c r="E2812" s="11"/>
      <c r="F2812" s="11"/>
      <c r="G2812" s="374"/>
      <c r="H2812" s="374"/>
      <c r="I2812" s="374"/>
      <c r="J2812" s="374"/>
      <c r="K2812" s="374"/>
    </row>
    <row r="2813" spans="1:11" ht="19.95" customHeight="1">
      <c r="A2813" s="375" t="s">
        <v>1669</v>
      </c>
      <c r="B2813" s="375"/>
      <c r="C2813" s="375"/>
      <c r="D2813" s="375"/>
      <c r="E2813" s="375"/>
      <c r="F2813" s="375"/>
      <c r="G2813" s="375"/>
      <c r="H2813" s="375"/>
      <c r="I2813" s="375"/>
      <c r="J2813" s="375"/>
      <c r="K2813" s="375"/>
    </row>
    <row r="2814" spans="1:11" ht="15" customHeight="1">
      <c r="A2814" s="373" t="s">
        <v>911</v>
      </c>
      <c r="B2814" s="373"/>
      <c r="C2814" s="373"/>
      <c r="D2814" s="366" t="s">
        <v>178</v>
      </c>
      <c r="E2814" s="366"/>
      <c r="F2814" s="243" t="s">
        <v>194</v>
      </c>
      <c r="G2814" s="366" t="s">
        <v>195</v>
      </c>
      <c r="H2814" s="366"/>
      <c r="I2814" s="366" t="s">
        <v>196</v>
      </c>
      <c r="J2814" s="366"/>
      <c r="K2814" s="243" t="s">
        <v>197</v>
      </c>
    </row>
    <row r="2815" spans="1:11" ht="28.95" customHeight="1">
      <c r="A2815" s="246" t="s">
        <v>1670</v>
      </c>
      <c r="B2815" s="369" t="s">
        <v>1671</v>
      </c>
      <c r="C2815" s="369"/>
      <c r="D2815" s="370" t="s">
        <v>16</v>
      </c>
      <c r="E2815" s="370"/>
      <c r="F2815" s="246" t="s">
        <v>23</v>
      </c>
      <c r="G2815" s="371">
        <v>7.2000000000000002E-5</v>
      </c>
      <c r="H2815" s="371"/>
      <c r="I2815" s="372">
        <v>1293.57</v>
      </c>
      <c r="J2815" s="372"/>
      <c r="K2815" s="248">
        <f>TRUNC(TRUNC(G2815,8)*I2815,2)</f>
        <v>0.09</v>
      </c>
    </row>
    <row r="2816" spans="1:11" ht="15" customHeight="1">
      <c r="A2816" s="11"/>
      <c r="B2816" s="11"/>
      <c r="C2816" s="11"/>
      <c r="D2816" s="11"/>
      <c r="E2816" s="11"/>
      <c r="F2816" s="11"/>
      <c r="G2816" s="367" t="s">
        <v>914</v>
      </c>
      <c r="H2816" s="367"/>
      <c r="I2816" s="367"/>
      <c r="J2816" s="367"/>
      <c r="K2816" s="249">
        <f>SUM(K2815:K2815)</f>
        <v>0.09</v>
      </c>
    </row>
    <row r="2817" spans="1:11" ht="15" customHeight="1">
      <c r="A2817" s="11"/>
      <c r="B2817" s="11"/>
      <c r="C2817" s="11"/>
      <c r="D2817" s="11"/>
      <c r="E2817" s="11"/>
      <c r="F2817" s="11"/>
      <c r="G2817" s="368" t="s">
        <v>217</v>
      </c>
      <c r="H2817" s="368"/>
      <c r="I2817" s="368"/>
      <c r="J2817" s="368"/>
      <c r="K2817" s="250">
        <f>ROUND(SUM(K2816),2)</f>
        <v>0.09</v>
      </c>
    </row>
    <row r="2818" spans="1:11" ht="10.050000000000001" customHeight="1">
      <c r="A2818" s="11"/>
      <c r="B2818" s="11"/>
      <c r="C2818" s="11"/>
      <c r="D2818" s="11"/>
      <c r="E2818" s="11"/>
      <c r="F2818" s="11"/>
      <c r="G2818" s="374"/>
      <c r="H2818" s="374"/>
      <c r="I2818" s="374"/>
      <c r="J2818" s="374"/>
      <c r="K2818" s="374"/>
    </row>
    <row r="2819" spans="1:11" ht="19.95" customHeight="1">
      <c r="A2819" s="375" t="s">
        <v>1672</v>
      </c>
      <c r="B2819" s="375"/>
      <c r="C2819" s="375"/>
      <c r="D2819" s="375"/>
      <c r="E2819" s="375"/>
      <c r="F2819" s="375"/>
      <c r="G2819" s="375"/>
      <c r="H2819" s="375"/>
      <c r="I2819" s="375"/>
      <c r="J2819" s="375"/>
      <c r="K2819" s="375"/>
    </row>
    <row r="2820" spans="1:11" ht="15" customHeight="1">
      <c r="A2820" s="373" t="s">
        <v>911</v>
      </c>
      <c r="B2820" s="373"/>
      <c r="C2820" s="373"/>
      <c r="D2820" s="366" t="s">
        <v>178</v>
      </c>
      <c r="E2820" s="366"/>
      <c r="F2820" s="243" t="s">
        <v>194</v>
      </c>
      <c r="G2820" s="366" t="s">
        <v>195</v>
      </c>
      <c r="H2820" s="366"/>
      <c r="I2820" s="366" t="s">
        <v>196</v>
      </c>
      <c r="J2820" s="366"/>
      <c r="K2820" s="243" t="s">
        <v>197</v>
      </c>
    </row>
    <row r="2821" spans="1:11" ht="28.95" customHeight="1">
      <c r="A2821" s="246" t="s">
        <v>1670</v>
      </c>
      <c r="B2821" s="369" t="s">
        <v>1671</v>
      </c>
      <c r="C2821" s="369"/>
      <c r="D2821" s="370" t="s">
        <v>16</v>
      </c>
      <c r="E2821" s="370"/>
      <c r="F2821" s="246" t="s">
        <v>23</v>
      </c>
      <c r="G2821" s="371">
        <v>1.4800000000000001E-5</v>
      </c>
      <c r="H2821" s="371"/>
      <c r="I2821" s="372">
        <v>1293.57</v>
      </c>
      <c r="J2821" s="372"/>
      <c r="K2821" s="248">
        <f>TRUNC(TRUNC(G2821,8)*I2821,2)</f>
        <v>0.01</v>
      </c>
    </row>
    <row r="2822" spans="1:11" ht="15" customHeight="1">
      <c r="A2822" s="11"/>
      <c r="B2822" s="11"/>
      <c r="C2822" s="11"/>
      <c r="D2822" s="11"/>
      <c r="E2822" s="11"/>
      <c r="F2822" s="11"/>
      <c r="G2822" s="367" t="s">
        <v>914</v>
      </c>
      <c r="H2822" s="367"/>
      <c r="I2822" s="367"/>
      <c r="J2822" s="367"/>
      <c r="K2822" s="249">
        <f>SUM(K2821:K2821)</f>
        <v>0.01</v>
      </c>
    </row>
    <row r="2823" spans="1:11" ht="15" customHeight="1">
      <c r="A2823" s="11"/>
      <c r="B2823" s="11"/>
      <c r="C2823" s="11"/>
      <c r="D2823" s="11"/>
      <c r="E2823" s="11"/>
      <c r="F2823" s="11"/>
      <c r="G2823" s="368" t="s">
        <v>217</v>
      </c>
      <c r="H2823" s="368"/>
      <c r="I2823" s="368"/>
      <c r="J2823" s="368"/>
      <c r="K2823" s="250">
        <f>ROUND(SUM(K2822),2)</f>
        <v>0.01</v>
      </c>
    </row>
    <row r="2824" spans="1:11" ht="10.050000000000001" customHeight="1">
      <c r="A2824" s="11"/>
      <c r="B2824" s="11"/>
      <c r="C2824" s="11"/>
      <c r="D2824" s="11"/>
      <c r="E2824" s="11"/>
      <c r="F2824" s="11"/>
      <c r="G2824" s="374"/>
      <c r="H2824" s="374"/>
      <c r="I2824" s="374"/>
      <c r="J2824" s="374"/>
      <c r="K2824" s="374"/>
    </row>
    <row r="2825" spans="1:11" ht="19.95" customHeight="1">
      <c r="A2825" s="375" t="s">
        <v>1673</v>
      </c>
      <c r="B2825" s="375"/>
      <c r="C2825" s="375"/>
      <c r="D2825" s="375"/>
      <c r="E2825" s="375"/>
      <c r="F2825" s="375"/>
      <c r="G2825" s="375"/>
      <c r="H2825" s="375"/>
      <c r="I2825" s="375"/>
      <c r="J2825" s="375"/>
      <c r="K2825" s="375"/>
    </row>
    <row r="2826" spans="1:11" ht="15" customHeight="1">
      <c r="A2826" s="373" t="s">
        <v>911</v>
      </c>
      <c r="B2826" s="373"/>
      <c r="C2826" s="373"/>
      <c r="D2826" s="366" t="s">
        <v>178</v>
      </c>
      <c r="E2826" s="366"/>
      <c r="F2826" s="243" t="s">
        <v>194</v>
      </c>
      <c r="G2826" s="366" t="s">
        <v>195</v>
      </c>
      <c r="H2826" s="366"/>
      <c r="I2826" s="366" t="s">
        <v>196</v>
      </c>
      <c r="J2826" s="366"/>
      <c r="K2826" s="243" t="s">
        <v>197</v>
      </c>
    </row>
    <row r="2827" spans="1:11" ht="28.95" customHeight="1">
      <c r="A2827" s="246" t="s">
        <v>1670</v>
      </c>
      <c r="B2827" s="369" t="s">
        <v>1671</v>
      </c>
      <c r="C2827" s="369"/>
      <c r="D2827" s="370" t="s">
        <v>16</v>
      </c>
      <c r="E2827" s="370"/>
      <c r="F2827" s="246" t="s">
        <v>23</v>
      </c>
      <c r="G2827" s="371">
        <v>5.0000000000000002E-5</v>
      </c>
      <c r="H2827" s="371"/>
      <c r="I2827" s="372">
        <v>1293.57</v>
      </c>
      <c r="J2827" s="372"/>
      <c r="K2827" s="248">
        <f>TRUNC(TRUNC(G2827,8)*I2827,2)</f>
        <v>0.06</v>
      </c>
    </row>
    <row r="2828" spans="1:11" ht="15" customHeight="1">
      <c r="A2828" s="11"/>
      <c r="B2828" s="11"/>
      <c r="C2828" s="11"/>
      <c r="D2828" s="11"/>
      <c r="E2828" s="11"/>
      <c r="F2828" s="11"/>
      <c r="G2828" s="367" t="s">
        <v>914</v>
      </c>
      <c r="H2828" s="367"/>
      <c r="I2828" s="367"/>
      <c r="J2828" s="367"/>
      <c r="K2828" s="249">
        <f>SUM(K2827:K2827)</f>
        <v>0.06</v>
      </c>
    </row>
    <row r="2829" spans="1:11" ht="15" customHeight="1">
      <c r="A2829" s="11"/>
      <c r="B2829" s="11"/>
      <c r="C2829" s="11"/>
      <c r="D2829" s="11"/>
      <c r="E2829" s="11"/>
      <c r="F2829" s="11"/>
      <c r="G2829" s="368" t="s">
        <v>217</v>
      </c>
      <c r="H2829" s="368"/>
      <c r="I2829" s="368"/>
      <c r="J2829" s="368"/>
      <c r="K2829" s="250">
        <f>ROUND(SUM(K2828),2)</f>
        <v>0.06</v>
      </c>
    </row>
    <row r="2830" spans="1:11" ht="10.050000000000001" customHeight="1">
      <c r="A2830" s="11"/>
      <c r="B2830" s="11"/>
      <c r="C2830" s="11"/>
      <c r="D2830" s="11"/>
      <c r="E2830" s="11"/>
      <c r="F2830" s="11"/>
      <c r="G2830" s="374"/>
      <c r="H2830" s="374"/>
      <c r="I2830" s="374"/>
      <c r="J2830" s="374"/>
      <c r="K2830" s="374"/>
    </row>
    <row r="2831" spans="1:11" ht="19.95" customHeight="1">
      <c r="A2831" s="375" t="s">
        <v>1674</v>
      </c>
      <c r="B2831" s="375"/>
      <c r="C2831" s="375"/>
      <c r="D2831" s="375"/>
      <c r="E2831" s="375"/>
      <c r="F2831" s="375"/>
      <c r="G2831" s="375"/>
      <c r="H2831" s="375"/>
      <c r="I2831" s="375"/>
      <c r="J2831" s="375"/>
      <c r="K2831" s="375"/>
    </row>
    <row r="2832" spans="1:11" ht="15" customHeight="1">
      <c r="A2832" s="373" t="s">
        <v>918</v>
      </c>
      <c r="B2832" s="373"/>
      <c r="C2832" s="373"/>
      <c r="D2832" s="366" t="s">
        <v>178</v>
      </c>
      <c r="E2832" s="366"/>
      <c r="F2832" s="243" t="s">
        <v>194</v>
      </c>
      <c r="G2832" s="366" t="s">
        <v>195</v>
      </c>
      <c r="H2832" s="366"/>
      <c r="I2832" s="366" t="s">
        <v>196</v>
      </c>
      <c r="J2832" s="366"/>
      <c r="K2832" s="243" t="s">
        <v>197</v>
      </c>
    </row>
    <row r="2833" spans="1:11" ht="21" customHeight="1">
      <c r="A2833" s="246" t="s">
        <v>919</v>
      </c>
      <c r="B2833" s="369" t="s">
        <v>920</v>
      </c>
      <c r="C2833" s="369"/>
      <c r="D2833" s="370" t="s">
        <v>16</v>
      </c>
      <c r="E2833" s="370"/>
      <c r="F2833" s="246" t="s">
        <v>921</v>
      </c>
      <c r="G2833" s="371">
        <v>1.36</v>
      </c>
      <c r="H2833" s="371"/>
      <c r="I2833" s="372">
        <v>1</v>
      </c>
      <c r="J2833" s="372"/>
      <c r="K2833" s="248">
        <f>TRUNC(TRUNC(G2833,8)*I2833,2)</f>
        <v>1.36</v>
      </c>
    </row>
    <row r="2834" spans="1:11" ht="15" customHeight="1">
      <c r="A2834" s="11"/>
      <c r="B2834" s="11"/>
      <c r="C2834" s="11"/>
      <c r="D2834" s="11"/>
      <c r="E2834" s="11"/>
      <c r="F2834" s="11"/>
      <c r="G2834" s="367" t="s">
        <v>922</v>
      </c>
      <c r="H2834" s="367"/>
      <c r="I2834" s="367"/>
      <c r="J2834" s="367"/>
      <c r="K2834" s="249">
        <f>SUM(K2833:K2833)</f>
        <v>1.36</v>
      </c>
    </row>
    <row r="2835" spans="1:11" ht="15" customHeight="1">
      <c r="A2835" s="11"/>
      <c r="B2835" s="11"/>
      <c r="C2835" s="11"/>
      <c r="D2835" s="11"/>
      <c r="E2835" s="11"/>
      <c r="F2835" s="11"/>
      <c r="G2835" s="368" t="s">
        <v>217</v>
      </c>
      <c r="H2835" s="368"/>
      <c r="I2835" s="368"/>
      <c r="J2835" s="368"/>
      <c r="K2835" s="250">
        <f>ROUND(SUM(K2834),2)</f>
        <v>1.36</v>
      </c>
    </row>
    <row r="2836" spans="1:11" ht="10.050000000000001" customHeight="1">
      <c r="A2836" s="11"/>
      <c r="B2836" s="11"/>
      <c r="C2836" s="11"/>
      <c r="D2836" s="11"/>
      <c r="E2836" s="11"/>
      <c r="F2836" s="11"/>
      <c r="G2836" s="374"/>
      <c r="H2836" s="374"/>
      <c r="I2836" s="374"/>
      <c r="J2836" s="374"/>
      <c r="K2836" s="374"/>
    </row>
    <row r="2837" spans="1:11" ht="19.95" customHeight="1">
      <c r="A2837" s="375" t="s">
        <v>1675</v>
      </c>
      <c r="B2837" s="375"/>
      <c r="C2837" s="375"/>
      <c r="D2837" s="375"/>
      <c r="E2837" s="375"/>
      <c r="F2837" s="375"/>
      <c r="G2837" s="375"/>
      <c r="H2837" s="375"/>
      <c r="I2837" s="375"/>
      <c r="J2837" s="375"/>
      <c r="K2837" s="375"/>
    </row>
    <row r="2838" spans="1:11" ht="15" customHeight="1">
      <c r="A2838" s="373" t="s">
        <v>765</v>
      </c>
      <c r="B2838" s="373"/>
      <c r="C2838" s="373"/>
      <c r="D2838" s="366" t="s">
        <v>178</v>
      </c>
      <c r="E2838" s="366"/>
      <c r="F2838" s="243" t="s">
        <v>194</v>
      </c>
      <c r="G2838" s="366" t="s">
        <v>195</v>
      </c>
      <c r="H2838" s="366"/>
      <c r="I2838" s="366" t="s">
        <v>196</v>
      </c>
      <c r="J2838" s="366"/>
      <c r="K2838" s="243" t="s">
        <v>197</v>
      </c>
    </row>
    <row r="2839" spans="1:11" ht="21" customHeight="1">
      <c r="A2839" s="246" t="s">
        <v>766</v>
      </c>
      <c r="B2839" s="369" t="s">
        <v>767</v>
      </c>
      <c r="C2839" s="369"/>
      <c r="D2839" s="370" t="s">
        <v>16</v>
      </c>
      <c r="E2839" s="370"/>
      <c r="F2839" s="246" t="s">
        <v>128</v>
      </c>
      <c r="G2839" s="371">
        <v>1</v>
      </c>
      <c r="H2839" s="371"/>
      <c r="I2839" s="372">
        <v>2.79</v>
      </c>
      <c r="J2839" s="372"/>
      <c r="K2839" s="248">
        <f t="shared" ref="K2839:K2844" si="24">TRUNC(TRUNC(G2839,8)*I2839,2)</f>
        <v>2.79</v>
      </c>
    </row>
    <row r="2840" spans="1:11" ht="21" customHeight="1">
      <c r="A2840" s="246" t="s">
        <v>1676</v>
      </c>
      <c r="B2840" s="369" t="s">
        <v>1677</v>
      </c>
      <c r="C2840" s="369"/>
      <c r="D2840" s="370" t="s">
        <v>16</v>
      </c>
      <c r="E2840" s="370"/>
      <c r="F2840" s="246" t="s">
        <v>128</v>
      </c>
      <c r="G2840" s="371">
        <v>1</v>
      </c>
      <c r="H2840" s="371"/>
      <c r="I2840" s="372">
        <v>1.39</v>
      </c>
      <c r="J2840" s="372"/>
      <c r="K2840" s="248">
        <f t="shared" si="24"/>
        <v>1.39</v>
      </c>
    </row>
    <row r="2841" spans="1:11" ht="21" customHeight="1">
      <c r="A2841" s="246" t="s">
        <v>770</v>
      </c>
      <c r="B2841" s="369" t="s">
        <v>771</v>
      </c>
      <c r="C2841" s="369"/>
      <c r="D2841" s="370" t="s">
        <v>16</v>
      </c>
      <c r="E2841" s="370"/>
      <c r="F2841" s="246" t="s">
        <v>128</v>
      </c>
      <c r="G2841" s="371">
        <v>1</v>
      </c>
      <c r="H2841" s="371"/>
      <c r="I2841" s="372">
        <v>1.43</v>
      </c>
      <c r="J2841" s="372"/>
      <c r="K2841" s="248">
        <f t="shared" si="24"/>
        <v>1.43</v>
      </c>
    </row>
    <row r="2842" spans="1:11" ht="21" customHeight="1">
      <c r="A2842" s="246" t="s">
        <v>1678</v>
      </c>
      <c r="B2842" s="369" t="s">
        <v>1679</v>
      </c>
      <c r="C2842" s="369"/>
      <c r="D2842" s="370" t="s">
        <v>16</v>
      </c>
      <c r="E2842" s="370"/>
      <c r="F2842" s="246" t="s">
        <v>128</v>
      </c>
      <c r="G2842" s="371">
        <v>1</v>
      </c>
      <c r="H2842" s="371"/>
      <c r="I2842" s="372">
        <v>0.61</v>
      </c>
      <c r="J2842" s="372"/>
      <c r="K2842" s="248">
        <f t="shared" si="24"/>
        <v>0.61</v>
      </c>
    </row>
    <row r="2843" spans="1:11" ht="21" customHeight="1">
      <c r="A2843" s="246" t="s">
        <v>774</v>
      </c>
      <c r="B2843" s="369" t="s">
        <v>775</v>
      </c>
      <c r="C2843" s="369"/>
      <c r="D2843" s="370" t="s">
        <v>16</v>
      </c>
      <c r="E2843" s="370"/>
      <c r="F2843" s="246" t="s">
        <v>128</v>
      </c>
      <c r="G2843" s="371">
        <v>1</v>
      </c>
      <c r="H2843" s="371"/>
      <c r="I2843" s="372">
        <v>0.08</v>
      </c>
      <c r="J2843" s="372"/>
      <c r="K2843" s="248">
        <f t="shared" si="24"/>
        <v>0.08</v>
      </c>
    </row>
    <row r="2844" spans="1:11" ht="21" customHeight="1">
      <c r="A2844" s="246" t="s">
        <v>776</v>
      </c>
      <c r="B2844" s="369" t="s">
        <v>777</v>
      </c>
      <c r="C2844" s="369"/>
      <c r="D2844" s="370" t="s">
        <v>16</v>
      </c>
      <c r="E2844" s="370"/>
      <c r="F2844" s="246" t="s">
        <v>128</v>
      </c>
      <c r="G2844" s="371">
        <v>1</v>
      </c>
      <c r="H2844" s="371"/>
      <c r="I2844" s="372">
        <v>0.54</v>
      </c>
      <c r="J2844" s="372"/>
      <c r="K2844" s="248">
        <f t="shared" si="24"/>
        <v>0.54</v>
      </c>
    </row>
    <row r="2845" spans="1:11" ht="15" customHeight="1">
      <c r="A2845" s="11"/>
      <c r="B2845" s="11"/>
      <c r="C2845" s="11"/>
      <c r="D2845" s="11"/>
      <c r="E2845" s="11"/>
      <c r="F2845" s="11"/>
      <c r="G2845" s="367" t="s">
        <v>778</v>
      </c>
      <c r="H2845" s="367"/>
      <c r="I2845" s="367"/>
      <c r="J2845" s="367"/>
      <c r="K2845" s="249">
        <f>SUM(K2839:K2844)</f>
        <v>6.84</v>
      </c>
    </row>
    <row r="2846" spans="1:11" ht="15" customHeight="1">
      <c r="A2846" s="373" t="s">
        <v>779</v>
      </c>
      <c r="B2846" s="373"/>
      <c r="C2846" s="373"/>
      <c r="D2846" s="366" t="s">
        <v>178</v>
      </c>
      <c r="E2846" s="366"/>
      <c r="F2846" s="243" t="s">
        <v>194</v>
      </c>
      <c r="G2846" s="366" t="s">
        <v>195</v>
      </c>
      <c r="H2846" s="366"/>
      <c r="I2846" s="366" t="s">
        <v>196</v>
      </c>
      <c r="J2846" s="366"/>
      <c r="K2846" s="243" t="s">
        <v>197</v>
      </c>
    </row>
    <row r="2847" spans="1:11" ht="15" customHeight="1">
      <c r="A2847" s="246" t="s">
        <v>1201</v>
      </c>
      <c r="B2847" s="369" t="s">
        <v>1202</v>
      </c>
      <c r="C2847" s="369"/>
      <c r="D2847" s="370" t="s">
        <v>16</v>
      </c>
      <c r="E2847" s="370"/>
      <c r="F2847" s="246" t="s">
        <v>128</v>
      </c>
      <c r="G2847" s="371">
        <v>1</v>
      </c>
      <c r="H2847" s="371"/>
      <c r="I2847" s="372">
        <v>15.1</v>
      </c>
      <c r="J2847" s="372"/>
      <c r="K2847" s="248">
        <f>TRUNC(TRUNC(G2847,8)*I2847,2)</f>
        <v>15.1</v>
      </c>
    </row>
    <row r="2848" spans="1:11" ht="15" customHeight="1">
      <c r="A2848" s="11"/>
      <c r="B2848" s="11"/>
      <c r="C2848" s="11"/>
      <c r="D2848" s="11"/>
      <c r="E2848" s="11"/>
      <c r="F2848" s="11"/>
      <c r="G2848" s="367" t="s">
        <v>782</v>
      </c>
      <c r="H2848" s="367"/>
      <c r="I2848" s="367"/>
      <c r="J2848" s="367"/>
      <c r="K2848" s="249">
        <f>SUM(K2847:K2847)</f>
        <v>15.1</v>
      </c>
    </row>
    <row r="2849" spans="1:11" ht="15" customHeight="1">
      <c r="A2849" s="373" t="s">
        <v>213</v>
      </c>
      <c r="B2849" s="373"/>
      <c r="C2849" s="373"/>
      <c r="D2849" s="366" t="s">
        <v>178</v>
      </c>
      <c r="E2849" s="366"/>
      <c r="F2849" s="243" t="s">
        <v>194</v>
      </c>
      <c r="G2849" s="366" t="s">
        <v>195</v>
      </c>
      <c r="H2849" s="366"/>
      <c r="I2849" s="366" t="s">
        <v>196</v>
      </c>
      <c r="J2849" s="366"/>
      <c r="K2849" s="243" t="s">
        <v>197</v>
      </c>
    </row>
    <row r="2850" spans="1:11" ht="21" customHeight="1">
      <c r="A2850" s="246" t="s">
        <v>1680</v>
      </c>
      <c r="B2850" s="369" t="s">
        <v>1681</v>
      </c>
      <c r="C2850" s="369"/>
      <c r="D2850" s="370" t="s">
        <v>16</v>
      </c>
      <c r="E2850" s="370"/>
      <c r="F2850" s="246" t="s">
        <v>128</v>
      </c>
      <c r="G2850" s="371">
        <v>1</v>
      </c>
      <c r="H2850" s="371"/>
      <c r="I2850" s="372">
        <v>0.32</v>
      </c>
      <c r="J2850" s="372"/>
      <c r="K2850" s="248">
        <f>TRUNC(TRUNC(G2850,8)*I2850,2)</f>
        <v>0.32</v>
      </c>
    </row>
    <row r="2851" spans="1:11" ht="15" customHeight="1">
      <c r="A2851" s="11"/>
      <c r="B2851" s="11"/>
      <c r="C2851" s="11"/>
      <c r="D2851" s="11"/>
      <c r="E2851" s="11"/>
      <c r="F2851" s="11"/>
      <c r="G2851" s="367" t="s">
        <v>216</v>
      </c>
      <c r="H2851" s="367"/>
      <c r="I2851" s="367"/>
      <c r="J2851" s="367"/>
      <c r="K2851" s="249">
        <f>SUM(K2850:K2850)</f>
        <v>0.32</v>
      </c>
    </row>
    <row r="2852" spans="1:11" ht="15" customHeight="1">
      <c r="A2852" s="11"/>
      <c r="B2852" s="11"/>
      <c r="C2852" s="11"/>
      <c r="D2852" s="11"/>
      <c r="E2852" s="11"/>
      <c r="F2852" s="11"/>
      <c r="G2852" s="368" t="s">
        <v>217</v>
      </c>
      <c r="H2852" s="368"/>
      <c r="I2852" s="368"/>
      <c r="J2852" s="368"/>
      <c r="K2852" s="250">
        <f>ROUND(SUM(K2845,K2848,K2851),2)</f>
        <v>22.26</v>
      </c>
    </row>
    <row r="2853" spans="1:11" ht="10.050000000000001" customHeight="1">
      <c r="A2853" s="11"/>
      <c r="B2853" s="11"/>
      <c r="C2853" s="11"/>
      <c r="D2853" s="11"/>
      <c r="E2853" s="11"/>
      <c r="F2853" s="11"/>
      <c r="G2853" s="374"/>
      <c r="H2853" s="374"/>
      <c r="I2853" s="374"/>
      <c r="J2853" s="374"/>
      <c r="K2853" s="374"/>
    </row>
    <row r="2854" spans="1:11" ht="19.95" customHeight="1">
      <c r="A2854" s="375" t="s">
        <v>1682</v>
      </c>
      <c r="B2854" s="375"/>
      <c r="C2854" s="375"/>
      <c r="D2854" s="375"/>
      <c r="E2854" s="375"/>
      <c r="F2854" s="375"/>
      <c r="G2854" s="375"/>
      <c r="H2854" s="375"/>
      <c r="I2854" s="375"/>
      <c r="J2854" s="375"/>
      <c r="K2854" s="375"/>
    </row>
    <row r="2855" spans="1:11" ht="15" customHeight="1">
      <c r="A2855" s="373" t="s">
        <v>193</v>
      </c>
      <c r="B2855" s="373"/>
      <c r="C2855" s="373"/>
      <c r="D2855" s="366" t="s">
        <v>178</v>
      </c>
      <c r="E2855" s="366"/>
      <c r="F2855" s="243" t="s">
        <v>194</v>
      </c>
      <c r="G2855" s="366" t="s">
        <v>195</v>
      </c>
      <c r="H2855" s="366"/>
      <c r="I2855" s="366" t="s">
        <v>196</v>
      </c>
      <c r="J2855" s="366"/>
      <c r="K2855" s="243" t="s">
        <v>197</v>
      </c>
    </row>
    <row r="2856" spans="1:11" ht="21" customHeight="1">
      <c r="A2856" s="246" t="s">
        <v>1081</v>
      </c>
      <c r="B2856" s="369" t="s">
        <v>1082</v>
      </c>
      <c r="C2856" s="369"/>
      <c r="D2856" s="370" t="s">
        <v>16</v>
      </c>
      <c r="E2856" s="370"/>
      <c r="F2856" s="246" t="s">
        <v>23</v>
      </c>
      <c r="G2856" s="371">
        <v>3.32E-2</v>
      </c>
      <c r="H2856" s="371"/>
      <c r="I2856" s="372">
        <v>3.75</v>
      </c>
      <c r="J2856" s="372"/>
      <c r="K2856" s="248">
        <f>TRUNC(TRUNC(G2856,8)*I2856,2)</f>
        <v>0.12</v>
      </c>
    </row>
    <row r="2857" spans="1:11" ht="28.95" customHeight="1">
      <c r="A2857" s="246" t="s">
        <v>1683</v>
      </c>
      <c r="B2857" s="369" t="s">
        <v>1684</v>
      </c>
      <c r="C2857" s="369"/>
      <c r="D2857" s="370" t="s">
        <v>16</v>
      </c>
      <c r="E2857" s="370"/>
      <c r="F2857" s="246" t="s">
        <v>23</v>
      </c>
      <c r="G2857" s="371">
        <v>1</v>
      </c>
      <c r="H2857" s="371"/>
      <c r="I2857" s="372">
        <v>7.5</v>
      </c>
      <c r="J2857" s="372"/>
      <c r="K2857" s="248">
        <f>TRUNC(TRUNC(G2857,8)*I2857,2)</f>
        <v>7.5</v>
      </c>
    </row>
    <row r="2858" spans="1:11" ht="15" customHeight="1">
      <c r="A2858" s="11"/>
      <c r="B2858" s="11"/>
      <c r="C2858" s="11"/>
      <c r="D2858" s="11"/>
      <c r="E2858" s="11"/>
      <c r="F2858" s="11"/>
      <c r="G2858" s="367" t="s">
        <v>206</v>
      </c>
      <c r="H2858" s="367"/>
      <c r="I2858" s="367"/>
      <c r="J2858" s="367"/>
      <c r="K2858" s="249">
        <f>SUM(K2856:K2857)</f>
        <v>7.62</v>
      </c>
    </row>
    <row r="2859" spans="1:11" ht="15" customHeight="1">
      <c r="A2859" s="373" t="s">
        <v>207</v>
      </c>
      <c r="B2859" s="373"/>
      <c r="C2859" s="373"/>
      <c r="D2859" s="366" t="s">
        <v>178</v>
      </c>
      <c r="E2859" s="366"/>
      <c r="F2859" s="243" t="s">
        <v>194</v>
      </c>
      <c r="G2859" s="366" t="s">
        <v>195</v>
      </c>
      <c r="H2859" s="366"/>
      <c r="I2859" s="366" t="s">
        <v>196</v>
      </c>
      <c r="J2859" s="366"/>
      <c r="K2859" s="243" t="s">
        <v>197</v>
      </c>
    </row>
    <row r="2860" spans="1:11" ht="21" customHeight="1">
      <c r="A2860" s="246" t="s">
        <v>278</v>
      </c>
      <c r="B2860" s="369" t="s">
        <v>279</v>
      </c>
      <c r="C2860" s="369"/>
      <c r="D2860" s="370" t="s">
        <v>16</v>
      </c>
      <c r="E2860" s="370"/>
      <c r="F2860" s="246" t="s">
        <v>128</v>
      </c>
      <c r="G2860" s="371">
        <v>8.4500000000000006E-2</v>
      </c>
      <c r="H2860" s="371"/>
      <c r="I2860" s="372">
        <v>26.71</v>
      </c>
      <c r="J2860" s="372"/>
      <c r="K2860" s="248">
        <f>TRUNC(TRUNC(G2860,8)*I2860,2)</f>
        <v>2.25</v>
      </c>
    </row>
    <row r="2861" spans="1:11" ht="15" customHeight="1">
      <c r="A2861" s="246" t="s">
        <v>210</v>
      </c>
      <c r="B2861" s="369" t="s">
        <v>211</v>
      </c>
      <c r="C2861" s="369"/>
      <c r="D2861" s="370" t="s">
        <v>16</v>
      </c>
      <c r="E2861" s="370"/>
      <c r="F2861" s="246" t="s">
        <v>128</v>
      </c>
      <c r="G2861" s="371">
        <v>2.6599999999999999E-2</v>
      </c>
      <c r="H2861" s="371"/>
      <c r="I2861" s="372">
        <v>22.26</v>
      </c>
      <c r="J2861" s="372"/>
      <c r="K2861" s="248">
        <f>TRUNC(TRUNC(G2861,8)*I2861,2)</f>
        <v>0.59</v>
      </c>
    </row>
    <row r="2862" spans="1:11" ht="18" customHeight="1">
      <c r="A2862" s="11"/>
      <c r="B2862" s="11"/>
      <c r="C2862" s="11"/>
      <c r="D2862" s="11"/>
      <c r="E2862" s="11"/>
      <c r="F2862" s="11"/>
      <c r="G2862" s="367" t="s">
        <v>212</v>
      </c>
      <c r="H2862" s="367"/>
      <c r="I2862" s="367"/>
      <c r="J2862" s="367"/>
      <c r="K2862" s="249">
        <f>SUM(K2860:K2861)</f>
        <v>2.84</v>
      </c>
    </row>
    <row r="2863" spans="1:11" ht="15" customHeight="1">
      <c r="A2863" s="11"/>
      <c r="B2863" s="11"/>
      <c r="C2863" s="11"/>
      <c r="D2863" s="11"/>
      <c r="E2863" s="11"/>
      <c r="F2863" s="11"/>
      <c r="G2863" s="368" t="s">
        <v>217</v>
      </c>
      <c r="H2863" s="368"/>
      <c r="I2863" s="368"/>
      <c r="J2863" s="368"/>
      <c r="K2863" s="250">
        <f>ROUND(SUM(K2858,K2862),2)</f>
        <v>10.46</v>
      </c>
    </row>
    <row r="2864" spans="1:11" ht="10.050000000000001" customHeight="1">
      <c r="A2864" s="11"/>
      <c r="B2864" s="11"/>
      <c r="C2864" s="11"/>
      <c r="D2864" s="11"/>
      <c r="E2864" s="11"/>
      <c r="F2864" s="11"/>
      <c r="G2864" s="374"/>
      <c r="H2864" s="374"/>
      <c r="I2864" s="374"/>
      <c r="J2864" s="374"/>
      <c r="K2864" s="374"/>
    </row>
    <row r="2865" spans="1:11" ht="19.95" customHeight="1">
      <c r="A2865" s="375" t="s">
        <v>1685</v>
      </c>
      <c r="B2865" s="375"/>
      <c r="C2865" s="375"/>
      <c r="D2865" s="375"/>
      <c r="E2865" s="375"/>
      <c r="F2865" s="375"/>
      <c r="G2865" s="375"/>
      <c r="H2865" s="375"/>
      <c r="I2865" s="375"/>
      <c r="J2865" s="375"/>
      <c r="K2865" s="375"/>
    </row>
    <row r="2866" spans="1:11" ht="15" customHeight="1">
      <c r="A2866" s="373" t="s">
        <v>193</v>
      </c>
      <c r="B2866" s="373"/>
      <c r="C2866" s="373"/>
      <c r="D2866" s="366" t="s">
        <v>178</v>
      </c>
      <c r="E2866" s="366"/>
      <c r="F2866" s="243" t="s">
        <v>194</v>
      </c>
      <c r="G2866" s="366" t="s">
        <v>195</v>
      </c>
      <c r="H2866" s="366"/>
      <c r="I2866" s="366" t="s">
        <v>196</v>
      </c>
      <c r="J2866" s="366"/>
      <c r="K2866" s="243" t="s">
        <v>197</v>
      </c>
    </row>
    <row r="2867" spans="1:11" ht="21" customHeight="1">
      <c r="A2867" s="246" t="s">
        <v>1686</v>
      </c>
      <c r="B2867" s="369" t="s">
        <v>1687</v>
      </c>
      <c r="C2867" s="369"/>
      <c r="D2867" s="370" t="s">
        <v>16</v>
      </c>
      <c r="E2867" s="370"/>
      <c r="F2867" s="246" t="s">
        <v>23</v>
      </c>
      <c r="G2867" s="371">
        <v>1</v>
      </c>
      <c r="H2867" s="371"/>
      <c r="I2867" s="372">
        <v>2.52</v>
      </c>
      <c r="J2867" s="372"/>
      <c r="K2867" s="248">
        <f>TRUNC(TRUNC(G2867,8)*I2867,2)</f>
        <v>2.52</v>
      </c>
    </row>
    <row r="2868" spans="1:11" ht="28.95" customHeight="1">
      <c r="A2868" s="246" t="s">
        <v>1688</v>
      </c>
      <c r="B2868" s="369" t="s">
        <v>1689</v>
      </c>
      <c r="C2868" s="369"/>
      <c r="D2868" s="370" t="s">
        <v>16</v>
      </c>
      <c r="E2868" s="370"/>
      <c r="F2868" s="246" t="s">
        <v>23</v>
      </c>
      <c r="G2868" s="371">
        <v>1</v>
      </c>
      <c r="H2868" s="371"/>
      <c r="I2868" s="372">
        <v>1.3</v>
      </c>
      <c r="J2868" s="372"/>
      <c r="K2868" s="248">
        <f>TRUNC(TRUNC(G2868,8)*I2868,2)</f>
        <v>1.3</v>
      </c>
    </row>
    <row r="2869" spans="1:11" ht="15" customHeight="1">
      <c r="A2869" s="11"/>
      <c r="B2869" s="11"/>
      <c r="C2869" s="11"/>
      <c r="D2869" s="11"/>
      <c r="E2869" s="11"/>
      <c r="F2869" s="11"/>
      <c r="G2869" s="367" t="s">
        <v>206</v>
      </c>
      <c r="H2869" s="367"/>
      <c r="I2869" s="367"/>
      <c r="J2869" s="367"/>
      <c r="K2869" s="249">
        <f>SUM(K2867:K2868)</f>
        <v>3.8200000000000003</v>
      </c>
    </row>
    <row r="2870" spans="1:11" ht="15" customHeight="1">
      <c r="A2870" s="373" t="s">
        <v>207</v>
      </c>
      <c r="B2870" s="373"/>
      <c r="C2870" s="373"/>
      <c r="D2870" s="366" t="s">
        <v>178</v>
      </c>
      <c r="E2870" s="366"/>
      <c r="F2870" s="243" t="s">
        <v>194</v>
      </c>
      <c r="G2870" s="366" t="s">
        <v>195</v>
      </c>
      <c r="H2870" s="366"/>
      <c r="I2870" s="366" t="s">
        <v>196</v>
      </c>
      <c r="J2870" s="366"/>
      <c r="K2870" s="243" t="s">
        <v>197</v>
      </c>
    </row>
    <row r="2871" spans="1:11" ht="21" customHeight="1">
      <c r="A2871" s="246" t="s">
        <v>962</v>
      </c>
      <c r="B2871" s="369" t="s">
        <v>963</v>
      </c>
      <c r="C2871" s="369"/>
      <c r="D2871" s="370" t="s">
        <v>16</v>
      </c>
      <c r="E2871" s="370"/>
      <c r="F2871" s="246" t="s">
        <v>128</v>
      </c>
      <c r="G2871" s="371">
        <v>0.187</v>
      </c>
      <c r="H2871" s="371"/>
      <c r="I2871" s="372">
        <v>23.57</v>
      </c>
      <c r="J2871" s="372"/>
      <c r="K2871" s="248">
        <f>TRUNC(TRUNC(G2871,8)*I2871,2)</f>
        <v>4.4000000000000004</v>
      </c>
    </row>
    <row r="2872" spans="1:11" ht="15" customHeight="1">
      <c r="A2872" s="246" t="s">
        <v>253</v>
      </c>
      <c r="B2872" s="369" t="s">
        <v>254</v>
      </c>
      <c r="C2872" s="369"/>
      <c r="D2872" s="370" t="s">
        <v>16</v>
      </c>
      <c r="E2872" s="370"/>
      <c r="F2872" s="246" t="s">
        <v>128</v>
      </c>
      <c r="G2872" s="371">
        <v>0.187</v>
      </c>
      <c r="H2872" s="371"/>
      <c r="I2872" s="372">
        <v>27.77</v>
      </c>
      <c r="J2872" s="372"/>
      <c r="K2872" s="248">
        <f>TRUNC(TRUNC(G2872,8)*I2872,2)</f>
        <v>5.19</v>
      </c>
    </row>
    <row r="2873" spans="1:11" ht="18" customHeight="1">
      <c r="A2873" s="11"/>
      <c r="B2873" s="11"/>
      <c r="C2873" s="11"/>
      <c r="D2873" s="11"/>
      <c r="E2873" s="11"/>
      <c r="F2873" s="11"/>
      <c r="G2873" s="367" t="s">
        <v>212</v>
      </c>
      <c r="H2873" s="367"/>
      <c r="I2873" s="367"/>
      <c r="J2873" s="367"/>
      <c r="K2873" s="249">
        <f>SUM(K2871:K2872)</f>
        <v>9.59</v>
      </c>
    </row>
    <row r="2874" spans="1:11" ht="15" customHeight="1">
      <c r="A2874" s="11"/>
      <c r="B2874" s="11"/>
      <c r="C2874" s="11"/>
      <c r="D2874" s="11"/>
      <c r="E2874" s="11"/>
      <c r="F2874" s="11"/>
      <c r="G2874" s="368" t="s">
        <v>217</v>
      </c>
      <c r="H2874" s="368"/>
      <c r="I2874" s="368"/>
      <c r="J2874" s="368"/>
      <c r="K2874" s="250">
        <f>ROUND(SUM(K2869,K2873),2)</f>
        <v>13.41</v>
      </c>
    </row>
    <row r="2875" spans="1:11" ht="10.050000000000001" customHeight="1">
      <c r="A2875" s="11"/>
      <c r="B2875" s="11"/>
      <c r="C2875" s="11"/>
      <c r="D2875" s="11"/>
      <c r="E2875" s="11"/>
      <c r="F2875" s="11"/>
      <c r="G2875" s="374"/>
      <c r="H2875" s="374"/>
      <c r="I2875" s="374"/>
      <c r="J2875" s="374"/>
      <c r="K2875" s="374"/>
    </row>
    <row r="2876" spans="1:11" ht="19.95" customHeight="1">
      <c r="A2876" s="375" t="s">
        <v>1690</v>
      </c>
      <c r="B2876" s="375"/>
      <c r="C2876" s="375"/>
      <c r="D2876" s="375"/>
      <c r="E2876" s="375"/>
      <c r="F2876" s="375"/>
      <c r="G2876" s="375"/>
      <c r="H2876" s="375"/>
      <c r="I2876" s="375"/>
      <c r="J2876" s="375"/>
      <c r="K2876" s="375"/>
    </row>
    <row r="2877" spans="1:11" ht="15" customHeight="1">
      <c r="A2877" s="373" t="s">
        <v>193</v>
      </c>
      <c r="B2877" s="373"/>
      <c r="C2877" s="373"/>
      <c r="D2877" s="366" t="s">
        <v>178</v>
      </c>
      <c r="E2877" s="366"/>
      <c r="F2877" s="243" t="s">
        <v>194</v>
      </c>
      <c r="G2877" s="366" t="s">
        <v>195</v>
      </c>
      <c r="H2877" s="366"/>
      <c r="I2877" s="366" t="s">
        <v>196</v>
      </c>
      <c r="J2877" s="366"/>
      <c r="K2877" s="243" t="s">
        <v>197</v>
      </c>
    </row>
    <row r="2878" spans="1:11" ht="21" customHeight="1">
      <c r="A2878" s="246" t="s">
        <v>1686</v>
      </c>
      <c r="B2878" s="369" t="s">
        <v>1687</v>
      </c>
      <c r="C2878" s="369"/>
      <c r="D2878" s="370" t="s">
        <v>16</v>
      </c>
      <c r="E2878" s="370"/>
      <c r="F2878" s="246" t="s">
        <v>23</v>
      </c>
      <c r="G2878" s="371">
        <v>1</v>
      </c>
      <c r="H2878" s="371"/>
      <c r="I2878" s="372">
        <v>2.52</v>
      </c>
      <c r="J2878" s="372"/>
      <c r="K2878" s="248">
        <f>TRUNC(TRUNC(G2878,8)*I2878,2)</f>
        <v>2.52</v>
      </c>
    </row>
    <row r="2879" spans="1:11" ht="28.95" customHeight="1">
      <c r="A2879" s="246" t="s">
        <v>1688</v>
      </c>
      <c r="B2879" s="369" t="s">
        <v>1689</v>
      </c>
      <c r="C2879" s="369"/>
      <c r="D2879" s="370" t="s">
        <v>16</v>
      </c>
      <c r="E2879" s="370"/>
      <c r="F2879" s="246" t="s">
        <v>23</v>
      </c>
      <c r="G2879" s="371">
        <v>1</v>
      </c>
      <c r="H2879" s="371"/>
      <c r="I2879" s="372">
        <v>1.3</v>
      </c>
      <c r="J2879" s="372"/>
      <c r="K2879" s="248">
        <f>TRUNC(TRUNC(G2879,8)*I2879,2)</f>
        <v>1.3</v>
      </c>
    </row>
    <row r="2880" spans="1:11" ht="15" customHeight="1">
      <c r="A2880" s="11"/>
      <c r="B2880" s="11"/>
      <c r="C2880" s="11"/>
      <c r="D2880" s="11"/>
      <c r="E2880" s="11"/>
      <c r="F2880" s="11"/>
      <c r="G2880" s="367" t="s">
        <v>206</v>
      </c>
      <c r="H2880" s="367"/>
      <c r="I2880" s="367"/>
      <c r="J2880" s="367"/>
      <c r="K2880" s="249">
        <f>SUM(K2878:K2879)</f>
        <v>3.8200000000000003</v>
      </c>
    </row>
    <row r="2881" spans="1:11" ht="15" customHeight="1">
      <c r="A2881" s="373" t="s">
        <v>207</v>
      </c>
      <c r="B2881" s="373"/>
      <c r="C2881" s="373"/>
      <c r="D2881" s="366" t="s">
        <v>178</v>
      </c>
      <c r="E2881" s="366"/>
      <c r="F2881" s="243" t="s">
        <v>194</v>
      </c>
      <c r="G2881" s="366" t="s">
        <v>195</v>
      </c>
      <c r="H2881" s="366"/>
      <c r="I2881" s="366" t="s">
        <v>196</v>
      </c>
      <c r="J2881" s="366"/>
      <c r="K2881" s="243" t="s">
        <v>197</v>
      </c>
    </row>
    <row r="2882" spans="1:11" ht="21" customHeight="1">
      <c r="A2882" s="246" t="s">
        <v>962</v>
      </c>
      <c r="B2882" s="369" t="s">
        <v>963</v>
      </c>
      <c r="C2882" s="369"/>
      <c r="D2882" s="370" t="s">
        <v>16</v>
      </c>
      <c r="E2882" s="370"/>
      <c r="F2882" s="246" t="s">
        <v>128</v>
      </c>
      <c r="G2882" s="371">
        <v>0.128</v>
      </c>
      <c r="H2882" s="371"/>
      <c r="I2882" s="372">
        <v>23.57</v>
      </c>
      <c r="J2882" s="372"/>
      <c r="K2882" s="248">
        <f>TRUNC(TRUNC(G2882,8)*I2882,2)</f>
        <v>3.01</v>
      </c>
    </row>
    <row r="2883" spans="1:11" ht="15" customHeight="1">
      <c r="A2883" s="246" t="s">
        <v>253</v>
      </c>
      <c r="B2883" s="369" t="s">
        <v>254</v>
      </c>
      <c r="C2883" s="369"/>
      <c r="D2883" s="370" t="s">
        <v>16</v>
      </c>
      <c r="E2883" s="370"/>
      <c r="F2883" s="246" t="s">
        <v>128</v>
      </c>
      <c r="G2883" s="371">
        <v>0.128</v>
      </c>
      <c r="H2883" s="371"/>
      <c r="I2883" s="372">
        <v>27.77</v>
      </c>
      <c r="J2883" s="372"/>
      <c r="K2883" s="248">
        <f>TRUNC(TRUNC(G2883,8)*I2883,2)</f>
        <v>3.55</v>
      </c>
    </row>
    <row r="2884" spans="1:11" ht="18" customHeight="1">
      <c r="A2884" s="11"/>
      <c r="B2884" s="11"/>
      <c r="C2884" s="11"/>
      <c r="D2884" s="11"/>
      <c r="E2884" s="11"/>
      <c r="F2884" s="11"/>
      <c r="G2884" s="367" t="s">
        <v>212</v>
      </c>
      <c r="H2884" s="367"/>
      <c r="I2884" s="367"/>
      <c r="J2884" s="367"/>
      <c r="K2884" s="249">
        <f>SUM(K2882:K2883)</f>
        <v>6.56</v>
      </c>
    </row>
    <row r="2885" spans="1:11" ht="15" customHeight="1">
      <c r="A2885" s="11"/>
      <c r="B2885" s="11"/>
      <c r="C2885" s="11"/>
      <c r="D2885" s="11"/>
      <c r="E2885" s="11"/>
      <c r="F2885" s="11"/>
      <c r="G2885" s="368" t="s">
        <v>217</v>
      </c>
      <c r="H2885" s="368"/>
      <c r="I2885" s="368"/>
      <c r="J2885" s="368"/>
      <c r="K2885" s="250">
        <f>ROUND(SUM(K2880,K2884),2)</f>
        <v>10.38</v>
      </c>
    </row>
    <row r="2886" spans="1:11" ht="10.050000000000001" customHeight="1">
      <c r="A2886" s="11"/>
      <c r="B2886" s="11"/>
      <c r="C2886" s="11"/>
      <c r="D2886" s="11"/>
      <c r="E2886" s="11"/>
      <c r="F2886" s="11"/>
      <c r="G2886" s="374"/>
      <c r="H2886" s="374"/>
      <c r="I2886" s="374"/>
      <c r="J2886" s="374"/>
      <c r="K2886" s="374"/>
    </row>
    <row r="2887" spans="1:11" ht="19.95" customHeight="1">
      <c r="A2887" s="375" t="s">
        <v>1691</v>
      </c>
      <c r="B2887" s="375"/>
      <c r="C2887" s="375"/>
      <c r="D2887" s="375"/>
      <c r="E2887" s="375"/>
      <c r="F2887" s="375"/>
      <c r="G2887" s="375"/>
      <c r="H2887" s="375"/>
      <c r="I2887" s="375"/>
      <c r="J2887" s="375"/>
      <c r="K2887" s="375"/>
    </row>
    <row r="2888" spans="1:11" ht="13.05" customHeight="1">
      <c r="A2888" s="388" t="s">
        <v>186</v>
      </c>
      <c r="B2888" s="388"/>
      <c r="C2888" s="388"/>
      <c r="D2888" s="389" t="s">
        <v>1224</v>
      </c>
      <c r="E2888" s="365" t="s">
        <v>1225</v>
      </c>
      <c r="F2888" s="365"/>
      <c r="G2888" s="365" t="s">
        <v>1226</v>
      </c>
      <c r="H2888" s="365"/>
      <c r="I2888" s="365"/>
      <c r="J2888" s="365"/>
      <c r="K2888" s="365" t="s">
        <v>614</v>
      </c>
    </row>
    <row r="2889" spans="1:11" ht="12" customHeight="1">
      <c r="A2889" s="388"/>
      <c r="B2889" s="388"/>
      <c r="C2889" s="388"/>
      <c r="D2889" s="389"/>
      <c r="E2889" s="243" t="s">
        <v>1227</v>
      </c>
      <c r="F2889" s="243" t="s">
        <v>1228</v>
      </c>
      <c r="G2889" s="366" t="s">
        <v>1227</v>
      </c>
      <c r="H2889" s="366"/>
      <c r="I2889" s="366" t="s">
        <v>1228</v>
      </c>
      <c r="J2889" s="366"/>
      <c r="K2889" s="365"/>
    </row>
    <row r="2890" spans="1:11" ht="15" customHeight="1">
      <c r="A2890" s="18" t="s">
        <v>1692</v>
      </c>
      <c r="B2890" s="382" t="s">
        <v>1693</v>
      </c>
      <c r="C2890" s="382"/>
      <c r="D2890" s="252">
        <v>1</v>
      </c>
      <c r="E2890" s="264">
        <v>1</v>
      </c>
      <c r="F2890" s="264">
        <v>0</v>
      </c>
      <c r="G2890" s="384">
        <v>29.897200000000002</v>
      </c>
      <c r="H2890" s="384"/>
      <c r="I2890" s="384">
        <v>7.7064000000000004</v>
      </c>
      <c r="J2890" s="384"/>
      <c r="K2890" s="255">
        <f>ROUND(D2890*(ROUND(E2890*G2890,4)+ROUND(F2890*I2890,4)),4)</f>
        <v>29.897200000000002</v>
      </c>
    </row>
    <row r="2891" spans="1:11" ht="15" customHeight="1">
      <c r="A2891" s="18" t="s">
        <v>1694</v>
      </c>
      <c r="B2891" s="382" t="s">
        <v>1695</v>
      </c>
      <c r="C2891" s="382"/>
      <c r="D2891" s="252">
        <v>1</v>
      </c>
      <c r="E2891" s="264">
        <v>1</v>
      </c>
      <c r="F2891" s="264">
        <v>0</v>
      </c>
      <c r="G2891" s="384">
        <v>0.33479999999999999</v>
      </c>
      <c r="H2891" s="384"/>
      <c r="I2891" s="384">
        <v>0.1794</v>
      </c>
      <c r="J2891" s="384"/>
      <c r="K2891" s="255">
        <f>ROUND(D2891*(ROUND(E2891*G2891,4)+ROUND(F2891*I2891,4)),4)</f>
        <v>0.33479999999999999</v>
      </c>
    </row>
    <row r="2892" spans="1:11" ht="15" customHeight="1">
      <c r="A2892" s="13"/>
      <c r="B2892" s="13"/>
      <c r="C2892" s="13"/>
      <c r="D2892" s="13"/>
      <c r="E2892" s="13"/>
      <c r="F2892" s="13"/>
      <c r="G2892" s="343" t="s">
        <v>1233</v>
      </c>
      <c r="H2892" s="343"/>
      <c r="I2892" s="343"/>
      <c r="J2892" s="343"/>
      <c r="K2892" s="257">
        <f>SUM(K2889:K2891)</f>
        <v>30.232000000000003</v>
      </c>
    </row>
    <row r="2893" spans="1:11" ht="19.95" customHeight="1">
      <c r="A2893" s="377" t="s">
        <v>184</v>
      </c>
      <c r="B2893" s="377"/>
      <c r="C2893" s="377"/>
      <c r="D2893" s="377"/>
      <c r="E2893" s="377"/>
      <c r="F2893" s="14" t="s">
        <v>194</v>
      </c>
      <c r="G2893" s="365" t="s">
        <v>612</v>
      </c>
      <c r="H2893" s="365"/>
      <c r="I2893" s="365" t="s">
        <v>613</v>
      </c>
      <c r="J2893" s="365"/>
      <c r="K2893" s="14" t="s">
        <v>614</v>
      </c>
    </row>
    <row r="2894" spans="1:11" ht="15" customHeight="1">
      <c r="A2894" s="18" t="s">
        <v>1696</v>
      </c>
      <c r="B2894" s="386" t="s">
        <v>1697</v>
      </c>
      <c r="C2894" s="386"/>
      <c r="D2894" s="386"/>
      <c r="E2894" s="386"/>
      <c r="F2894" s="18" t="s">
        <v>617</v>
      </c>
      <c r="G2894" s="385">
        <v>1</v>
      </c>
      <c r="H2894" s="385"/>
      <c r="I2894" s="387">
        <v>20.999500000000001</v>
      </c>
      <c r="J2894" s="387"/>
      <c r="K2894" s="253">
        <f>ROUND(ROUND(G2894,5)*I2894,4)</f>
        <v>20.999500000000001</v>
      </c>
    </row>
    <row r="2895" spans="1:11" ht="15" customHeight="1">
      <c r="A2895" s="18" t="s">
        <v>1238</v>
      </c>
      <c r="B2895" s="386" t="s">
        <v>1239</v>
      </c>
      <c r="C2895" s="386"/>
      <c r="D2895" s="386"/>
      <c r="E2895" s="386"/>
      <c r="F2895" s="18" t="s">
        <v>617</v>
      </c>
      <c r="G2895" s="385">
        <v>1</v>
      </c>
      <c r="H2895" s="385"/>
      <c r="I2895" s="387">
        <v>32.813400000000001</v>
      </c>
      <c r="J2895" s="387"/>
      <c r="K2895" s="253">
        <f>ROUND(ROUND(G2895,5)*I2895,4)</f>
        <v>32.813400000000001</v>
      </c>
    </row>
    <row r="2896" spans="1:11" ht="15" customHeight="1">
      <c r="A2896" s="13"/>
      <c r="B2896" s="13"/>
      <c r="C2896" s="13"/>
      <c r="D2896" s="13"/>
      <c r="E2896" s="13"/>
      <c r="F2896" s="13"/>
      <c r="G2896" s="343" t="s">
        <v>618</v>
      </c>
      <c r="H2896" s="343"/>
      <c r="I2896" s="343"/>
      <c r="J2896" s="343"/>
      <c r="K2896" s="254">
        <f>SUM(K2894:K2895)</f>
        <v>53.812899999999999</v>
      </c>
    </row>
    <row r="2897" spans="1:11" ht="15" customHeight="1">
      <c r="A2897" s="11"/>
      <c r="B2897" s="11"/>
      <c r="C2897" s="11"/>
      <c r="D2897" s="11"/>
      <c r="E2897" s="11"/>
      <c r="F2897" s="11"/>
      <c r="G2897" s="368" t="s">
        <v>619</v>
      </c>
      <c r="H2897" s="368"/>
      <c r="I2897" s="368"/>
      <c r="J2897" s="368"/>
      <c r="K2897" s="255">
        <f>SUM(K2892,K2896)</f>
        <v>84.044899999999998</v>
      </c>
    </row>
    <row r="2898" spans="1:11" ht="15" customHeight="1">
      <c r="A2898" s="11"/>
      <c r="B2898" s="11"/>
      <c r="C2898" s="11"/>
      <c r="D2898" s="11"/>
      <c r="E2898" s="11"/>
      <c r="F2898" s="11"/>
      <c r="G2898" s="368" t="s">
        <v>620</v>
      </c>
      <c r="H2898" s="368"/>
      <c r="I2898" s="368"/>
      <c r="J2898" s="368"/>
      <c r="K2898" s="256">
        <v>1.3413900000000001</v>
      </c>
    </row>
    <row r="2899" spans="1:11" ht="15" customHeight="1">
      <c r="A2899" s="11"/>
      <c r="B2899" s="11"/>
      <c r="C2899" s="11"/>
      <c r="D2899" s="11"/>
      <c r="E2899" s="11"/>
      <c r="F2899" s="11"/>
      <c r="G2899" s="368" t="s">
        <v>621</v>
      </c>
      <c r="H2899" s="368"/>
      <c r="I2899" s="368"/>
      <c r="J2899" s="368"/>
      <c r="K2899" s="255">
        <f>ROUND(K2897/K2898,4)</f>
        <v>62.655099999999997</v>
      </c>
    </row>
    <row r="2900" spans="1:11" ht="19.95" customHeight="1">
      <c r="A2900" s="377" t="s">
        <v>622</v>
      </c>
      <c r="B2900" s="377"/>
      <c r="C2900" s="377"/>
      <c r="D2900" s="377"/>
      <c r="E2900" s="377"/>
      <c r="F2900" s="14" t="s">
        <v>194</v>
      </c>
      <c r="G2900" s="365" t="s">
        <v>612</v>
      </c>
      <c r="H2900" s="365"/>
      <c r="I2900" s="365" t="s">
        <v>623</v>
      </c>
      <c r="J2900" s="365"/>
      <c r="K2900" s="14" t="s">
        <v>624</v>
      </c>
    </row>
    <row r="2901" spans="1:11" ht="15" customHeight="1">
      <c r="A2901" s="18" t="s">
        <v>1698</v>
      </c>
      <c r="B2901" s="382" t="s">
        <v>1699</v>
      </c>
      <c r="C2901" s="382"/>
      <c r="D2901" s="382"/>
      <c r="E2901" s="382"/>
      <c r="F2901" s="18" t="s">
        <v>722</v>
      </c>
      <c r="G2901" s="385">
        <v>1</v>
      </c>
      <c r="H2901" s="385"/>
      <c r="I2901" s="384">
        <v>32.761800000000001</v>
      </c>
      <c r="J2901" s="384"/>
      <c r="K2901" s="255">
        <f>ROUND(ROUND(G2901,5)*I2901,4)</f>
        <v>32.761800000000001</v>
      </c>
    </row>
    <row r="2902" spans="1:11" ht="15" customHeight="1">
      <c r="A2902" s="13"/>
      <c r="B2902" s="13"/>
      <c r="C2902" s="13"/>
      <c r="D2902" s="13"/>
      <c r="E2902" s="13"/>
      <c r="F2902" s="13"/>
      <c r="G2902" s="343" t="s">
        <v>627</v>
      </c>
      <c r="H2902" s="343"/>
      <c r="I2902" s="343"/>
      <c r="J2902" s="343"/>
      <c r="K2902" s="257">
        <f>SUM(K2901:K2901)</f>
        <v>32.761800000000001</v>
      </c>
    </row>
    <row r="2903" spans="1:11" ht="15" customHeight="1">
      <c r="A2903" s="377" t="s">
        <v>633</v>
      </c>
      <c r="B2903" s="377"/>
      <c r="C2903" s="377"/>
      <c r="D2903" s="243" t="s">
        <v>179</v>
      </c>
      <c r="E2903" s="366" t="s">
        <v>634</v>
      </c>
      <c r="F2903" s="366"/>
      <c r="G2903" s="366" t="s">
        <v>612</v>
      </c>
      <c r="H2903" s="366"/>
      <c r="I2903" s="366" t="s">
        <v>196</v>
      </c>
      <c r="J2903" s="366"/>
      <c r="K2903" s="243" t="s">
        <v>624</v>
      </c>
    </row>
    <row r="2904" spans="1:11" ht="19.95" customHeight="1">
      <c r="A2904" s="258" t="s">
        <v>1698</v>
      </c>
      <c r="B2904" s="378" t="s">
        <v>1700</v>
      </c>
      <c r="C2904" s="378"/>
      <c r="D2904" s="258" t="s">
        <v>636</v>
      </c>
      <c r="E2904" s="379" t="s">
        <v>637</v>
      </c>
      <c r="F2904" s="379"/>
      <c r="G2904" s="380">
        <v>1E-3</v>
      </c>
      <c r="H2904" s="380"/>
      <c r="I2904" s="381">
        <v>32.559800000000003</v>
      </c>
      <c r="J2904" s="381"/>
      <c r="K2904" s="261">
        <f>ROUND(ROUND(G2904,5)*I2904,4)</f>
        <v>3.2599999999999997E-2</v>
      </c>
    </row>
    <row r="2905" spans="1:11" ht="15" customHeight="1">
      <c r="A2905" s="13"/>
      <c r="B2905" s="13"/>
      <c r="C2905" s="13"/>
      <c r="D2905" s="13"/>
      <c r="E2905" s="13"/>
      <c r="F2905" s="13"/>
      <c r="G2905" s="343" t="s">
        <v>638</v>
      </c>
      <c r="H2905" s="343"/>
      <c r="I2905" s="343"/>
      <c r="J2905" s="343"/>
      <c r="K2905" s="255">
        <f>SUM(K2904:K2904)</f>
        <v>3.2599999999999997E-2</v>
      </c>
    </row>
    <row r="2906" spans="1:11" ht="13.05" customHeight="1">
      <c r="A2906" s="377" t="s">
        <v>639</v>
      </c>
      <c r="B2906" s="377"/>
      <c r="C2906" s="366" t="s">
        <v>83</v>
      </c>
      <c r="D2906" s="366" t="s">
        <v>640</v>
      </c>
      <c r="E2906" s="366" t="s">
        <v>641</v>
      </c>
      <c r="F2906" s="366"/>
      <c r="G2906" s="366" t="s">
        <v>642</v>
      </c>
      <c r="H2906" s="366"/>
      <c r="I2906" s="366" t="s">
        <v>643</v>
      </c>
      <c r="J2906" s="366"/>
      <c r="K2906" s="366" t="s">
        <v>624</v>
      </c>
    </row>
    <row r="2907" spans="1:11" ht="12" customHeight="1">
      <c r="A2907" s="377"/>
      <c r="B2907" s="377"/>
      <c r="C2907" s="366"/>
      <c r="D2907" s="366"/>
      <c r="E2907" s="243" t="s">
        <v>644</v>
      </c>
      <c r="F2907" s="243" t="s">
        <v>645</v>
      </c>
      <c r="G2907" s="243" t="s">
        <v>644</v>
      </c>
      <c r="H2907" s="243" t="s">
        <v>645</v>
      </c>
      <c r="I2907" s="243" t="s">
        <v>644</v>
      </c>
      <c r="J2907" s="243" t="s">
        <v>645</v>
      </c>
      <c r="K2907" s="366"/>
    </row>
    <row r="2908" spans="1:11" ht="19.95" customHeight="1">
      <c r="A2908" s="258" t="s">
        <v>1698</v>
      </c>
      <c r="B2908" s="259" t="s">
        <v>1700</v>
      </c>
      <c r="C2908" s="258" t="s">
        <v>646</v>
      </c>
      <c r="D2908" s="260">
        <v>1E-3</v>
      </c>
      <c r="E2908" s="262">
        <v>0</v>
      </c>
      <c r="F2908" s="263">
        <v>1.089</v>
      </c>
      <c r="G2908" s="262">
        <v>0</v>
      </c>
      <c r="H2908" s="263">
        <v>0.87119999999999997</v>
      </c>
      <c r="I2908" s="262">
        <v>0</v>
      </c>
      <c r="J2908" s="263">
        <v>0.71430000000000005</v>
      </c>
      <c r="K2908" s="261">
        <f>ROUND(D2908*(ROUND(E2908*F2908,4)+ROUND(G2908*H2908,4)+ROUND(I2908*J2908,4)),4)</f>
        <v>0</v>
      </c>
    </row>
    <row r="2909" spans="1:11" ht="15" customHeight="1">
      <c r="A2909" s="13"/>
      <c r="B2909" s="13"/>
      <c r="C2909" s="13"/>
      <c r="D2909" s="13"/>
      <c r="E2909" s="13"/>
      <c r="F2909" s="13"/>
      <c r="G2909" s="343" t="s">
        <v>647</v>
      </c>
      <c r="H2909" s="343"/>
      <c r="I2909" s="343"/>
      <c r="J2909" s="343"/>
      <c r="K2909" s="255">
        <f>SUM(K2907:K2908)</f>
        <v>0</v>
      </c>
    </row>
    <row r="2910" spans="1:11" ht="15" customHeight="1">
      <c r="A2910" s="11"/>
      <c r="B2910" s="11"/>
      <c r="C2910" s="11"/>
      <c r="D2910" s="11"/>
      <c r="E2910" s="11"/>
      <c r="F2910" s="11"/>
      <c r="G2910" s="368" t="s">
        <v>628</v>
      </c>
      <c r="H2910" s="368"/>
      <c r="I2910" s="368"/>
      <c r="J2910" s="368"/>
      <c r="K2910" s="255">
        <f>SUM(K2899,K2902,K2905,K2909)</f>
        <v>95.4495</v>
      </c>
    </row>
    <row r="2911" spans="1:11" ht="15" customHeight="1">
      <c r="A2911" s="11"/>
      <c r="B2911" s="11"/>
      <c r="C2911" s="11"/>
      <c r="D2911" s="11"/>
      <c r="E2911" s="11"/>
      <c r="F2911" s="11"/>
      <c r="G2911" s="368" t="s">
        <v>217</v>
      </c>
      <c r="H2911" s="368"/>
      <c r="I2911" s="368"/>
      <c r="J2911" s="368"/>
      <c r="K2911" s="250">
        <f>ROUND(SUM(K2910),2)</f>
        <v>95.45</v>
      </c>
    </row>
    <row r="2912" spans="1:11" ht="10.050000000000001" customHeight="1">
      <c r="A2912" s="11"/>
      <c r="B2912" s="11"/>
      <c r="C2912" s="11"/>
      <c r="D2912" s="11"/>
      <c r="E2912" s="11"/>
      <c r="F2912" s="11"/>
      <c r="G2912" s="374"/>
      <c r="H2912" s="374"/>
      <c r="I2912" s="374"/>
      <c r="J2912" s="374"/>
      <c r="K2912" s="374"/>
    </row>
    <row r="2913" spans="1:11" ht="19.95" customHeight="1">
      <c r="A2913" s="375" t="s">
        <v>1701</v>
      </c>
      <c r="B2913" s="375"/>
      <c r="C2913" s="375"/>
      <c r="D2913" s="375"/>
      <c r="E2913" s="375"/>
      <c r="F2913" s="375"/>
      <c r="G2913" s="375"/>
      <c r="H2913" s="375"/>
      <c r="I2913" s="375"/>
      <c r="J2913" s="375"/>
      <c r="K2913" s="375"/>
    </row>
    <row r="2914" spans="1:11" ht="15" customHeight="1">
      <c r="A2914" s="373" t="s">
        <v>193</v>
      </c>
      <c r="B2914" s="373"/>
      <c r="C2914" s="373"/>
      <c r="D2914" s="366" t="s">
        <v>178</v>
      </c>
      <c r="E2914" s="366"/>
      <c r="F2914" s="243" t="s">
        <v>194</v>
      </c>
      <c r="G2914" s="366" t="s">
        <v>195</v>
      </c>
      <c r="H2914" s="366"/>
      <c r="I2914" s="366" t="s">
        <v>196</v>
      </c>
      <c r="J2914" s="366"/>
      <c r="K2914" s="243" t="s">
        <v>197</v>
      </c>
    </row>
    <row r="2915" spans="1:11" ht="21" customHeight="1">
      <c r="A2915" s="246" t="s">
        <v>1217</v>
      </c>
      <c r="B2915" s="369" t="s">
        <v>1218</v>
      </c>
      <c r="C2915" s="369"/>
      <c r="D2915" s="370" t="s">
        <v>16</v>
      </c>
      <c r="E2915" s="370"/>
      <c r="F2915" s="246" t="s">
        <v>23</v>
      </c>
      <c r="G2915" s="371">
        <v>3</v>
      </c>
      <c r="H2915" s="371"/>
      <c r="I2915" s="372">
        <v>4</v>
      </c>
      <c r="J2915" s="372"/>
      <c r="K2915" s="248">
        <f>TRUNC(TRUNC(G2915,8)*I2915,2)</f>
        <v>12</v>
      </c>
    </row>
    <row r="2916" spans="1:11" ht="28.95" customHeight="1">
      <c r="A2916" s="246" t="s">
        <v>1221</v>
      </c>
      <c r="B2916" s="369" t="s">
        <v>1222</v>
      </c>
      <c r="C2916" s="369"/>
      <c r="D2916" s="370" t="s">
        <v>16</v>
      </c>
      <c r="E2916" s="370"/>
      <c r="F2916" s="246" t="s">
        <v>23</v>
      </c>
      <c r="G2916" s="371">
        <v>0.17249999999999999</v>
      </c>
      <c r="H2916" s="371"/>
      <c r="I2916" s="372">
        <v>26.99</v>
      </c>
      <c r="J2916" s="372"/>
      <c r="K2916" s="248">
        <f>TRUNC(TRUNC(G2916,8)*I2916,2)</f>
        <v>4.6500000000000004</v>
      </c>
    </row>
    <row r="2917" spans="1:11" ht="21" customHeight="1">
      <c r="A2917" s="246" t="s">
        <v>1702</v>
      </c>
      <c r="B2917" s="369" t="s">
        <v>1703</v>
      </c>
      <c r="C2917" s="369"/>
      <c r="D2917" s="370" t="s">
        <v>16</v>
      </c>
      <c r="E2917" s="370"/>
      <c r="F2917" s="246" t="s">
        <v>23</v>
      </c>
      <c r="G2917" s="371">
        <v>1</v>
      </c>
      <c r="H2917" s="371"/>
      <c r="I2917" s="372">
        <v>13.4</v>
      </c>
      <c r="J2917" s="372"/>
      <c r="K2917" s="248">
        <f>TRUNC(TRUNC(G2917,8)*I2917,2)</f>
        <v>13.4</v>
      </c>
    </row>
    <row r="2918" spans="1:11" ht="15" customHeight="1">
      <c r="A2918" s="11"/>
      <c r="B2918" s="11"/>
      <c r="C2918" s="11"/>
      <c r="D2918" s="11"/>
      <c r="E2918" s="11"/>
      <c r="F2918" s="11"/>
      <c r="G2918" s="367" t="s">
        <v>206</v>
      </c>
      <c r="H2918" s="367"/>
      <c r="I2918" s="367"/>
      <c r="J2918" s="367"/>
      <c r="K2918" s="249">
        <f>SUM(K2915:K2917)</f>
        <v>30.049999999999997</v>
      </c>
    </row>
    <row r="2919" spans="1:11" ht="15" customHeight="1">
      <c r="A2919" s="373" t="s">
        <v>207</v>
      </c>
      <c r="B2919" s="373"/>
      <c r="C2919" s="373"/>
      <c r="D2919" s="366" t="s">
        <v>178</v>
      </c>
      <c r="E2919" s="366"/>
      <c r="F2919" s="243" t="s">
        <v>194</v>
      </c>
      <c r="G2919" s="366" t="s">
        <v>195</v>
      </c>
      <c r="H2919" s="366"/>
      <c r="I2919" s="366" t="s">
        <v>196</v>
      </c>
      <c r="J2919" s="366"/>
      <c r="K2919" s="243" t="s">
        <v>197</v>
      </c>
    </row>
    <row r="2920" spans="1:11" ht="21" customHeight="1">
      <c r="A2920" s="246" t="s">
        <v>276</v>
      </c>
      <c r="B2920" s="369" t="s">
        <v>277</v>
      </c>
      <c r="C2920" s="369"/>
      <c r="D2920" s="370" t="s">
        <v>16</v>
      </c>
      <c r="E2920" s="370"/>
      <c r="F2920" s="246" t="s">
        <v>128</v>
      </c>
      <c r="G2920" s="371">
        <v>0.25679999999999997</v>
      </c>
      <c r="H2920" s="371"/>
      <c r="I2920" s="372">
        <v>22.58</v>
      </c>
      <c r="J2920" s="372"/>
      <c r="K2920" s="248">
        <f>TRUNC(TRUNC(G2920,8)*I2920,2)</f>
        <v>5.79</v>
      </c>
    </row>
    <row r="2921" spans="1:11" ht="21" customHeight="1">
      <c r="A2921" s="246" t="s">
        <v>278</v>
      </c>
      <c r="B2921" s="369" t="s">
        <v>279</v>
      </c>
      <c r="C2921" s="369"/>
      <c r="D2921" s="370" t="s">
        <v>16</v>
      </c>
      <c r="E2921" s="370"/>
      <c r="F2921" s="246" t="s">
        <v>128</v>
      </c>
      <c r="G2921" s="371">
        <v>0.25679999999999997</v>
      </c>
      <c r="H2921" s="371"/>
      <c r="I2921" s="372">
        <v>26.71</v>
      </c>
      <c r="J2921" s="372"/>
      <c r="K2921" s="248">
        <f>TRUNC(TRUNC(G2921,8)*I2921,2)</f>
        <v>6.85</v>
      </c>
    </row>
    <row r="2922" spans="1:11" ht="18" customHeight="1">
      <c r="A2922" s="11"/>
      <c r="B2922" s="11"/>
      <c r="C2922" s="11"/>
      <c r="D2922" s="11"/>
      <c r="E2922" s="11"/>
      <c r="F2922" s="11"/>
      <c r="G2922" s="367" t="s">
        <v>212</v>
      </c>
      <c r="H2922" s="367"/>
      <c r="I2922" s="367"/>
      <c r="J2922" s="367"/>
      <c r="K2922" s="249">
        <f>SUM(K2920:K2921)</f>
        <v>12.64</v>
      </c>
    </row>
    <row r="2923" spans="1:11" ht="15" customHeight="1">
      <c r="A2923" s="11"/>
      <c r="B2923" s="11"/>
      <c r="C2923" s="11"/>
      <c r="D2923" s="11"/>
      <c r="E2923" s="11"/>
      <c r="F2923" s="11"/>
      <c r="G2923" s="368" t="s">
        <v>217</v>
      </c>
      <c r="H2923" s="368"/>
      <c r="I2923" s="368"/>
      <c r="J2923" s="368"/>
      <c r="K2923" s="250">
        <f>ROUND(SUM(K2918,K2922),2)</f>
        <v>42.69</v>
      </c>
    </row>
    <row r="2924" spans="1:11" ht="10.050000000000001" customHeight="1">
      <c r="A2924" s="11"/>
      <c r="B2924" s="11"/>
      <c r="C2924" s="11"/>
      <c r="D2924" s="11"/>
      <c r="E2924" s="11"/>
      <c r="F2924" s="11"/>
      <c r="G2924" s="374"/>
      <c r="H2924" s="374"/>
      <c r="I2924" s="374"/>
      <c r="J2924" s="374"/>
      <c r="K2924" s="374"/>
    </row>
    <row r="2925" spans="1:11" ht="19.95" customHeight="1">
      <c r="A2925" s="375" t="s">
        <v>1704</v>
      </c>
      <c r="B2925" s="375"/>
      <c r="C2925" s="375"/>
      <c r="D2925" s="375"/>
      <c r="E2925" s="375"/>
      <c r="F2925" s="375"/>
      <c r="G2925" s="375"/>
      <c r="H2925" s="375"/>
      <c r="I2925" s="375"/>
      <c r="J2925" s="375"/>
      <c r="K2925" s="375"/>
    </row>
    <row r="2926" spans="1:11" ht="15" customHeight="1">
      <c r="A2926" s="373" t="s">
        <v>193</v>
      </c>
      <c r="B2926" s="373"/>
      <c r="C2926" s="373"/>
      <c r="D2926" s="366" t="s">
        <v>178</v>
      </c>
      <c r="E2926" s="366"/>
      <c r="F2926" s="243" t="s">
        <v>194</v>
      </c>
      <c r="G2926" s="366" t="s">
        <v>195</v>
      </c>
      <c r="H2926" s="366"/>
      <c r="I2926" s="366" t="s">
        <v>196</v>
      </c>
      <c r="J2926" s="366"/>
      <c r="K2926" s="243" t="s">
        <v>197</v>
      </c>
    </row>
    <row r="2927" spans="1:11" ht="21" customHeight="1">
      <c r="A2927" s="246" t="s">
        <v>1430</v>
      </c>
      <c r="B2927" s="369" t="s">
        <v>1431</v>
      </c>
      <c r="C2927" s="369"/>
      <c r="D2927" s="370" t="s">
        <v>16</v>
      </c>
      <c r="E2927" s="370"/>
      <c r="F2927" s="246" t="s">
        <v>23</v>
      </c>
      <c r="G2927" s="371">
        <v>3</v>
      </c>
      <c r="H2927" s="371"/>
      <c r="I2927" s="372">
        <v>2.2599999999999998</v>
      </c>
      <c r="J2927" s="372"/>
      <c r="K2927" s="248">
        <f>TRUNC(TRUNC(G2927,8)*I2927,2)</f>
        <v>6.78</v>
      </c>
    </row>
    <row r="2928" spans="1:11" ht="28.95" customHeight="1">
      <c r="A2928" s="246" t="s">
        <v>1221</v>
      </c>
      <c r="B2928" s="369" t="s">
        <v>1222</v>
      </c>
      <c r="C2928" s="369"/>
      <c r="D2928" s="370" t="s">
        <v>16</v>
      </c>
      <c r="E2928" s="370"/>
      <c r="F2928" s="246" t="s">
        <v>23</v>
      </c>
      <c r="G2928" s="371">
        <v>7.4999999999999997E-2</v>
      </c>
      <c r="H2928" s="371"/>
      <c r="I2928" s="372">
        <v>26.99</v>
      </c>
      <c r="J2928" s="372"/>
      <c r="K2928" s="248">
        <f>TRUNC(TRUNC(G2928,8)*I2928,2)</f>
        <v>2.02</v>
      </c>
    </row>
    <row r="2929" spans="1:11" ht="21" customHeight="1">
      <c r="A2929" s="246" t="s">
        <v>1705</v>
      </c>
      <c r="B2929" s="369" t="s">
        <v>1706</v>
      </c>
      <c r="C2929" s="369"/>
      <c r="D2929" s="370" t="s">
        <v>16</v>
      </c>
      <c r="E2929" s="370"/>
      <c r="F2929" s="246" t="s">
        <v>23</v>
      </c>
      <c r="G2929" s="371">
        <v>1</v>
      </c>
      <c r="H2929" s="371"/>
      <c r="I2929" s="372">
        <v>6.29</v>
      </c>
      <c r="J2929" s="372"/>
      <c r="K2929" s="248">
        <f>TRUNC(TRUNC(G2929,8)*I2929,2)</f>
        <v>6.29</v>
      </c>
    </row>
    <row r="2930" spans="1:11" ht="15" customHeight="1">
      <c r="A2930" s="11"/>
      <c r="B2930" s="11"/>
      <c r="C2930" s="11"/>
      <c r="D2930" s="11"/>
      <c r="E2930" s="11"/>
      <c r="F2930" s="11"/>
      <c r="G2930" s="367" t="s">
        <v>206</v>
      </c>
      <c r="H2930" s="367"/>
      <c r="I2930" s="367"/>
      <c r="J2930" s="367"/>
      <c r="K2930" s="249">
        <f>SUM(K2927:K2929)</f>
        <v>15.09</v>
      </c>
    </row>
    <row r="2931" spans="1:11" ht="15" customHeight="1">
      <c r="A2931" s="373" t="s">
        <v>207</v>
      </c>
      <c r="B2931" s="373"/>
      <c r="C2931" s="373"/>
      <c r="D2931" s="366" t="s">
        <v>178</v>
      </c>
      <c r="E2931" s="366"/>
      <c r="F2931" s="243" t="s">
        <v>194</v>
      </c>
      <c r="G2931" s="366" t="s">
        <v>195</v>
      </c>
      <c r="H2931" s="366"/>
      <c r="I2931" s="366" t="s">
        <v>196</v>
      </c>
      <c r="J2931" s="366"/>
      <c r="K2931" s="243" t="s">
        <v>197</v>
      </c>
    </row>
    <row r="2932" spans="1:11" ht="21" customHeight="1">
      <c r="A2932" s="246" t="s">
        <v>276</v>
      </c>
      <c r="B2932" s="369" t="s">
        <v>277</v>
      </c>
      <c r="C2932" s="369"/>
      <c r="D2932" s="370" t="s">
        <v>16</v>
      </c>
      <c r="E2932" s="370"/>
      <c r="F2932" s="246" t="s">
        <v>128</v>
      </c>
      <c r="G2932" s="371">
        <v>0.18390000000000001</v>
      </c>
      <c r="H2932" s="371"/>
      <c r="I2932" s="372">
        <v>22.58</v>
      </c>
      <c r="J2932" s="372"/>
      <c r="K2932" s="248">
        <f>TRUNC(TRUNC(G2932,8)*I2932,2)</f>
        <v>4.1500000000000004</v>
      </c>
    </row>
    <row r="2933" spans="1:11" ht="21" customHeight="1">
      <c r="A2933" s="246" t="s">
        <v>278</v>
      </c>
      <c r="B2933" s="369" t="s">
        <v>279</v>
      </c>
      <c r="C2933" s="369"/>
      <c r="D2933" s="370" t="s">
        <v>16</v>
      </c>
      <c r="E2933" s="370"/>
      <c r="F2933" s="246" t="s">
        <v>128</v>
      </c>
      <c r="G2933" s="371">
        <v>0.18390000000000001</v>
      </c>
      <c r="H2933" s="371"/>
      <c r="I2933" s="372">
        <v>26.71</v>
      </c>
      <c r="J2933" s="372"/>
      <c r="K2933" s="248">
        <f>TRUNC(TRUNC(G2933,8)*I2933,2)</f>
        <v>4.91</v>
      </c>
    </row>
    <row r="2934" spans="1:11" ht="18" customHeight="1">
      <c r="A2934" s="11"/>
      <c r="B2934" s="11"/>
      <c r="C2934" s="11"/>
      <c r="D2934" s="11"/>
      <c r="E2934" s="11"/>
      <c r="F2934" s="11"/>
      <c r="G2934" s="367" t="s">
        <v>212</v>
      </c>
      <c r="H2934" s="367"/>
      <c r="I2934" s="367"/>
      <c r="J2934" s="367"/>
      <c r="K2934" s="249">
        <f>SUM(K2932:K2933)</f>
        <v>9.06</v>
      </c>
    </row>
    <row r="2935" spans="1:11" ht="15" customHeight="1">
      <c r="A2935" s="11"/>
      <c r="B2935" s="11"/>
      <c r="C2935" s="11"/>
      <c r="D2935" s="11"/>
      <c r="E2935" s="11"/>
      <c r="F2935" s="11"/>
      <c r="G2935" s="368" t="s">
        <v>217</v>
      </c>
      <c r="H2935" s="368"/>
      <c r="I2935" s="368"/>
      <c r="J2935" s="368"/>
      <c r="K2935" s="250">
        <f>ROUND(SUM(K2930,K2934),2)</f>
        <v>24.15</v>
      </c>
    </row>
    <row r="2936" spans="1:11" ht="10.050000000000001" customHeight="1">
      <c r="A2936" s="11"/>
      <c r="B2936" s="11"/>
      <c r="C2936" s="11"/>
      <c r="D2936" s="11"/>
      <c r="E2936" s="11"/>
      <c r="F2936" s="11"/>
      <c r="G2936" s="374"/>
      <c r="H2936" s="374"/>
      <c r="I2936" s="374"/>
      <c r="J2936" s="374"/>
      <c r="K2936" s="374"/>
    </row>
    <row r="2937" spans="1:11" ht="19.95" customHeight="1">
      <c r="A2937" s="375" t="s">
        <v>1707</v>
      </c>
      <c r="B2937" s="375"/>
      <c r="C2937" s="375"/>
      <c r="D2937" s="375"/>
      <c r="E2937" s="375"/>
      <c r="F2937" s="375"/>
      <c r="G2937" s="375"/>
      <c r="H2937" s="375"/>
      <c r="I2937" s="375"/>
      <c r="J2937" s="375"/>
      <c r="K2937" s="375"/>
    </row>
    <row r="2938" spans="1:11" ht="15" customHeight="1">
      <c r="A2938" s="373" t="s">
        <v>765</v>
      </c>
      <c r="B2938" s="373"/>
      <c r="C2938" s="373"/>
      <c r="D2938" s="366" t="s">
        <v>178</v>
      </c>
      <c r="E2938" s="366"/>
      <c r="F2938" s="243" t="s">
        <v>194</v>
      </c>
      <c r="G2938" s="366" t="s">
        <v>195</v>
      </c>
      <c r="H2938" s="366"/>
      <c r="I2938" s="366" t="s">
        <v>196</v>
      </c>
      <c r="J2938" s="366"/>
      <c r="K2938" s="243" t="s">
        <v>197</v>
      </c>
    </row>
    <row r="2939" spans="1:11" ht="21" customHeight="1">
      <c r="A2939" s="246" t="s">
        <v>868</v>
      </c>
      <c r="B2939" s="369" t="s">
        <v>869</v>
      </c>
      <c r="C2939" s="369"/>
      <c r="D2939" s="370" t="s">
        <v>16</v>
      </c>
      <c r="E2939" s="370"/>
      <c r="F2939" s="246" t="s">
        <v>591</v>
      </c>
      <c r="G2939" s="371">
        <v>1</v>
      </c>
      <c r="H2939" s="371"/>
      <c r="I2939" s="372">
        <v>153.54</v>
      </c>
      <c r="J2939" s="372"/>
      <c r="K2939" s="248">
        <f>TRUNC(TRUNC(G2939,8)*I2939,2)</f>
        <v>153.54</v>
      </c>
    </row>
    <row r="2940" spans="1:11" ht="21" customHeight="1">
      <c r="A2940" s="246" t="s">
        <v>870</v>
      </c>
      <c r="B2940" s="369" t="s">
        <v>871</v>
      </c>
      <c r="C2940" s="369"/>
      <c r="D2940" s="370" t="s">
        <v>16</v>
      </c>
      <c r="E2940" s="370"/>
      <c r="F2940" s="246" t="s">
        <v>591</v>
      </c>
      <c r="G2940" s="371">
        <v>1</v>
      </c>
      <c r="H2940" s="371"/>
      <c r="I2940" s="372">
        <v>270.51</v>
      </c>
      <c r="J2940" s="372"/>
      <c r="K2940" s="248">
        <f>TRUNC(TRUNC(G2940,8)*I2940,2)</f>
        <v>270.51</v>
      </c>
    </row>
    <row r="2941" spans="1:11" ht="21" customHeight="1">
      <c r="A2941" s="246" t="s">
        <v>872</v>
      </c>
      <c r="B2941" s="369" t="s">
        <v>873</v>
      </c>
      <c r="C2941" s="369"/>
      <c r="D2941" s="370" t="s">
        <v>16</v>
      </c>
      <c r="E2941" s="370"/>
      <c r="F2941" s="246" t="s">
        <v>591</v>
      </c>
      <c r="G2941" s="371">
        <v>1</v>
      </c>
      <c r="H2941" s="371"/>
      <c r="I2941" s="372">
        <v>11.14</v>
      </c>
      <c r="J2941" s="372"/>
      <c r="K2941" s="248">
        <f>TRUNC(TRUNC(G2941,8)*I2941,2)</f>
        <v>11.14</v>
      </c>
    </row>
    <row r="2942" spans="1:11" ht="21" customHeight="1">
      <c r="A2942" s="246" t="s">
        <v>874</v>
      </c>
      <c r="B2942" s="369" t="s">
        <v>875</v>
      </c>
      <c r="C2942" s="369"/>
      <c r="D2942" s="370" t="s">
        <v>16</v>
      </c>
      <c r="E2942" s="370"/>
      <c r="F2942" s="246" t="s">
        <v>591</v>
      </c>
      <c r="G2942" s="371">
        <v>1</v>
      </c>
      <c r="H2942" s="371"/>
      <c r="I2942" s="372">
        <v>15.46</v>
      </c>
      <c r="J2942" s="372"/>
      <c r="K2942" s="248">
        <f>TRUNC(TRUNC(G2942,8)*I2942,2)</f>
        <v>15.46</v>
      </c>
    </row>
    <row r="2943" spans="1:11" ht="15" customHeight="1">
      <c r="A2943" s="11"/>
      <c r="B2943" s="11"/>
      <c r="C2943" s="11"/>
      <c r="D2943" s="11"/>
      <c r="E2943" s="11"/>
      <c r="F2943" s="11"/>
      <c r="G2943" s="367" t="s">
        <v>778</v>
      </c>
      <c r="H2943" s="367"/>
      <c r="I2943" s="367"/>
      <c r="J2943" s="367"/>
      <c r="K2943" s="249">
        <f>SUM(K2939:K2942)</f>
        <v>450.64999999999992</v>
      </c>
    </row>
    <row r="2944" spans="1:11" ht="15" customHeight="1">
      <c r="A2944" s="373" t="s">
        <v>779</v>
      </c>
      <c r="B2944" s="373"/>
      <c r="C2944" s="373"/>
      <c r="D2944" s="366" t="s">
        <v>178</v>
      </c>
      <c r="E2944" s="366"/>
      <c r="F2944" s="243" t="s">
        <v>194</v>
      </c>
      <c r="G2944" s="366" t="s">
        <v>195</v>
      </c>
      <c r="H2944" s="366"/>
      <c r="I2944" s="366" t="s">
        <v>196</v>
      </c>
      <c r="J2944" s="366"/>
      <c r="K2944" s="243" t="s">
        <v>197</v>
      </c>
    </row>
    <row r="2945" spans="1:11" ht="15" customHeight="1">
      <c r="A2945" s="246" t="s">
        <v>1204</v>
      </c>
      <c r="B2945" s="369" t="s">
        <v>1205</v>
      </c>
      <c r="C2945" s="369"/>
      <c r="D2945" s="370" t="s">
        <v>16</v>
      </c>
      <c r="E2945" s="370"/>
      <c r="F2945" s="246" t="s">
        <v>591</v>
      </c>
      <c r="G2945" s="371">
        <v>1</v>
      </c>
      <c r="H2945" s="371"/>
      <c r="I2945" s="372">
        <v>3669.52</v>
      </c>
      <c r="J2945" s="372"/>
      <c r="K2945" s="248">
        <f>TRUNC(TRUNC(G2945,8)*I2945,2)</f>
        <v>3669.52</v>
      </c>
    </row>
    <row r="2946" spans="1:11" ht="15" customHeight="1">
      <c r="A2946" s="11"/>
      <c r="B2946" s="11"/>
      <c r="C2946" s="11"/>
      <c r="D2946" s="11"/>
      <c r="E2946" s="11"/>
      <c r="F2946" s="11"/>
      <c r="G2946" s="367" t="s">
        <v>782</v>
      </c>
      <c r="H2946" s="367"/>
      <c r="I2946" s="367"/>
      <c r="J2946" s="367"/>
      <c r="K2946" s="249">
        <f>SUM(K2945:K2945)</f>
        <v>3669.52</v>
      </c>
    </row>
    <row r="2947" spans="1:11" ht="15" customHeight="1">
      <c r="A2947" s="373" t="s">
        <v>213</v>
      </c>
      <c r="B2947" s="373"/>
      <c r="C2947" s="373"/>
      <c r="D2947" s="366" t="s">
        <v>178</v>
      </c>
      <c r="E2947" s="366"/>
      <c r="F2947" s="243" t="s">
        <v>194</v>
      </c>
      <c r="G2947" s="366" t="s">
        <v>195</v>
      </c>
      <c r="H2947" s="366"/>
      <c r="I2947" s="366" t="s">
        <v>196</v>
      </c>
      <c r="J2947" s="366"/>
      <c r="K2947" s="243" t="s">
        <v>197</v>
      </c>
    </row>
    <row r="2948" spans="1:11" ht="21" customHeight="1">
      <c r="A2948" s="246" t="s">
        <v>1708</v>
      </c>
      <c r="B2948" s="369" t="s">
        <v>1709</v>
      </c>
      <c r="C2948" s="369"/>
      <c r="D2948" s="370" t="s">
        <v>16</v>
      </c>
      <c r="E2948" s="370"/>
      <c r="F2948" s="246" t="s">
        <v>591</v>
      </c>
      <c r="G2948" s="371">
        <v>1</v>
      </c>
      <c r="H2948" s="371"/>
      <c r="I2948" s="372">
        <v>49.68</v>
      </c>
      <c r="J2948" s="372"/>
      <c r="K2948" s="248">
        <f>TRUNC(TRUNC(G2948,8)*I2948,2)</f>
        <v>49.68</v>
      </c>
    </row>
    <row r="2949" spans="1:11" ht="15" customHeight="1">
      <c r="A2949" s="11"/>
      <c r="B2949" s="11"/>
      <c r="C2949" s="11"/>
      <c r="D2949" s="11"/>
      <c r="E2949" s="11"/>
      <c r="F2949" s="11"/>
      <c r="G2949" s="367" t="s">
        <v>216</v>
      </c>
      <c r="H2949" s="367"/>
      <c r="I2949" s="367"/>
      <c r="J2949" s="367"/>
      <c r="K2949" s="249">
        <f>SUM(K2948:K2948)</f>
        <v>49.68</v>
      </c>
    </row>
    <row r="2950" spans="1:11" ht="15" customHeight="1">
      <c r="A2950" s="11"/>
      <c r="B2950" s="11"/>
      <c r="C2950" s="11"/>
      <c r="D2950" s="11"/>
      <c r="E2950" s="11"/>
      <c r="F2950" s="11"/>
      <c r="G2950" s="368" t="s">
        <v>217</v>
      </c>
      <c r="H2950" s="368"/>
      <c r="I2950" s="368"/>
      <c r="J2950" s="368"/>
      <c r="K2950" s="250">
        <f>ROUND(SUM(K2943,K2946,K2949),2)</f>
        <v>4169.8500000000004</v>
      </c>
    </row>
    <row r="2951" spans="1:11" ht="10.050000000000001" customHeight="1">
      <c r="A2951" s="11"/>
      <c r="B2951" s="11"/>
      <c r="C2951" s="11"/>
      <c r="D2951" s="11"/>
      <c r="E2951" s="11"/>
      <c r="F2951" s="11"/>
      <c r="G2951" s="374"/>
      <c r="H2951" s="374"/>
      <c r="I2951" s="374"/>
      <c r="J2951" s="374"/>
      <c r="K2951" s="374"/>
    </row>
    <row r="2952" spans="1:11" ht="19.95" customHeight="1">
      <c r="A2952" s="375" t="s">
        <v>1710</v>
      </c>
      <c r="B2952" s="375"/>
      <c r="C2952" s="375"/>
      <c r="D2952" s="375"/>
      <c r="E2952" s="375"/>
      <c r="F2952" s="375"/>
      <c r="G2952" s="375"/>
      <c r="H2952" s="375"/>
      <c r="I2952" s="375"/>
      <c r="J2952" s="375"/>
      <c r="K2952" s="375"/>
    </row>
    <row r="2953" spans="1:11" ht="15" customHeight="1">
      <c r="A2953" s="373" t="s">
        <v>765</v>
      </c>
      <c r="B2953" s="373"/>
      <c r="C2953" s="373"/>
      <c r="D2953" s="366" t="s">
        <v>178</v>
      </c>
      <c r="E2953" s="366"/>
      <c r="F2953" s="243" t="s">
        <v>194</v>
      </c>
      <c r="G2953" s="366" t="s">
        <v>195</v>
      </c>
      <c r="H2953" s="366"/>
      <c r="I2953" s="366" t="s">
        <v>196</v>
      </c>
      <c r="J2953" s="366"/>
      <c r="K2953" s="243" t="s">
        <v>197</v>
      </c>
    </row>
    <row r="2954" spans="1:11" ht="21" customHeight="1">
      <c r="A2954" s="246" t="s">
        <v>766</v>
      </c>
      <c r="B2954" s="369" t="s">
        <v>767</v>
      </c>
      <c r="C2954" s="369"/>
      <c r="D2954" s="370" t="s">
        <v>16</v>
      </c>
      <c r="E2954" s="370"/>
      <c r="F2954" s="246" t="s">
        <v>128</v>
      </c>
      <c r="G2954" s="371">
        <v>1</v>
      </c>
      <c r="H2954" s="371"/>
      <c r="I2954" s="372">
        <v>2.79</v>
      </c>
      <c r="J2954" s="372"/>
      <c r="K2954" s="248">
        <f t="shared" ref="K2954:K2959" si="25">TRUNC(TRUNC(G2954,8)*I2954,2)</f>
        <v>2.79</v>
      </c>
    </row>
    <row r="2955" spans="1:11" ht="21" customHeight="1">
      <c r="A2955" s="246" t="s">
        <v>786</v>
      </c>
      <c r="B2955" s="369" t="s">
        <v>787</v>
      </c>
      <c r="C2955" s="369"/>
      <c r="D2955" s="370" t="s">
        <v>16</v>
      </c>
      <c r="E2955" s="370"/>
      <c r="F2955" s="246" t="s">
        <v>128</v>
      </c>
      <c r="G2955" s="371">
        <v>1</v>
      </c>
      <c r="H2955" s="371"/>
      <c r="I2955" s="372">
        <v>1.43</v>
      </c>
      <c r="J2955" s="372"/>
      <c r="K2955" s="248">
        <f t="shared" si="25"/>
        <v>1.43</v>
      </c>
    </row>
    <row r="2956" spans="1:11" ht="21" customHeight="1">
      <c r="A2956" s="246" t="s">
        <v>770</v>
      </c>
      <c r="B2956" s="369" t="s">
        <v>771</v>
      </c>
      <c r="C2956" s="369"/>
      <c r="D2956" s="370" t="s">
        <v>16</v>
      </c>
      <c r="E2956" s="370"/>
      <c r="F2956" s="246" t="s">
        <v>128</v>
      </c>
      <c r="G2956" s="371">
        <v>1</v>
      </c>
      <c r="H2956" s="371"/>
      <c r="I2956" s="372">
        <v>1.43</v>
      </c>
      <c r="J2956" s="372"/>
      <c r="K2956" s="248">
        <f t="shared" si="25"/>
        <v>1.43</v>
      </c>
    </row>
    <row r="2957" spans="1:11" ht="28.95" customHeight="1">
      <c r="A2957" s="246" t="s">
        <v>788</v>
      </c>
      <c r="B2957" s="369" t="s">
        <v>789</v>
      </c>
      <c r="C2957" s="369"/>
      <c r="D2957" s="370" t="s">
        <v>16</v>
      </c>
      <c r="E2957" s="370"/>
      <c r="F2957" s="246" t="s">
        <v>128</v>
      </c>
      <c r="G2957" s="371">
        <v>1</v>
      </c>
      <c r="H2957" s="371"/>
      <c r="I2957" s="372">
        <v>0.44</v>
      </c>
      <c r="J2957" s="372"/>
      <c r="K2957" s="248">
        <f t="shared" si="25"/>
        <v>0.44</v>
      </c>
    </row>
    <row r="2958" spans="1:11" ht="21" customHeight="1">
      <c r="A2958" s="246" t="s">
        <v>774</v>
      </c>
      <c r="B2958" s="369" t="s">
        <v>775</v>
      </c>
      <c r="C2958" s="369"/>
      <c r="D2958" s="370" t="s">
        <v>16</v>
      </c>
      <c r="E2958" s="370"/>
      <c r="F2958" s="246" t="s">
        <v>128</v>
      </c>
      <c r="G2958" s="371">
        <v>1</v>
      </c>
      <c r="H2958" s="371"/>
      <c r="I2958" s="372">
        <v>0.08</v>
      </c>
      <c r="J2958" s="372"/>
      <c r="K2958" s="248">
        <f t="shared" si="25"/>
        <v>0.08</v>
      </c>
    </row>
    <row r="2959" spans="1:11" ht="21" customHeight="1">
      <c r="A2959" s="246" t="s">
        <v>776</v>
      </c>
      <c r="B2959" s="369" t="s">
        <v>777</v>
      </c>
      <c r="C2959" s="369"/>
      <c r="D2959" s="370" t="s">
        <v>16</v>
      </c>
      <c r="E2959" s="370"/>
      <c r="F2959" s="246" t="s">
        <v>128</v>
      </c>
      <c r="G2959" s="371">
        <v>1</v>
      </c>
      <c r="H2959" s="371"/>
      <c r="I2959" s="372">
        <v>0.54</v>
      </c>
      <c r="J2959" s="372"/>
      <c r="K2959" s="248">
        <f t="shared" si="25"/>
        <v>0.54</v>
      </c>
    </row>
    <row r="2960" spans="1:11" ht="15" customHeight="1">
      <c r="A2960" s="11"/>
      <c r="B2960" s="11"/>
      <c r="C2960" s="11"/>
      <c r="D2960" s="11"/>
      <c r="E2960" s="11"/>
      <c r="F2960" s="11"/>
      <c r="G2960" s="367" t="s">
        <v>778</v>
      </c>
      <c r="H2960" s="367"/>
      <c r="I2960" s="367"/>
      <c r="J2960" s="367"/>
      <c r="K2960" s="249">
        <f>SUM(K2954:K2959)</f>
        <v>6.71</v>
      </c>
    </row>
    <row r="2961" spans="1:11" ht="15" customHeight="1">
      <c r="A2961" s="373" t="s">
        <v>779</v>
      </c>
      <c r="B2961" s="373"/>
      <c r="C2961" s="373"/>
      <c r="D2961" s="366" t="s">
        <v>178</v>
      </c>
      <c r="E2961" s="366"/>
      <c r="F2961" s="243" t="s">
        <v>194</v>
      </c>
      <c r="G2961" s="366" t="s">
        <v>195</v>
      </c>
      <c r="H2961" s="366"/>
      <c r="I2961" s="366" t="s">
        <v>196</v>
      </c>
      <c r="J2961" s="366"/>
      <c r="K2961" s="243" t="s">
        <v>197</v>
      </c>
    </row>
    <row r="2962" spans="1:11" ht="15" customHeight="1">
      <c r="A2962" s="246" t="s">
        <v>1207</v>
      </c>
      <c r="B2962" s="369" t="s">
        <v>1208</v>
      </c>
      <c r="C2962" s="369"/>
      <c r="D2962" s="370" t="s">
        <v>16</v>
      </c>
      <c r="E2962" s="370"/>
      <c r="F2962" s="246" t="s">
        <v>128</v>
      </c>
      <c r="G2962" s="371">
        <v>1</v>
      </c>
      <c r="H2962" s="371"/>
      <c r="I2962" s="372">
        <v>19.829999999999998</v>
      </c>
      <c r="J2962" s="372"/>
      <c r="K2962" s="248">
        <f>TRUNC(TRUNC(G2962,8)*I2962,2)</f>
        <v>19.829999999999998</v>
      </c>
    </row>
    <row r="2963" spans="1:11" ht="15" customHeight="1">
      <c r="A2963" s="11"/>
      <c r="B2963" s="11"/>
      <c r="C2963" s="11"/>
      <c r="D2963" s="11"/>
      <c r="E2963" s="11"/>
      <c r="F2963" s="11"/>
      <c r="G2963" s="367" t="s">
        <v>782</v>
      </c>
      <c r="H2963" s="367"/>
      <c r="I2963" s="367"/>
      <c r="J2963" s="367"/>
      <c r="K2963" s="249">
        <f>SUM(K2962:K2962)</f>
        <v>19.829999999999998</v>
      </c>
    </row>
    <row r="2964" spans="1:11" ht="15" customHeight="1">
      <c r="A2964" s="373" t="s">
        <v>213</v>
      </c>
      <c r="B2964" s="373"/>
      <c r="C2964" s="373"/>
      <c r="D2964" s="366" t="s">
        <v>178</v>
      </c>
      <c r="E2964" s="366"/>
      <c r="F2964" s="243" t="s">
        <v>194</v>
      </c>
      <c r="G2964" s="366" t="s">
        <v>195</v>
      </c>
      <c r="H2964" s="366"/>
      <c r="I2964" s="366" t="s">
        <v>196</v>
      </c>
      <c r="J2964" s="366"/>
      <c r="K2964" s="243" t="s">
        <v>197</v>
      </c>
    </row>
    <row r="2965" spans="1:11" ht="21" customHeight="1">
      <c r="A2965" s="246" t="s">
        <v>1711</v>
      </c>
      <c r="B2965" s="369" t="s">
        <v>1712</v>
      </c>
      <c r="C2965" s="369"/>
      <c r="D2965" s="370" t="s">
        <v>16</v>
      </c>
      <c r="E2965" s="370"/>
      <c r="F2965" s="246" t="s">
        <v>128</v>
      </c>
      <c r="G2965" s="371">
        <v>1</v>
      </c>
      <c r="H2965" s="371"/>
      <c r="I2965" s="372">
        <v>0.22</v>
      </c>
      <c r="J2965" s="372"/>
      <c r="K2965" s="248">
        <f>TRUNC(TRUNC(G2965,8)*I2965,2)</f>
        <v>0.22</v>
      </c>
    </row>
    <row r="2966" spans="1:11" ht="15" customHeight="1">
      <c r="A2966" s="11"/>
      <c r="B2966" s="11"/>
      <c r="C2966" s="11"/>
      <c r="D2966" s="11"/>
      <c r="E2966" s="11"/>
      <c r="F2966" s="11"/>
      <c r="G2966" s="367" t="s">
        <v>216</v>
      </c>
      <c r="H2966" s="367"/>
      <c r="I2966" s="367"/>
      <c r="J2966" s="367"/>
      <c r="K2966" s="249">
        <f>SUM(K2965:K2965)</f>
        <v>0.22</v>
      </c>
    </row>
    <row r="2967" spans="1:11" ht="15" customHeight="1">
      <c r="A2967" s="11"/>
      <c r="B2967" s="11"/>
      <c r="C2967" s="11"/>
      <c r="D2967" s="11"/>
      <c r="E2967" s="11"/>
      <c r="F2967" s="11"/>
      <c r="G2967" s="368" t="s">
        <v>217</v>
      </c>
      <c r="H2967" s="368"/>
      <c r="I2967" s="368"/>
      <c r="J2967" s="368"/>
      <c r="K2967" s="250">
        <f>ROUND(SUM(K2960,K2963,K2966),2)</f>
        <v>26.76</v>
      </c>
    </row>
    <row r="2968" spans="1:11" ht="10.050000000000001" customHeight="1">
      <c r="A2968" s="11"/>
      <c r="B2968" s="11"/>
      <c r="C2968" s="11"/>
      <c r="D2968" s="11"/>
      <c r="E2968" s="11"/>
      <c r="F2968" s="11"/>
      <c r="G2968" s="374"/>
      <c r="H2968" s="374"/>
      <c r="I2968" s="374"/>
      <c r="J2968" s="374"/>
      <c r="K2968" s="374"/>
    </row>
    <row r="2969" spans="1:11" ht="19.95" customHeight="1">
      <c r="A2969" s="375" t="s">
        <v>1713</v>
      </c>
      <c r="B2969" s="375"/>
      <c r="C2969" s="375"/>
      <c r="D2969" s="375"/>
      <c r="E2969" s="375"/>
      <c r="F2969" s="375"/>
      <c r="G2969" s="375"/>
      <c r="H2969" s="375"/>
      <c r="I2969" s="375"/>
      <c r="J2969" s="375"/>
      <c r="K2969" s="375"/>
    </row>
    <row r="2970" spans="1:11" ht="15" customHeight="1">
      <c r="A2970" s="373" t="s">
        <v>281</v>
      </c>
      <c r="B2970" s="373"/>
      <c r="C2970" s="373"/>
      <c r="D2970" s="366" t="s">
        <v>178</v>
      </c>
      <c r="E2970" s="366"/>
      <c r="F2970" s="243" t="s">
        <v>194</v>
      </c>
      <c r="G2970" s="366" t="s">
        <v>195</v>
      </c>
      <c r="H2970" s="366"/>
      <c r="I2970" s="366" t="s">
        <v>196</v>
      </c>
      <c r="J2970" s="366"/>
      <c r="K2970" s="243" t="s">
        <v>197</v>
      </c>
    </row>
    <row r="2971" spans="1:11" ht="28.95" customHeight="1">
      <c r="A2971" s="246" t="s">
        <v>1714</v>
      </c>
      <c r="B2971" s="369" t="s">
        <v>1715</v>
      </c>
      <c r="C2971" s="369"/>
      <c r="D2971" s="370" t="s">
        <v>16</v>
      </c>
      <c r="E2971" s="370"/>
      <c r="F2971" s="246" t="s">
        <v>284</v>
      </c>
      <c r="G2971" s="371">
        <v>7.3000000000000001E-3</v>
      </c>
      <c r="H2971" s="371"/>
      <c r="I2971" s="372">
        <v>21.32</v>
      </c>
      <c r="J2971" s="372"/>
      <c r="K2971" s="248">
        <f>TRUNC(TRUNC(G2971,8)*I2971,2)</f>
        <v>0.15</v>
      </c>
    </row>
    <row r="2972" spans="1:11" ht="28.95" customHeight="1">
      <c r="A2972" s="246" t="s">
        <v>1716</v>
      </c>
      <c r="B2972" s="369" t="s">
        <v>1717</v>
      </c>
      <c r="C2972" s="369"/>
      <c r="D2972" s="370" t="s">
        <v>16</v>
      </c>
      <c r="E2972" s="370"/>
      <c r="F2972" s="246" t="s">
        <v>287</v>
      </c>
      <c r="G2972" s="371">
        <v>5.3E-3</v>
      </c>
      <c r="H2972" s="371"/>
      <c r="I2972" s="372">
        <v>22.4</v>
      </c>
      <c r="J2972" s="372"/>
      <c r="K2972" s="248">
        <f>TRUNC(TRUNC(G2972,8)*I2972,2)</f>
        <v>0.11</v>
      </c>
    </row>
    <row r="2973" spans="1:11" ht="18" customHeight="1">
      <c r="A2973" s="11"/>
      <c r="B2973" s="11"/>
      <c r="C2973" s="11"/>
      <c r="D2973" s="11"/>
      <c r="E2973" s="11"/>
      <c r="F2973" s="11"/>
      <c r="G2973" s="367" t="s">
        <v>288</v>
      </c>
      <c r="H2973" s="367"/>
      <c r="I2973" s="367"/>
      <c r="J2973" s="367"/>
      <c r="K2973" s="249">
        <f>SUM(K2971:K2972)</f>
        <v>0.26</v>
      </c>
    </row>
    <row r="2974" spans="1:11" ht="15" customHeight="1">
      <c r="A2974" s="373" t="s">
        <v>193</v>
      </c>
      <c r="B2974" s="373"/>
      <c r="C2974" s="373"/>
      <c r="D2974" s="366" t="s">
        <v>178</v>
      </c>
      <c r="E2974" s="366"/>
      <c r="F2974" s="243" t="s">
        <v>194</v>
      </c>
      <c r="G2974" s="366" t="s">
        <v>195</v>
      </c>
      <c r="H2974" s="366"/>
      <c r="I2974" s="366" t="s">
        <v>196</v>
      </c>
      <c r="J2974" s="366"/>
      <c r="K2974" s="243" t="s">
        <v>197</v>
      </c>
    </row>
    <row r="2975" spans="1:11" ht="28.95" customHeight="1">
      <c r="A2975" s="246" t="s">
        <v>1718</v>
      </c>
      <c r="B2975" s="369" t="s">
        <v>1719</v>
      </c>
      <c r="C2975" s="369"/>
      <c r="D2975" s="370" t="s">
        <v>16</v>
      </c>
      <c r="E2975" s="370"/>
      <c r="F2975" s="246" t="s">
        <v>346</v>
      </c>
      <c r="G2975" s="371">
        <v>1.26</v>
      </c>
      <c r="H2975" s="371"/>
      <c r="I2975" s="372">
        <v>0.16</v>
      </c>
      <c r="J2975" s="372"/>
      <c r="K2975" s="248">
        <f>TRUNC(TRUNC(G2975,8)*I2975,2)</f>
        <v>0.2</v>
      </c>
    </row>
    <row r="2976" spans="1:11" ht="28.95" customHeight="1">
      <c r="A2976" s="246" t="s">
        <v>1720</v>
      </c>
      <c r="B2976" s="369" t="s">
        <v>1721</v>
      </c>
      <c r="C2976" s="369"/>
      <c r="D2976" s="370" t="s">
        <v>16</v>
      </c>
      <c r="E2976" s="370"/>
      <c r="F2976" s="246" t="s">
        <v>23</v>
      </c>
      <c r="G2976" s="371">
        <v>1.26</v>
      </c>
      <c r="H2976" s="371"/>
      <c r="I2976" s="372">
        <v>2.54</v>
      </c>
      <c r="J2976" s="372"/>
      <c r="K2976" s="248">
        <f>TRUNC(TRUNC(G2976,8)*I2976,2)</f>
        <v>3.2</v>
      </c>
    </row>
    <row r="2977" spans="1:11" ht="21" customHeight="1">
      <c r="A2977" s="246" t="s">
        <v>1722</v>
      </c>
      <c r="B2977" s="369" t="s">
        <v>1723</v>
      </c>
      <c r="C2977" s="369"/>
      <c r="D2977" s="370" t="s">
        <v>16</v>
      </c>
      <c r="E2977" s="370"/>
      <c r="F2977" s="246" t="s">
        <v>18</v>
      </c>
      <c r="G2977" s="371">
        <v>1.357</v>
      </c>
      <c r="H2977" s="371"/>
      <c r="I2977" s="372">
        <v>34.25</v>
      </c>
      <c r="J2977" s="372"/>
      <c r="K2977" s="248">
        <f>TRUNC(TRUNC(G2977,8)*I2977,2)</f>
        <v>46.47</v>
      </c>
    </row>
    <row r="2978" spans="1:11" ht="15" customHeight="1">
      <c r="A2978" s="11"/>
      <c r="B2978" s="11"/>
      <c r="C2978" s="11"/>
      <c r="D2978" s="11"/>
      <c r="E2978" s="11"/>
      <c r="F2978" s="11"/>
      <c r="G2978" s="367" t="s">
        <v>206</v>
      </c>
      <c r="H2978" s="367"/>
      <c r="I2978" s="367"/>
      <c r="J2978" s="367"/>
      <c r="K2978" s="249">
        <f>SUM(K2975:K2977)</f>
        <v>49.87</v>
      </c>
    </row>
    <row r="2979" spans="1:11" ht="15" customHeight="1">
      <c r="A2979" s="373" t="s">
        <v>207</v>
      </c>
      <c r="B2979" s="373"/>
      <c r="C2979" s="373"/>
      <c r="D2979" s="366" t="s">
        <v>178</v>
      </c>
      <c r="E2979" s="366"/>
      <c r="F2979" s="243" t="s">
        <v>194</v>
      </c>
      <c r="G2979" s="366" t="s">
        <v>195</v>
      </c>
      <c r="H2979" s="366"/>
      <c r="I2979" s="366" t="s">
        <v>196</v>
      </c>
      <c r="J2979" s="366"/>
      <c r="K2979" s="243" t="s">
        <v>197</v>
      </c>
    </row>
    <row r="2980" spans="1:11" ht="15" customHeight="1">
      <c r="A2980" s="246" t="s">
        <v>210</v>
      </c>
      <c r="B2980" s="369" t="s">
        <v>211</v>
      </c>
      <c r="C2980" s="369"/>
      <c r="D2980" s="370" t="s">
        <v>16</v>
      </c>
      <c r="E2980" s="370"/>
      <c r="F2980" s="246" t="s">
        <v>128</v>
      </c>
      <c r="G2980" s="371">
        <v>0.16600000000000001</v>
      </c>
      <c r="H2980" s="371"/>
      <c r="I2980" s="372">
        <v>22.26</v>
      </c>
      <c r="J2980" s="372"/>
      <c r="K2980" s="248">
        <f>TRUNC(TRUNC(G2980,8)*I2980,2)</f>
        <v>3.69</v>
      </c>
    </row>
    <row r="2981" spans="1:11" ht="15" customHeight="1">
      <c r="A2981" s="246" t="s">
        <v>1724</v>
      </c>
      <c r="B2981" s="369" t="s">
        <v>1725</v>
      </c>
      <c r="C2981" s="369"/>
      <c r="D2981" s="370" t="s">
        <v>16</v>
      </c>
      <c r="E2981" s="370"/>
      <c r="F2981" s="246" t="s">
        <v>128</v>
      </c>
      <c r="G2981" s="371">
        <v>0.128</v>
      </c>
      <c r="H2981" s="371"/>
      <c r="I2981" s="372">
        <v>26.76</v>
      </c>
      <c r="J2981" s="372"/>
      <c r="K2981" s="248">
        <f>TRUNC(TRUNC(G2981,8)*I2981,2)</f>
        <v>3.42</v>
      </c>
    </row>
    <row r="2982" spans="1:11" ht="18" customHeight="1">
      <c r="A2982" s="11"/>
      <c r="B2982" s="11"/>
      <c r="C2982" s="11"/>
      <c r="D2982" s="11"/>
      <c r="E2982" s="11"/>
      <c r="F2982" s="11"/>
      <c r="G2982" s="367" t="s">
        <v>212</v>
      </c>
      <c r="H2982" s="367"/>
      <c r="I2982" s="367"/>
      <c r="J2982" s="367"/>
      <c r="K2982" s="249">
        <f>SUM(K2980:K2981)</f>
        <v>7.1099999999999994</v>
      </c>
    </row>
    <row r="2983" spans="1:11" ht="15" customHeight="1">
      <c r="A2983" s="11"/>
      <c r="B2983" s="11"/>
      <c r="C2983" s="11"/>
      <c r="D2983" s="11"/>
      <c r="E2983" s="11"/>
      <c r="F2983" s="11"/>
      <c r="G2983" s="368" t="s">
        <v>217</v>
      </c>
      <c r="H2983" s="368"/>
      <c r="I2983" s="368"/>
      <c r="J2983" s="368"/>
      <c r="K2983" s="250">
        <f>ROUND(SUM(K2973,K2978,K2982),2)</f>
        <v>57.24</v>
      </c>
    </row>
    <row r="2984" spans="1:11" ht="10.050000000000001" customHeight="1">
      <c r="A2984" s="11"/>
      <c r="B2984" s="11"/>
      <c r="C2984" s="11"/>
      <c r="D2984" s="11"/>
      <c r="E2984" s="11"/>
      <c r="F2984" s="11"/>
      <c r="G2984" s="374"/>
      <c r="H2984" s="374"/>
      <c r="I2984" s="374"/>
      <c r="J2984" s="374"/>
      <c r="K2984" s="374"/>
    </row>
    <row r="2985" spans="1:11" ht="19.95" customHeight="1">
      <c r="A2985" s="375" t="s">
        <v>1726</v>
      </c>
      <c r="B2985" s="375"/>
      <c r="C2985" s="375"/>
      <c r="D2985" s="375"/>
      <c r="E2985" s="375"/>
      <c r="F2985" s="375"/>
      <c r="G2985" s="375"/>
      <c r="H2985" s="375"/>
      <c r="I2985" s="375"/>
      <c r="J2985" s="375"/>
      <c r="K2985" s="375"/>
    </row>
    <row r="2986" spans="1:11" ht="15" customHeight="1">
      <c r="A2986" s="373" t="s">
        <v>213</v>
      </c>
      <c r="B2986" s="373"/>
      <c r="C2986" s="373"/>
      <c r="D2986" s="366" t="s">
        <v>178</v>
      </c>
      <c r="E2986" s="366"/>
      <c r="F2986" s="243" t="s">
        <v>194</v>
      </c>
      <c r="G2986" s="366" t="s">
        <v>195</v>
      </c>
      <c r="H2986" s="366"/>
      <c r="I2986" s="366" t="s">
        <v>196</v>
      </c>
      <c r="J2986" s="366"/>
      <c r="K2986" s="243" t="s">
        <v>197</v>
      </c>
    </row>
    <row r="2987" spans="1:11" ht="28.95" customHeight="1">
      <c r="A2987" s="246" t="s">
        <v>1389</v>
      </c>
      <c r="B2987" s="369" t="s">
        <v>1390</v>
      </c>
      <c r="C2987" s="369"/>
      <c r="D2987" s="370" t="s">
        <v>16</v>
      </c>
      <c r="E2987" s="370"/>
      <c r="F2987" s="246" t="s">
        <v>23</v>
      </c>
      <c r="G2987" s="371">
        <v>1</v>
      </c>
      <c r="H2987" s="371"/>
      <c r="I2987" s="372">
        <v>10.38</v>
      </c>
      <c r="J2987" s="372"/>
      <c r="K2987" s="248">
        <f>TRUNC(TRUNC(G2987,8)*I2987,2)</f>
        <v>10.38</v>
      </c>
    </row>
    <row r="2988" spans="1:11" ht="28.95" customHeight="1">
      <c r="A2988" s="246" t="s">
        <v>1727</v>
      </c>
      <c r="B2988" s="369" t="s">
        <v>1728</v>
      </c>
      <c r="C2988" s="369"/>
      <c r="D2988" s="370" t="s">
        <v>16</v>
      </c>
      <c r="E2988" s="370"/>
      <c r="F2988" s="246" t="s">
        <v>23</v>
      </c>
      <c r="G2988" s="371">
        <v>1</v>
      </c>
      <c r="H2988" s="371"/>
      <c r="I2988" s="372">
        <v>19.18</v>
      </c>
      <c r="J2988" s="372"/>
      <c r="K2988" s="248">
        <f>TRUNC(TRUNC(G2988,8)*I2988,2)</f>
        <v>19.18</v>
      </c>
    </row>
    <row r="2989" spans="1:11" ht="15" customHeight="1">
      <c r="A2989" s="11"/>
      <c r="B2989" s="11"/>
      <c r="C2989" s="11"/>
      <c r="D2989" s="11"/>
      <c r="E2989" s="11"/>
      <c r="F2989" s="11"/>
      <c r="G2989" s="367" t="s">
        <v>216</v>
      </c>
      <c r="H2989" s="367"/>
      <c r="I2989" s="367"/>
      <c r="J2989" s="367"/>
      <c r="K2989" s="249">
        <f>SUM(K2987:K2988)</f>
        <v>29.560000000000002</v>
      </c>
    </row>
    <row r="2990" spans="1:11" ht="15" customHeight="1">
      <c r="A2990" s="11"/>
      <c r="B2990" s="11"/>
      <c r="C2990" s="11"/>
      <c r="D2990" s="11"/>
      <c r="E2990" s="11"/>
      <c r="F2990" s="11"/>
      <c r="G2990" s="368" t="s">
        <v>217</v>
      </c>
      <c r="H2990" s="368"/>
      <c r="I2990" s="368"/>
      <c r="J2990" s="368"/>
      <c r="K2990" s="250">
        <f>ROUND(SUM(K2989),2)</f>
        <v>29.56</v>
      </c>
    </row>
    <row r="2991" spans="1:11" ht="10.050000000000001" customHeight="1">
      <c r="A2991" s="11"/>
      <c r="B2991" s="11"/>
      <c r="C2991" s="11"/>
      <c r="D2991" s="11"/>
      <c r="E2991" s="11"/>
      <c r="F2991" s="11"/>
      <c r="G2991" s="374"/>
      <c r="H2991" s="374"/>
      <c r="I2991" s="374"/>
      <c r="J2991" s="374"/>
      <c r="K2991" s="374"/>
    </row>
    <row r="2992" spans="1:11" ht="19.95" customHeight="1">
      <c r="A2992" s="375" t="s">
        <v>1729</v>
      </c>
      <c r="B2992" s="375"/>
      <c r="C2992" s="375"/>
      <c r="D2992" s="375"/>
      <c r="E2992" s="375"/>
      <c r="F2992" s="375"/>
      <c r="G2992" s="375"/>
      <c r="H2992" s="375"/>
      <c r="I2992" s="375"/>
      <c r="J2992" s="375"/>
      <c r="K2992" s="375"/>
    </row>
    <row r="2993" spans="1:11" ht="15" customHeight="1">
      <c r="A2993" s="373" t="s">
        <v>193</v>
      </c>
      <c r="B2993" s="373"/>
      <c r="C2993" s="373"/>
      <c r="D2993" s="366" t="s">
        <v>178</v>
      </c>
      <c r="E2993" s="366"/>
      <c r="F2993" s="243" t="s">
        <v>194</v>
      </c>
      <c r="G2993" s="366" t="s">
        <v>195</v>
      </c>
      <c r="H2993" s="366"/>
      <c r="I2993" s="366" t="s">
        <v>196</v>
      </c>
      <c r="J2993" s="366"/>
      <c r="K2993" s="243" t="s">
        <v>197</v>
      </c>
    </row>
    <row r="2994" spans="1:11" ht="15" customHeight="1">
      <c r="A2994" s="246" t="s">
        <v>1394</v>
      </c>
      <c r="B2994" s="369" t="s">
        <v>1395</v>
      </c>
      <c r="C2994" s="369"/>
      <c r="D2994" s="370" t="s">
        <v>16</v>
      </c>
      <c r="E2994" s="370"/>
      <c r="F2994" s="246" t="s">
        <v>23</v>
      </c>
      <c r="G2994" s="371">
        <v>1</v>
      </c>
      <c r="H2994" s="371"/>
      <c r="I2994" s="372">
        <v>6.76</v>
      </c>
      <c r="J2994" s="372"/>
      <c r="K2994" s="248">
        <f>TRUNC(TRUNC(G2994,8)*I2994,2)</f>
        <v>6.76</v>
      </c>
    </row>
    <row r="2995" spans="1:11" ht="15" customHeight="1">
      <c r="A2995" s="11"/>
      <c r="B2995" s="11"/>
      <c r="C2995" s="11"/>
      <c r="D2995" s="11"/>
      <c r="E2995" s="11"/>
      <c r="F2995" s="11"/>
      <c r="G2995" s="367" t="s">
        <v>206</v>
      </c>
      <c r="H2995" s="367"/>
      <c r="I2995" s="367"/>
      <c r="J2995" s="367"/>
      <c r="K2995" s="249">
        <f>SUM(K2994:K2994)</f>
        <v>6.76</v>
      </c>
    </row>
    <row r="2996" spans="1:11" ht="15" customHeight="1">
      <c r="A2996" s="373" t="s">
        <v>207</v>
      </c>
      <c r="B2996" s="373"/>
      <c r="C2996" s="373"/>
      <c r="D2996" s="366" t="s">
        <v>178</v>
      </c>
      <c r="E2996" s="366"/>
      <c r="F2996" s="243" t="s">
        <v>194</v>
      </c>
      <c r="G2996" s="366" t="s">
        <v>195</v>
      </c>
      <c r="H2996" s="366"/>
      <c r="I2996" s="366" t="s">
        <v>196</v>
      </c>
      <c r="J2996" s="366"/>
      <c r="K2996" s="243" t="s">
        <v>197</v>
      </c>
    </row>
    <row r="2997" spans="1:11" ht="21" customHeight="1">
      <c r="A2997" s="246" t="s">
        <v>962</v>
      </c>
      <c r="B2997" s="369" t="s">
        <v>963</v>
      </c>
      <c r="C2997" s="369"/>
      <c r="D2997" s="370" t="s">
        <v>16</v>
      </c>
      <c r="E2997" s="370"/>
      <c r="F2997" s="246" t="s">
        <v>128</v>
      </c>
      <c r="G2997" s="371">
        <v>0.24199999999999999</v>
      </c>
      <c r="H2997" s="371"/>
      <c r="I2997" s="372">
        <v>23.57</v>
      </c>
      <c r="J2997" s="372"/>
      <c r="K2997" s="248">
        <f>TRUNC(TRUNC(G2997,8)*I2997,2)</f>
        <v>5.7</v>
      </c>
    </row>
    <row r="2998" spans="1:11" ht="15" customHeight="1">
      <c r="A2998" s="246" t="s">
        <v>253</v>
      </c>
      <c r="B2998" s="369" t="s">
        <v>254</v>
      </c>
      <c r="C2998" s="369"/>
      <c r="D2998" s="370" t="s">
        <v>16</v>
      </c>
      <c r="E2998" s="370"/>
      <c r="F2998" s="246" t="s">
        <v>128</v>
      </c>
      <c r="G2998" s="371">
        <v>0.24199999999999999</v>
      </c>
      <c r="H2998" s="371"/>
      <c r="I2998" s="372">
        <v>27.77</v>
      </c>
      <c r="J2998" s="372"/>
      <c r="K2998" s="248">
        <f>TRUNC(TRUNC(G2998,8)*I2998,2)</f>
        <v>6.72</v>
      </c>
    </row>
    <row r="2999" spans="1:11" ht="18" customHeight="1">
      <c r="A2999" s="11"/>
      <c r="B2999" s="11"/>
      <c r="C2999" s="11"/>
      <c r="D2999" s="11"/>
      <c r="E2999" s="11"/>
      <c r="F2999" s="11"/>
      <c r="G2999" s="367" t="s">
        <v>212</v>
      </c>
      <c r="H2999" s="367"/>
      <c r="I2999" s="367"/>
      <c r="J2999" s="367"/>
      <c r="K2999" s="249">
        <f>SUM(K2997:K2998)</f>
        <v>12.42</v>
      </c>
    </row>
    <row r="3000" spans="1:11" ht="15" customHeight="1">
      <c r="A3000" s="11"/>
      <c r="B3000" s="11"/>
      <c r="C3000" s="11"/>
      <c r="D3000" s="11"/>
      <c r="E3000" s="11"/>
      <c r="F3000" s="11"/>
      <c r="G3000" s="368" t="s">
        <v>217</v>
      </c>
      <c r="H3000" s="368"/>
      <c r="I3000" s="368"/>
      <c r="J3000" s="368"/>
      <c r="K3000" s="250">
        <f>ROUND(SUM(K2995,K2999),2)</f>
        <v>19.18</v>
      </c>
    </row>
    <row r="3001" spans="1:11" ht="10.050000000000001" customHeight="1">
      <c r="A3001" s="11"/>
      <c r="B3001" s="11"/>
      <c r="C3001" s="11"/>
      <c r="D3001" s="11"/>
      <c r="E3001" s="11"/>
      <c r="F3001" s="11"/>
      <c r="G3001" s="374"/>
      <c r="H3001" s="374"/>
      <c r="I3001" s="374"/>
      <c r="J3001" s="374"/>
      <c r="K3001" s="374"/>
    </row>
    <row r="3002" spans="1:11" ht="19.95" customHeight="1">
      <c r="A3002" s="375" t="s">
        <v>1730</v>
      </c>
      <c r="B3002" s="375"/>
      <c r="C3002" s="375"/>
      <c r="D3002" s="375"/>
      <c r="E3002" s="375"/>
      <c r="F3002" s="375"/>
      <c r="G3002" s="375"/>
      <c r="H3002" s="375"/>
      <c r="I3002" s="375"/>
      <c r="J3002" s="375"/>
      <c r="K3002" s="375"/>
    </row>
    <row r="3003" spans="1:11" ht="15" customHeight="1">
      <c r="A3003" s="373" t="s">
        <v>213</v>
      </c>
      <c r="B3003" s="373"/>
      <c r="C3003" s="373"/>
      <c r="D3003" s="366" t="s">
        <v>178</v>
      </c>
      <c r="E3003" s="366"/>
      <c r="F3003" s="243" t="s">
        <v>194</v>
      </c>
      <c r="G3003" s="366" t="s">
        <v>195</v>
      </c>
      <c r="H3003" s="366"/>
      <c r="I3003" s="366" t="s">
        <v>196</v>
      </c>
      <c r="J3003" s="366"/>
      <c r="K3003" s="243" t="s">
        <v>197</v>
      </c>
    </row>
    <row r="3004" spans="1:11" ht="28.95" customHeight="1">
      <c r="A3004" s="246" t="s">
        <v>1389</v>
      </c>
      <c r="B3004" s="369" t="s">
        <v>1390</v>
      </c>
      <c r="C3004" s="369"/>
      <c r="D3004" s="370" t="s">
        <v>16</v>
      </c>
      <c r="E3004" s="370"/>
      <c r="F3004" s="246" t="s">
        <v>23</v>
      </c>
      <c r="G3004" s="371">
        <v>1</v>
      </c>
      <c r="H3004" s="371"/>
      <c r="I3004" s="372">
        <v>10.38</v>
      </c>
      <c r="J3004" s="372"/>
      <c r="K3004" s="248">
        <f>TRUNC(TRUNC(G3004,8)*I3004,2)</f>
        <v>10.38</v>
      </c>
    </row>
    <row r="3005" spans="1:11" ht="28.95" customHeight="1">
      <c r="A3005" s="246" t="s">
        <v>1731</v>
      </c>
      <c r="B3005" s="369" t="s">
        <v>1732</v>
      </c>
      <c r="C3005" s="369"/>
      <c r="D3005" s="370" t="s">
        <v>16</v>
      </c>
      <c r="E3005" s="370"/>
      <c r="F3005" s="246" t="s">
        <v>23</v>
      </c>
      <c r="G3005" s="371">
        <v>1</v>
      </c>
      <c r="H3005" s="371"/>
      <c r="I3005" s="372">
        <v>21.07</v>
      </c>
      <c r="J3005" s="372"/>
      <c r="K3005" s="248">
        <f>TRUNC(TRUNC(G3005,8)*I3005,2)</f>
        <v>21.07</v>
      </c>
    </row>
    <row r="3006" spans="1:11" ht="15" customHeight="1">
      <c r="A3006" s="11"/>
      <c r="B3006" s="11"/>
      <c r="C3006" s="11"/>
      <c r="D3006" s="11"/>
      <c r="E3006" s="11"/>
      <c r="F3006" s="11"/>
      <c r="G3006" s="367" t="s">
        <v>216</v>
      </c>
      <c r="H3006" s="367"/>
      <c r="I3006" s="367"/>
      <c r="J3006" s="367"/>
      <c r="K3006" s="249">
        <f>SUM(K3004:K3005)</f>
        <v>31.450000000000003</v>
      </c>
    </row>
    <row r="3007" spans="1:11" ht="15" customHeight="1">
      <c r="A3007" s="11"/>
      <c r="B3007" s="11"/>
      <c r="C3007" s="11"/>
      <c r="D3007" s="11"/>
      <c r="E3007" s="11"/>
      <c r="F3007" s="11"/>
      <c r="G3007" s="368" t="s">
        <v>217</v>
      </c>
      <c r="H3007" s="368"/>
      <c r="I3007" s="368"/>
      <c r="J3007" s="368"/>
      <c r="K3007" s="250">
        <f>ROUND(SUM(K3006),2)</f>
        <v>31.45</v>
      </c>
    </row>
    <row r="3008" spans="1:11" ht="10.050000000000001" customHeight="1">
      <c r="A3008" s="11"/>
      <c r="B3008" s="11"/>
      <c r="C3008" s="11"/>
      <c r="D3008" s="11"/>
      <c r="E3008" s="11"/>
      <c r="F3008" s="11"/>
      <c r="G3008" s="374"/>
      <c r="H3008" s="374"/>
      <c r="I3008" s="374"/>
      <c r="J3008" s="374"/>
      <c r="K3008" s="374"/>
    </row>
    <row r="3009" spans="1:11" ht="19.95" customHeight="1">
      <c r="A3009" s="375" t="s">
        <v>1733</v>
      </c>
      <c r="B3009" s="375"/>
      <c r="C3009" s="375"/>
      <c r="D3009" s="375"/>
      <c r="E3009" s="375"/>
      <c r="F3009" s="375"/>
      <c r="G3009" s="375"/>
      <c r="H3009" s="375"/>
      <c r="I3009" s="375"/>
      <c r="J3009" s="375"/>
      <c r="K3009" s="375"/>
    </row>
    <row r="3010" spans="1:11" ht="15" customHeight="1">
      <c r="A3010" s="373" t="s">
        <v>193</v>
      </c>
      <c r="B3010" s="373"/>
      <c r="C3010" s="373"/>
      <c r="D3010" s="366" t="s">
        <v>178</v>
      </c>
      <c r="E3010" s="366"/>
      <c r="F3010" s="243" t="s">
        <v>194</v>
      </c>
      <c r="G3010" s="366" t="s">
        <v>195</v>
      </c>
      <c r="H3010" s="366"/>
      <c r="I3010" s="366" t="s">
        <v>196</v>
      </c>
      <c r="J3010" s="366"/>
      <c r="K3010" s="243" t="s">
        <v>197</v>
      </c>
    </row>
    <row r="3011" spans="1:11" ht="15" customHeight="1">
      <c r="A3011" s="246" t="s">
        <v>1734</v>
      </c>
      <c r="B3011" s="369" t="s">
        <v>1735</v>
      </c>
      <c r="C3011" s="369"/>
      <c r="D3011" s="370" t="s">
        <v>16</v>
      </c>
      <c r="E3011" s="370"/>
      <c r="F3011" s="246" t="s">
        <v>23</v>
      </c>
      <c r="G3011" s="371">
        <v>1</v>
      </c>
      <c r="H3011" s="371"/>
      <c r="I3011" s="372">
        <v>8.65</v>
      </c>
      <c r="J3011" s="372"/>
      <c r="K3011" s="248">
        <f>TRUNC(TRUNC(G3011,8)*I3011,2)</f>
        <v>8.65</v>
      </c>
    </row>
    <row r="3012" spans="1:11" ht="15" customHeight="1">
      <c r="A3012" s="11"/>
      <c r="B3012" s="11"/>
      <c r="C3012" s="11"/>
      <c r="D3012" s="11"/>
      <c r="E3012" s="11"/>
      <c r="F3012" s="11"/>
      <c r="G3012" s="367" t="s">
        <v>206</v>
      </c>
      <c r="H3012" s="367"/>
      <c r="I3012" s="367"/>
      <c r="J3012" s="367"/>
      <c r="K3012" s="249">
        <f>SUM(K3011:K3011)</f>
        <v>8.65</v>
      </c>
    </row>
    <row r="3013" spans="1:11" ht="15" customHeight="1">
      <c r="A3013" s="373" t="s">
        <v>207</v>
      </c>
      <c r="B3013" s="373"/>
      <c r="C3013" s="373"/>
      <c r="D3013" s="366" t="s">
        <v>178</v>
      </c>
      <c r="E3013" s="366"/>
      <c r="F3013" s="243" t="s">
        <v>194</v>
      </c>
      <c r="G3013" s="366" t="s">
        <v>195</v>
      </c>
      <c r="H3013" s="366"/>
      <c r="I3013" s="366" t="s">
        <v>196</v>
      </c>
      <c r="J3013" s="366"/>
      <c r="K3013" s="243" t="s">
        <v>197</v>
      </c>
    </row>
    <row r="3014" spans="1:11" ht="21" customHeight="1">
      <c r="A3014" s="246" t="s">
        <v>962</v>
      </c>
      <c r="B3014" s="369" t="s">
        <v>963</v>
      </c>
      <c r="C3014" s="369"/>
      <c r="D3014" s="370" t="s">
        <v>16</v>
      </c>
      <c r="E3014" s="370"/>
      <c r="F3014" s="246" t="s">
        <v>128</v>
      </c>
      <c r="G3014" s="371">
        <v>0.24199999999999999</v>
      </c>
      <c r="H3014" s="371"/>
      <c r="I3014" s="372">
        <v>23.57</v>
      </c>
      <c r="J3014" s="372"/>
      <c r="K3014" s="248">
        <f>TRUNC(TRUNC(G3014,8)*I3014,2)</f>
        <v>5.7</v>
      </c>
    </row>
    <row r="3015" spans="1:11" ht="15" customHeight="1">
      <c r="A3015" s="246" t="s">
        <v>253</v>
      </c>
      <c r="B3015" s="369" t="s">
        <v>254</v>
      </c>
      <c r="C3015" s="369"/>
      <c r="D3015" s="370" t="s">
        <v>16</v>
      </c>
      <c r="E3015" s="370"/>
      <c r="F3015" s="246" t="s">
        <v>128</v>
      </c>
      <c r="G3015" s="371">
        <v>0.24199999999999999</v>
      </c>
      <c r="H3015" s="371"/>
      <c r="I3015" s="372">
        <v>27.77</v>
      </c>
      <c r="J3015" s="372"/>
      <c r="K3015" s="248">
        <f>TRUNC(TRUNC(G3015,8)*I3015,2)</f>
        <v>6.72</v>
      </c>
    </row>
    <row r="3016" spans="1:11" ht="18" customHeight="1">
      <c r="A3016" s="11"/>
      <c r="B3016" s="11"/>
      <c r="C3016" s="11"/>
      <c r="D3016" s="11"/>
      <c r="E3016" s="11"/>
      <c r="F3016" s="11"/>
      <c r="G3016" s="367" t="s">
        <v>212</v>
      </c>
      <c r="H3016" s="367"/>
      <c r="I3016" s="367"/>
      <c r="J3016" s="367"/>
      <c r="K3016" s="249">
        <f>SUM(K3014:K3015)</f>
        <v>12.42</v>
      </c>
    </row>
    <row r="3017" spans="1:11" ht="15" customHeight="1">
      <c r="A3017" s="11"/>
      <c r="B3017" s="11"/>
      <c r="C3017" s="11"/>
      <c r="D3017" s="11"/>
      <c r="E3017" s="11"/>
      <c r="F3017" s="11"/>
      <c r="G3017" s="368" t="s">
        <v>217</v>
      </c>
      <c r="H3017" s="368"/>
      <c r="I3017" s="368"/>
      <c r="J3017" s="368"/>
      <c r="K3017" s="250">
        <f>ROUND(SUM(K3012,K3016),2)</f>
        <v>21.07</v>
      </c>
    </row>
    <row r="3018" spans="1:11" ht="10.050000000000001" customHeight="1">
      <c r="A3018" s="11"/>
      <c r="B3018" s="11"/>
      <c r="C3018" s="11"/>
      <c r="D3018" s="11"/>
      <c r="E3018" s="11"/>
      <c r="F3018" s="11"/>
      <c r="G3018" s="374"/>
      <c r="H3018" s="374"/>
      <c r="I3018" s="374"/>
      <c r="J3018" s="374"/>
      <c r="K3018" s="374"/>
    </row>
    <row r="3019" spans="1:11" ht="19.95" customHeight="1">
      <c r="A3019" s="375" t="s">
        <v>1736</v>
      </c>
      <c r="B3019" s="375"/>
      <c r="C3019" s="375"/>
      <c r="D3019" s="375"/>
      <c r="E3019" s="375"/>
      <c r="F3019" s="375"/>
      <c r="G3019" s="375"/>
      <c r="H3019" s="375"/>
      <c r="I3019" s="375"/>
      <c r="J3019" s="375"/>
      <c r="K3019" s="375"/>
    </row>
    <row r="3020" spans="1:11" ht="15" customHeight="1">
      <c r="A3020" s="373" t="s">
        <v>213</v>
      </c>
      <c r="B3020" s="373"/>
      <c r="C3020" s="373"/>
      <c r="D3020" s="366" t="s">
        <v>178</v>
      </c>
      <c r="E3020" s="366"/>
      <c r="F3020" s="243" t="s">
        <v>194</v>
      </c>
      <c r="G3020" s="366" t="s">
        <v>195</v>
      </c>
      <c r="H3020" s="366"/>
      <c r="I3020" s="366" t="s">
        <v>196</v>
      </c>
      <c r="J3020" s="366"/>
      <c r="K3020" s="243" t="s">
        <v>197</v>
      </c>
    </row>
    <row r="3021" spans="1:11" ht="28.95" customHeight="1">
      <c r="A3021" s="246" t="s">
        <v>1389</v>
      </c>
      <c r="B3021" s="369" t="s">
        <v>1390</v>
      </c>
      <c r="C3021" s="369"/>
      <c r="D3021" s="370" t="s">
        <v>16</v>
      </c>
      <c r="E3021" s="370"/>
      <c r="F3021" s="246" t="s">
        <v>23</v>
      </c>
      <c r="G3021" s="371">
        <v>1</v>
      </c>
      <c r="H3021" s="371"/>
      <c r="I3021" s="372">
        <v>10.38</v>
      </c>
      <c r="J3021" s="372"/>
      <c r="K3021" s="248">
        <f>TRUNC(TRUNC(G3021,8)*I3021,2)</f>
        <v>10.38</v>
      </c>
    </row>
    <row r="3022" spans="1:11" ht="28.95" customHeight="1">
      <c r="A3022" s="246" t="s">
        <v>1737</v>
      </c>
      <c r="B3022" s="369" t="s">
        <v>1738</v>
      </c>
      <c r="C3022" s="369"/>
      <c r="D3022" s="370" t="s">
        <v>16</v>
      </c>
      <c r="E3022" s="370"/>
      <c r="F3022" s="246" t="s">
        <v>23</v>
      </c>
      <c r="G3022" s="371">
        <v>1</v>
      </c>
      <c r="H3022" s="371"/>
      <c r="I3022" s="372">
        <v>35.130000000000003</v>
      </c>
      <c r="J3022" s="372"/>
      <c r="K3022" s="248">
        <f>TRUNC(TRUNC(G3022,8)*I3022,2)</f>
        <v>35.130000000000003</v>
      </c>
    </row>
    <row r="3023" spans="1:11" ht="15" customHeight="1">
      <c r="A3023" s="11"/>
      <c r="B3023" s="11"/>
      <c r="C3023" s="11"/>
      <c r="D3023" s="11"/>
      <c r="E3023" s="11"/>
      <c r="F3023" s="11"/>
      <c r="G3023" s="367" t="s">
        <v>216</v>
      </c>
      <c r="H3023" s="367"/>
      <c r="I3023" s="367"/>
      <c r="J3023" s="367"/>
      <c r="K3023" s="249">
        <f>SUM(K3021:K3022)</f>
        <v>45.510000000000005</v>
      </c>
    </row>
    <row r="3024" spans="1:11" ht="15" customHeight="1">
      <c r="A3024" s="11"/>
      <c r="B3024" s="11"/>
      <c r="C3024" s="11"/>
      <c r="D3024" s="11"/>
      <c r="E3024" s="11"/>
      <c r="F3024" s="11"/>
      <c r="G3024" s="368" t="s">
        <v>217</v>
      </c>
      <c r="H3024" s="368"/>
      <c r="I3024" s="368"/>
      <c r="J3024" s="368"/>
      <c r="K3024" s="250">
        <f>ROUND(SUM(K3023),2)</f>
        <v>45.51</v>
      </c>
    </row>
    <row r="3025" spans="1:11" ht="10.050000000000001" customHeight="1">
      <c r="A3025" s="11"/>
      <c r="B3025" s="11"/>
      <c r="C3025" s="11"/>
      <c r="D3025" s="11"/>
      <c r="E3025" s="11"/>
      <c r="F3025" s="11"/>
      <c r="G3025" s="374"/>
      <c r="H3025" s="374"/>
      <c r="I3025" s="374"/>
      <c r="J3025" s="374"/>
      <c r="K3025" s="374"/>
    </row>
    <row r="3026" spans="1:11" ht="19.95" customHeight="1">
      <c r="A3026" s="375" t="s">
        <v>1739</v>
      </c>
      <c r="B3026" s="375"/>
      <c r="C3026" s="375"/>
      <c r="D3026" s="375"/>
      <c r="E3026" s="375"/>
      <c r="F3026" s="375"/>
      <c r="G3026" s="375"/>
      <c r="H3026" s="375"/>
      <c r="I3026" s="375"/>
      <c r="J3026" s="375"/>
      <c r="K3026" s="375"/>
    </row>
    <row r="3027" spans="1:11" ht="15" customHeight="1">
      <c r="A3027" s="373" t="s">
        <v>193</v>
      </c>
      <c r="B3027" s="373"/>
      <c r="C3027" s="373"/>
      <c r="D3027" s="366" t="s">
        <v>178</v>
      </c>
      <c r="E3027" s="366"/>
      <c r="F3027" s="243" t="s">
        <v>194</v>
      </c>
      <c r="G3027" s="366" t="s">
        <v>195</v>
      </c>
      <c r="H3027" s="366"/>
      <c r="I3027" s="366" t="s">
        <v>196</v>
      </c>
      <c r="J3027" s="366"/>
      <c r="K3027" s="243" t="s">
        <v>197</v>
      </c>
    </row>
    <row r="3028" spans="1:11" ht="15" customHeight="1">
      <c r="A3028" s="246" t="s">
        <v>1394</v>
      </c>
      <c r="B3028" s="369" t="s">
        <v>1395</v>
      </c>
      <c r="C3028" s="369"/>
      <c r="D3028" s="370" t="s">
        <v>16</v>
      </c>
      <c r="E3028" s="370"/>
      <c r="F3028" s="246" t="s">
        <v>23</v>
      </c>
      <c r="G3028" s="371">
        <v>2</v>
      </c>
      <c r="H3028" s="371"/>
      <c r="I3028" s="372">
        <v>6.76</v>
      </c>
      <c r="J3028" s="372"/>
      <c r="K3028" s="248">
        <f>TRUNC(TRUNC(G3028,8)*I3028,2)</f>
        <v>13.52</v>
      </c>
    </row>
    <row r="3029" spans="1:11" ht="15" customHeight="1">
      <c r="A3029" s="11"/>
      <c r="B3029" s="11"/>
      <c r="C3029" s="11"/>
      <c r="D3029" s="11"/>
      <c r="E3029" s="11"/>
      <c r="F3029" s="11"/>
      <c r="G3029" s="367" t="s">
        <v>206</v>
      </c>
      <c r="H3029" s="367"/>
      <c r="I3029" s="367"/>
      <c r="J3029" s="367"/>
      <c r="K3029" s="249">
        <f>SUM(K3028:K3028)</f>
        <v>13.52</v>
      </c>
    </row>
    <row r="3030" spans="1:11" ht="15" customHeight="1">
      <c r="A3030" s="373" t="s">
        <v>207</v>
      </c>
      <c r="B3030" s="373"/>
      <c r="C3030" s="373"/>
      <c r="D3030" s="366" t="s">
        <v>178</v>
      </c>
      <c r="E3030" s="366"/>
      <c r="F3030" s="243" t="s">
        <v>194</v>
      </c>
      <c r="G3030" s="366" t="s">
        <v>195</v>
      </c>
      <c r="H3030" s="366"/>
      <c r="I3030" s="366" t="s">
        <v>196</v>
      </c>
      <c r="J3030" s="366"/>
      <c r="K3030" s="243" t="s">
        <v>197</v>
      </c>
    </row>
    <row r="3031" spans="1:11" ht="21" customHeight="1">
      <c r="A3031" s="246" t="s">
        <v>962</v>
      </c>
      <c r="B3031" s="369" t="s">
        <v>963</v>
      </c>
      <c r="C3031" s="369"/>
      <c r="D3031" s="370" t="s">
        <v>16</v>
      </c>
      <c r="E3031" s="370"/>
      <c r="F3031" s="246" t="s">
        <v>128</v>
      </c>
      <c r="G3031" s="371">
        <v>0.42099999999999999</v>
      </c>
      <c r="H3031" s="371"/>
      <c r="I3031" s="372">
        <v>23.57</v>
      </c>
      <c r="J3031" s="372"/>
      <c r="K3031" s="248">
        <f>TRUNC(TRUNC(G3031,8)*I3031,2)</f>
        <v>9.92</v>
      </c>
    </row>
    <row r="3032" spans="1:11" ht="15" customHeight="1">
      <c r="A3032" s="246" t="s">
        <v>253</v>
      </c>
      <c r="B3032" s="369" t="s">
        <v>254</v>
      </c>
      <c r="C3032" s="369"/>
      <c r="D3032" s="370" t="s">
        <v>16</v>
      </c>
      <c r="E3032" s="370"/>
      <c r="F3032" s="246" t="s">
        <v>128</v>
      </c>
      <c r="G3032" s="371">
        <v>0.42099999999999999</v>
      </c>
      <c r="H3032" s="371"/>
      <c r="I3032" s="372">
        <v>27.77</v>
      </c>
      <c r="J3032" s="372"/>
      <c r="K3032" s="248">
        <f>TRUNC(TRUNC(G3032,8)*I3032,2)</f>
        <v>11.69</v>
      </c>
    </row>
    <row r="3033" spans="1:11" ht="18" customHeight="1">
      <c r="A3033" s="11"/>
      <c r="B3033" s="11"/>
      <c r="C3033" s="11"/>
      <c r="D3033" s="11"/>
      <c r="E3033" s="11"/>
      <c r="F3033" s="11"/>
      <c r="G3033" s="367" t="s">
        <v>212</v>
      </c>
      <c r="H3033" s="367"/>
      <c r="I3033" s="367"/>
      <c r="J3033" s="367"/>
      <c r="K3033" s="249">
        <f>SUM(K3031:K3032)</f>
        <v>21.61</v>
      </c>
    </row>
    <row r="3034" spans="1:11" ht="15" customHeight="1">
      <c r="A3034" s="11"/>
      <c r="B3034" s="11"/>
      <c r="C3034" s="11"/>
      <c r="D3034" s="11"/>
      <c r="E3034" s="11"/>
      <c r="F3034" s="11"/>
      <c r="G3034" s="368" t="s">
        <v>217</v>
      </c>
      <c r="H3034" s="368"/>
      <c r="I3034" s="368"/>
      <c r="J3034" s="368"/>
      <c r="K3034" s="250">
        <f>ROUND(SUM(K3029,K3033),2)</f>
        <v>35.130000000000003</v>
      </c>
    </row>
    <row r="3035" spans="1:11" ht="10.050000000000001" customHeight="1">
      <c r="A3035" s="11"/>
      <c r="B3035" s="11"/>
      <c r="C3035" s="11"/>
      <c r="D3035" s="11"/>
      <c r="E3035" s="11"/>
      <c r="F3035" s="11"/>
      <c r="G3035" s="374"/>
      <c r="H3035" s="374"/>
      <c r="I3035" s="374"/>
      <c r="J3035" s="374"/>
      <c r="K3035" s="374"/>
    </row>
    <row r="3036" spans="1:11" ht="19.95" customHeight="1">
      <c r="A3036" s="375" t="s">
        <v>1740</v>
      </c>
      <c r="B3036" s="375"/>
      <c r="C3036" s="375"/>
      <c r="D3036" s="375"/>
      <c r="E3036" s="375"/>
      <c r="F3036" s="375"/>
      <c r="G3036" s="375"/>
      <c r="H3036" s="375"/>
      <c r="I3036" s="375"/>
      <c r="J3036" s="375"/>
      <c r="K3036" s="375"/>
    </row>
    <row r="3037" spans="1:11" ht="15" customHeight="1">
      <c r="A3037" s="373" t="s">
        <v>765</v>
      </c>
      <c r="B3037" s="373"/>
      <c r="C3037" s="373"/>
      <c r="D3037" s="366" t="s">
        <v>178</v>
      </c>
      <c r="E3037" s="366"/>
      <c r="F3037" s="243" t="s">
        <v>194</v>
      </c>
      <c r="G3037" s="366" t="s">
        <v>195</v>
      </c>
      <c r="H3037" s="366"/>
      <c r="I3037" s="366" t="s">
        <v>196</v>
      </c>
      <c r="J3037" s="366"/>
      <c r="K3037" s="243" t="s">
        <v>197</v>
      </c>
    </row>
    <row r="3038" spans="1:11" ht="21" customHeight="1">
      <c r="A3038" s="246" t="s">
        <v>1741</v>
      </c>
      <c r="B3038" s="369" t="s">
        <v>1742</v>
      </c>
      <c r="C3038" s="369"/>
      <c r="D3038" s="370" t="s">
        <v>16</v>
      </c>
      <c r="E3038" s="370"/>
      <c r="F3038" s="246" t="s">
        <v>591</v>
      </c>
      <c r="G3038" s="376">
        <v>1</v>
      </c>
      <c r="H3038" s="376"/>
      <c r="I3038" s="372">
        <v>138.97999999999999</v>
      </c>
      <c r="J3038" s="372"/>
      <c r="K3038" s="248">
        <f>ROUND(ROUND(G3038,4)*I3038,2)</f>
        <v>138.97999999999999</v>
      </c>
    </row>
    <row r="3039" spans="1:11" ht="21" customHeight="1">
      <c r="A3039" s="246" t="s">
        <v>870</v>
      </c>
      <c r="B3039" s="369" t="s">
        <v>871</v>
      </c>
      <c r="C3039" s="369"/>
      <c r="D3039" s="370" t="s">
        <v>16</v>
      </c>
      <c r="E3039" s="370"/>
      <c r="F3039" s="246" t="s">
        <v>591</v>
      </c>
      <c r="G3039" s="376">
        <v>1</v>
      </c>
      <c r="H3039" s="376"/>
      <c r="I3039" s="372">
        <v>270.51</v>
      </c>
      <c r="J3039" s="372"/>
      <c r="K3039" s="248">
        <f>ROUND(ROUND(G3039,4)*I3039,2)</f>
        <v>270.51</v>
      </c>
    </row>
    <row r="3040" spans="1:11" ht="21" customHeight="1">
      <c r="A3040" s="246" t="s">
        <v>1743</v>
      </c>
      <c r="B3040" s="369" t="s">
        <v>1744</v>
      </c>
      <c r="C3040" s="369"/>
      <c r="D3040" s="370" t="s">
        <v>16</v>
      </c>
      <c r="E3040" s="370"/>
      <c r="F3040" s="246" t="s">
        <v>591</v>
      </c>
      <c r="G3040" s="376">
        <v>1</v>
      </c>
      <c r="H3040" s="376"/>
      <c r="I3040" s="372">
        <v>9.89</v>
      </c>
      <c r="J3040" s="372"/>
      <c r="K3040" s="248">
        <f>ROUND(ROUND(G3040,4)*I3040,2)</f>
        <v>9.89</v>
      </c>
    </row>
    <row r="3041" spans="1:11" ht="21" customHeight="1">
      <c r="A3041" s="246" t="s">
        <v>874</v>
      </c>
      <c r="B3041" s="369" t="s">
        <v>875</v>
      </c>
      <c r="C3041" s="369"/>
      <c r="D3041" s="370" t="s">
        <v>16</v>
      </c>
      <c r="E3041" s="370"/>
      <c r="F3041" s="246" t="s">
        <v>591</v>
      </c>
      <c r="G3041" s="376">
        <v>1</v>
      </c>
      <c r="H3041" s="376"/>
      <c r="I3041" s="372">
        <v>15.46</v>
      </c>
      <c r="J3041" s="372"/>
      <c r="K3041" s="248">
        <f>ROUND(ROUND(G3041,4)*I3041,2)</f>
        <v>15.46</v>
      </c>
    </row>
    <row r="3042" spans="1:11" ht="15" customHeight="1">
      <c r="A3042" s="11"/>
      <c r="B3042" s="11"/>
      <c r="C3042" s="11"/>
      <c r="D3042" s="11"/>
      <c r="E3042" s="11"/>
      <c r="F3042" s="11"/>
      <c r="G3042" s="367" t="s">
        <v>778</v>
      </c>
      <c r="H3042" s="367"/>
      <c r="I3042" s="367"/>
      <c r="J3042" s="367"/>
      <c r="K3042" s="249">
        <f>SUM(K3038:K3041)</f>
        <v>434.84</v>
      </c>
    </row>
    <row r="3043" spans="1:11" ht="15" customHeight="1">
      <c r="A3043" s="373" t="s">
        <v>911</v>
      </c>
      <c r="B3043" s="373"/>
      <c r="C3043" s="373"/>
      <c r="D3043" s="366" t="s">
        <v>178</v>
      </c>
      <c r="E3043" s="366"/>
      <c r="F3043" s="243" t="s">
        <v>194</v>
      </c>
      <c r="G3043" s="366" t="s">
        <v>195</v>
      </c>
      <c r="H3043" s="366"/>
      <c r="I3043" s="366" t="s">
        <v>196</v>
      </c>
      <c r="J3043" s="366"/>
      <c r="K3043" s="243" t="s">
        <v>197</v>
      </c>
    </row>
    <row r="3044" spans="1:11" ht="21" customHeight="1">
      <c r="A3044" s="246" t="s">
        <v>1745</v>
      </c>
      <c r="B3044" s="369" t="s">
        <v>1746</v>
      </c>
      <c r="C3044" s="369"/>
      <c r="D3044" s="370" t="s">
        <v>16</v>
      </c>
      <c r="E3044" s="370"/>
      <c r="F3044" s="246" t="s">
        <v>128</v>
      </c>
      <c r="G3044" s="376">
        <v>220</v>
      </c>
      <c r="H3044" s="376"/>
      <c r="I3044" s="372">
        <v>2.25</v>
      </c>
      <c r="J3044" s="372"/>
      <c r="K3044" s="248">
        <f>ROUND(ROUND(G3044,4)*I3044,2)</f>
        <v>495</v>
      </c>
    </row>
    <row r="3045" spans="1:11" ht="21" customHeight="1">
      <c r="A3045" s="246" t="s">
        <v>1747</v>
      </c>
      <c r="B3045" s="369" t="s">
        <v>1748</v>
      </c>
      <c r="C3045" s="369"/>
      <c r="D3045" s="370" t="s">
        <v>16</v>
      </c>
      <c r="E3045" s="370"/>
      <c r="F3045" s="246" t="s">
        <v>128</v>
      </c>
      <c r="G3045" s="376">
        <v>220</v>
      </c>
      <c r="H3045" s="376"/>
      <c r="I3045" s="372">
        <v>2.25</v>
      </c>
      <c r="J3045" s="372"/>
      <c r="K3045" s="248">
        <f>ROUND(ROUND(G3045,4)*I3045,2)</f>
        <v>495</v>
      </c>
    </row>
    <row r="3046" spans="1:11" ht="15" customHeight="1">
      <c r="A3046" s="11"/>
      <c r="B3046" s="11"/>
      <c r="C3046" s="11"/>
      <c r="D3046" s="11"/>
      <c r="E3046" s="11"/>
      <c r="F3046" s="11"/>
      <c r="G3046" s="367" t="s">
        <v>914</v>
      </c>
      <c r="H3046" s="367"/>
      <c r="I3046" s="367"/>
      <c r="J3046" s="367"/>
      <c r="K3046" s="249">
        <f>SUM(K3044:K3045)</f>
        <v>990</v>
      </c>
    </row>
    <row r="3047" spans="1:11" ht="15" customHeight="1">
      <c r="A3047" s="373" t="s">
        <v>779</v>
      </c>
      <c r="B3047" s="373"/>
      <c r="C3047" s="373"/>
      <c r="D3047" s="366" t="s">
        <v>178</v>
      </c>
      <c r="E3047" s="366"/>
      <c r="F3047" s="243" t="s">
        <v>194</v>
      </c>
      <c r="G3047" s="366" t="s">
        <v>195</v>
      </c>
      <c r="H3047" s="366"/>
      <c r="I3047" s="366" t="s">
        <v>196</v>
      </c>
      <c r="J3047" s="366"/>
      <c r="K3047" s="243" t="s">
        <v>197</v>
      </c>
    </row>
    <row r="3048" spans="1:11" ht="15" customHeight="1">
      <c r="A3048" s="246" t="s">
        <v>1210</v>
      </c>
      <c r="B3048" s="369" t="s">
        <v>1211</v>
      </c>
      <c r="C3048" s="369"/>
      <c r="D3048" s="370" t="s">
        <v>16</v>
      </c>
      <c r="E3048" s="370"/>
      <c r="F3048" s="246" t="s">
        <v>591</v>
      </c>
      <c r="G3048" s="376">
        <v>1</v>
      </c>
      <c r="H3048" s="376"/>
      <c r="I3048" s="372">
        <v>4644.22</v>
      </c>
      <c r="J3048" s="372"/>
      <c r="K3048" s="248">
        <f>ROUND(ROUND(G3048,4)*I3048,2)</f>
        <v>4644.22</v>
      </c>
    </row>
    <row r="3049" spans="1:11" ht="15" customHeight="1">
      <c r="A3049" s="11"/>
      <c r="B3049" s="11"/>
      <c r="C3049" s="11"/>
      <c r="D3049" s="11"/>
      <c r="E3049" s="11"/>
      <c r="F3049" s="11"/>
      <c r="G3049" s="367" t="s">
        <v>782</v>
      </c>
      <c r="H3049" s="367"/>
      <c r="I3049" s="367"/>
      <c r="J3049" s="367"/>
      <c r="K3049" s="249">
        <f>SUM(K3048:K3048)</f>
        <v>4644.22</v>
      </c>
    </row>
    <row r="3050" spans="1:11" ht="15" customHeight="1">
      <c r="A3050" s="373" t="s">
        <v>213</v>
      </c>
      <c r="B3050" s="373"/>
      <c r="C3050" s="373"/>
      <c r="D3050" s="366" t="s">
        <v>178</v>
      </c>
      <c r="E3050" s="366"/>
      <c r="F3050" s="243" t="s">
        <v>194</v>
      </c>
      <c r="G3050" s="366" t="s">
        <v>195</v>
      </c>
      <c r="H3050" s="366"/>
      <c r="I3050" s="366" t="s">
        <v>196</v>
      </c>
      <c r="J3050" s="366"/>
      <c r="K3050" s="243" t="s">
        <v>197</v>
      </c>
    </row>
    <row r="3051" spans="1:11" ht="21" customHeight="1">
      <c r="A3051" s="246" t="s">
        <v>1749</v>
      </c>
      <c r="B3051" s="369" t="s">
        <v>1750</v>
      </c>
      <c r="C3051" s="369"/>
      <c r="D3051" s="370" t="s">
        <v>16</v>
      </c>
      <c r="E3051" s="370"/>
      <c r="F3051" s="246" t="s">
        <v>591</v>
      </c>
      <c r="G3051" s="376">
        <v>1</v>
      </c>
      <c r="H3051" s="376"/>
      <c r="I3051" s="372">
        <v>29.07</v>
      </c>
      <c r="J3051" s="372"/>
      <c r="K3051" s="248">
        <f>ROUND(ROUND(G3051,4)*I3051,2)</f>
        <v>29.07</v>
      </c>
    </row>
    <row r="3052" spans="1:11" ht="15" customHeight="1">
      <c r="A3052" s="11"/>
      <c r="B3052" s="11"/>
      <c r="C3052" s="11"/>
      <c r="D3052" s="11"/>
      <c r="E3052" s="11"/>
      <c r="F3052" s="11"/>
      <c r="G3052" s="367" t="s">
        <v>216</v>
      </c>
      <c r="H3052" s="367"/>
      <c r="I3052" s="367"/>
      <c r="J3052" s="367"/>
      <c r="K3052" s="249">
        <f>SUM(K3051:K3051)</f>
        <v>29.07</v>
      </c>
    </row>
    <row r="3053" spans="1:11" ht="15" customHeight="1">
      <c r="A3053" s="11"/>
      <c r="B3053" s="11"/>
      <c r="C3053" s="11"/>
      <c r="D3053" s="11"/>
      <c r="E3053" s="11"/>
      <c r="F3053" s="11"/>
      <c r="G3053" s="368" t="s">
        <v>217</v>
      </c>
      <c r="H3053" s="368"/>
      <c r="I3053" s="368"/>
      <c r="J3053" s="368"/>
      <c r="K3053" s="250">
        <f>ROUND(SUM(K3042,K3046,K3049,K3052),2)</f>
        <v>6098.13</v>
      </c>
    </row>
    <row r="3054" spans="1:11" ht="10.050000000000001" customHeight="1">
      <c r="A3054" s="11"/>
      <c r="B3054" s="11"/>
      <c r="C3054" s="11"/>
      <c r="D3054" s="11"/>
      <c r="E3054" s="11"/>
      <c r="F3054" s="11"/>
      <c r="G3054" s="374"/>
      <c r="H3054" s="374"/>
      <c r="I3054" s="374"/>
      <c r="J3054" s="374"/>
      <c r="K3054" s="374"/>
    </row>
    <row r="3055" spans="1:11" ht="19.95" customHeight="1">
      <c r="A3055" s="375" t="s">
        <v>1751</v>
      </c>
      <c r="B3055" s="375"/>
      <c r="C3055" s="375"/>
      <c r="D3055" s="375"/>
      <c r="E3055" s="375"/>
      <c r="F3055" s="375"/>
      <c r="G3055" s="375"/>
      <c r="H3055" s="375"/>
      <c r="I3055" s="375"/>
      <c r="J3055" s="375"/>
      <c r="K3055" s="375"/>
    </row>
    <row r="3056" spans="1:11" ht="15" customHeight="1">
      <c r="A3056" s="373" t="s">
        <v>193</v>
      </c>
      <c r="B3056" s="373"/>
      <c r="C3056" s="373"/>
      <c r="D3056" s="366" t="s">
        <v>178</v>
      </c>
      <c r="E3056" s="366"/>
      <c r="F3056" s="243" t="s">
        <v>194</v>
      </c>
      <c r="G3056" s="366" t="s">
        <v>195</v>
      </c>
      <c r="H3056" s="366"/>
      <c r="I3056" s="366" t="s">
        <v>196</v>
      </c>
      <c r="J3056" s="366"/>
      <c r="K3056" s="243" t="s">
        <v>197</v>
      </c>
    </row>
    <row r="3057" spans="1:11" ht="21" customHeight="1">
      <c r="A3057" s="246" t="s">
        <v>1081</v>
      </c>
      <c r="B3057" s="369" t="s">
        <v>1082</v>
      </c>
      <c r="C3057" s="369"/>
      <c r="D3057" s="370" t="s">
        <v>16</v>
      </c>
      <c r="E3057" s="370"/>
      <c r="F3057" s="246" t="s">
        <v>23</v>
      </c>
      <c r="G3057" s="371">
        <v>2.1000000000000001E-2</v>
      </c>
      <c r="H3057" s="371"/>
      <c r="I3057" s="372">
        <v>3.75</v>
      </c>
      <c r="J3057" s="372"/>
      <c r="K3057" s="248">
        <f>TRUNC(TRUNC(G3057,8)*I3057,2)</f>
        <v>7.0000000000000007E-2</v>
      </c>
    </row>
    <row r="3058" spans="1:11" ht="21" customHeight="1">
      <c r="A3058" s="246" t="s">
        <v>1752</v>
      </c>
      <c r="B3058" s="369" t="s">
        <v>1753</v>
      </c>
      <c r="C3058" s="369"/>
      <c r="D3058" s="370" t="s">
        <v>16</v>
      </c>
      <c r="E3058" s="370"/>
      <c r="F3058" s="246" t="s">
        <v>23</v>
      </c>
      <c r="G3058" s="371">
        <v>1</v>
      </c>
      <c r="H3058" s="371"/>
      <c r="I3058" s="372">
        <v>83.9</v>
      </c>
      <c r="J3058" s="372"/>
      <c r="K3058" s="248">
        <f>TRUNC(TRUNC(G3058,8)*I3058,2)</f>
        <v>83.9</v>
      </c>
    </row>
    <row r="3059" spans="1:11" ht="15" customHeight="1">
      <c r="A3059" s="11"/>
      <c r="B3059" s="11"/>
      <c r="C3059" s="11"/>
      <c r="D3059" s="11"/>
      <c r="E3059" s="11"/>
      <c r="F3059" s="11"/>
      <c r="G3059" s="367" t="s">
        <v>206</v>
      </c>
      <c r="H3059" s="367"/>
      <c r="I3059" s="367"/>
      <c r="J3059" s="367"/>
      <c r="K3059" s="249">
        <f>SUM(K3057:K3058)</f>
        <v>83.97</v>
      </c>
    </row>
    <row r="3060" spans="1:11" ht="15" customHeight="1">
      <c r="A3060" s="373" t="s">
        <v>207</v>
      </c>
      <c r="B3060" s="373"/>
      <c r="C3060" s="373"/>
      <c r="D3060" s="366" t="s">
        <v>178</v>
      </c>
      <c r="E3060" s="366"/>
      <c r="F3060" s="243" t="s">
        <v>194</v>
      </c>
      <c r="G3060" s="366" t="s">
        <v>195</v>
      </c>
      <c r="H3060" s="366"/>
      <c r="I3060" s="366" t="s">
        <v>196</v>
      </c>
      <c r="J3060" s="366"/>
      <c r="K3060" s="243" t="s">
        <v>197</v>
      </c>
    </row>
    <row r="3061" spans="1:11" ht="21" customHeight="1">
      <c r="A3061" s="246" t="s">
        <v>278</v>
      </c>
      <c r="B3061" s="369" t="s">
        <v>279</v>
      </c>
      <c r="C3061" s="369"/>
      <c r="D3061" s="370" t="s">
        <v>16</v>
      </c>
      <c r="E3061" s="370"/>
      <c r="F3061" s="246" t="s">
        <v>128</v>
      </c>
      <c r="G3061" s="371">
        <v>9.6000000000000002E-2</v>
      </c>
      <c r="H3061" s="371"/>
      <c r="I3061" s="372">
        <v>26.71</v>
      </c>
      <c r="J3061" s="372"/>
      <c r="K3061" s="248">
        <f>TRUNC(TRUNC(G3061,8)*I3061,2)</f>
        <v>2.56</v>
      </c>
    </row>
    <row r="3062" spans="1:11" ht="15" customHeight="1">
      <c r="A3062" s="246" t="s">
        <v>210</v>
      </c>
      <c r="B3062" s="369" t="s">
        <v>211</v>
      </c>
      <c r="C3062" s="369"/>
      <c r="D3062" s="370" t="s">
        <v>16</v>
      </c>
      <c r="E3062" s="370"/>
      <c r="F3062" s="246" t="s">
        <v>128</v>
      </c>
      <c r="G3062" s="371">
        <v>3.0300000000000001E-2</v>
      </c>
      <c r="H3062" s="371"/>
      <c r="I3062" s="372">
        <v>22.26</v>
      </c>
      <c r="J3062" s="372"/>
      <c r="K3062" s="248">
        <f>TRUNC(TRUNC(G3062,8)*I3062,2)</f>
        <v>0.67</v>
      </c>
    </row>
    <row r="3063" spans="1:11" ht="18" customHeight="1">
      <c r="A3063" s="11"/>
      <c r="B3063" s="11"/>
      <c r="C3063" s="11"/>
      <c r="D3063" s="11"/>
      <c r="E3063" s="11"/>
      <c r="F3063" s="11"/>
      <c r="G3063" s="367" t="s">
        <v>212</v>
      </c>
      <c r="H3063" s="367"/>
      <c r="I3063" s="367"/>
      <c r="J3063" s="367"/>
      <c r="K3063" s="249">
        <f>SUM(K3061:K3062)</f>
        <v>3.23</v>
      </c>
    </row>
    <row r="3064" spans="1:11" ht="15" customHeight="1">
      <c r="A3064" s="11"/>
      <c r="B3064" s="11"/>
      <c r="C3064" s="11"/>
      <c r="D3064" s="11"/>
      <c r="E3064" s="11"/>
      <c r="F3064" s="11"/>
      <c r="G3064" s="368" t="s">
        <v>217</v>
      </c>
      <c r="H3064" s="368"/>
      <c r="I3064" s="368"/>
      <c r="J3064" s="368"/>
      <c r="K3064" s="250">
        <f>ROUND(SUM(K3059,K3063),2)</f>
        <v>87.2</v>
      </c>
    </row>
    <row r="3065" spans="1:11" ht="10.050000000000001" customHeight="1">
      <c r="A3065" s="11"/>
      <c r="B3065" s="11"/>
      <c r="C3065" s="11"/>
      <c r="D3065" s="11"/>
      <c r="E3065" s="11"/>
      <c r="F3065" s="11"/>
      <c r="G3065" s="374"/>
      <c r="H3065" s="374"/>
      <c r="I3065" s="374"/>
      <c r="J3065" s="374"/>
      <c r="K3065" s="374"/>
    </row>
    <row r="3066" spans="1:11" ht="19.95" customHeight="1">
      <c r="A3066" s="375" t="s">
        <v>1754</v>
      </c>
      <c r="B3066" s="375"/>
      <c r="C3066" s="375"/>
      <c r="D3066" s="375"/>
      <c r="E3066" s="375"/>
      <c r="F3066" s="375"/>
      <c r="G3066" s="375"/>
      <c r="H3066" s="375"/>
      <c r="I3066" s="375"/>
      <c r="J3066" s="375"/>
      <c r="K3066" s="375"/>
    </row>
    <row r="3067" spans="1:11" ht="15" customHeight="1">
      <c r="A3067" s="373" t="s">
        <v>193</v>
      </c>
      <c r="B3067" s="373"/>
      <c r="C3067" s="373"/>
      <c r="D3067" s="366" t="s">
        <v>178</v>
      </c>
      <c r="E3067" s="366"/>
      <c r="F3067" s="243" t="s">
        <v>194</v>
      </c>
      <c r="G3067" s="366" t="s">
        <v>195</v>
      </c>
      <c r="H3067" s="366"/>
      <c r="I3067" s="366" t="s">
        <v>196</v>
      </c>
      <c r="J3067" s="366"/>
      <c r="K3067" s="243" t="s">
        <v>197</v>
      </c>
    </row>
    <row r="3068" spans="1:11" ht="21" customHeight="1">
      <c r="A3068" s="246" t="s">
        <v>1081</v>
      </c>
      <c r="B3068" s="369" t="s">
        <v>1082</v>
      </c>
      <c r="C3068" s="369"/>
      <c r="D3068" s="370" t="s">
        <v>16</v>
      </c>
      <c r="E3068" s="370"/>
      <c r="F3068" s="246" t="s">
        <v>23</v>
      </c>
      <c r="G3068" s="371">
        <v>2.1000000000000001E-2</v>
      </c>
      <c r="H3068" s="371"/>
      <c r="I3068" s="372">
        <v>3.75</v>
      </c>
      <c r="J3068" s="372"/>
      <c r="K3068" s="248">
        <f>TRUNC(TRUNC(G3068,8)*I3068,2)</f>
        <v>7.0000000000000007E-2</v>
      </c>
    </row>
    <row r="3069" spans="1:11" ht="28.95" customHeight="1">
      <c r="A3069" s="246" t="s">
        <v>1755</v>
      </c>
      <c r="B3069" s="369" t="s">
        <v>1756</v>
      </c>
      <c r="C3069" s="369"/>
      <c r="D3069" s="370" t="s">
        <v>16</v>
      </c>
      <c r="E3069" s="370"/>
      <c r="F3069" s="246" t="s">
        <v>23</v>
      </c>
      <c r="G3069" s="371">
        <v>1</v>
      </c>
      <c r="H3069" s="371"/>
      <c r="I3069" s="372">
        <v>98.04</v>
      </c>
      <c r="J3069" s="372"/>
      <c r="K3069" s="248">
        <f>TRUNC(TRUNC(G3069,8)*I3069,2)</f>
        <v>98.04</v>
      </c>
    </row>
    <row r="3070" spans="1:11" ht="15" customHeight="1">
      <c r="A3070" s="11"/>
      <c r="B3070" s="11"/>
      <c r="C3070" s="11"/>
      <c r="D3070" s="11"/>
      <c r="E3070" s="11"/>
      <c r="F3070" s="11"/>
      <c r="G3070" s="367" t="s">
        <v>206</v>
      </c>
      <c r="H3070" s="367"/>
      <c r="I3070" s="367"/>
      <c r="J3070" s="367"/>
      <c r="K3070" s="249">
        <f>SUM(K3068:K3069)</f>
        <v>98.11</v>
      </c>
    </row>
    <row r="3071" spans="1:11" ht="15" customHeight="1">
      <c r="A3071" s="373" t="s">
        <v>207</v>
      </c>
      <c r="B3071" s="373"/>
      <c r="C3071" s="373"/>
      <c r="D3071" s="366" t="s">
        <v>178</v>
      </c>
      <c r="E3071" s="366"/>
      <c r="F3071" s="243" t="s">
        <v>194</v>
      </c>
      <c r="G3071" s="366" t="s">
        <v>195</v>
      </c>
      <c r="H3071" s="366"/>
      <c r="I3071" s="366" t="s">
        <v>196</v>
      </c>
      <c r="J3071" s="366"/>
      <c r="K3071" s="243" t="s">
        <v>197</v>
      </c>
    </row>
    <row r="3072" spans="1:11" ht="21" customHeight="1">
      <c r="A3072" s="246" t="s">
        <v>278</v>
      </c>
      <c r="B3072" s="369" t="s">
        <v>279</v>
      </c>
      <c r="C3072" s="369"/>
      <c r="D3072" s="370" t="s">
        <v>16</v>
      </c>
      <c r="E3072" s="370"/>
      <c r="F3072" s="246" t="s">
        <v>128</v>
      </c>
      <c r="G3072" s="371">
        <v>0.1164</v>
      </c>
      <c r="H3072" s="371"/>
      <c r="I3072" s="372">
        <v>26.71</v>
      </c>
      <c r="J3072" s="372"/>
      <c r="K3072" s="248">
        <f>TRUNC(TRUNC(G3072,8)*I3072,2)</f>
        <v>3.1</v>
      </c>
    </row>
    <row r="3073" spans="1:11" ht="15" customHeight="1">
      <c r="A3073" s="246" t="s">
        <v>210</v>
      </c>
      <c r="B3073" s="369" t="s">
        <v>211</v>
      </c>
      <c r="C3073" s="369"/>
      <c r="D3073" s="370" t="s">
        <v>16</v>
      </c>
      <c r="E3073" s="370"/>
      <c r="F3073" s="246" t="s">
        <v>128</v>
      </c>
      <c r="G3073" s="371">
        <v>3.6700000000000003E-2</v>
      </c>
      <c r="H3073" s="371"/>
      <c r="I3073" s="372">
        <v>22.26</v>
      </c>
      <c r="J3073" s="372"/>
      <c r="K3073" s="248">
        <f>TRUNC(TRUNC(G3073,8)*I3073,2)</f>
        <v>0.81</v>
      </c>
    </row>
    <row r="3074" spans="1:11" ht="18" customHeight="1">
      <c r="A3074" s="11"/>
      <c r="B3074" s="11"/>
      <c r="C3074" s="11"/>
      <c r="D3074" s="11"/>
      <c r="E3074" s="11"/>
      <c r="F3074" s="11"/>
      <c r="G3074" s="367" t="s">
        <v>212</v>
      </c>
      <c r="H3074" s="367"/>
      <c r="I3074" s="367"/>
      <c r="J3074" s="367"/>
      <c r="K3074" s="249">
        <f>SUM(K3072:K3073)</f>
        <v>3.91</v>
      </c>
    </row>
    <row r="3075" spans="1:11" ht="15" customHeight="1">
      <c r="A3075" s="11"/>
      <c r="B3075" s="11"/>
      <c r="C3075" s="11"/>
      <c r="D3075" s="11"/>
      <c r="E3075" s="11"/>
      <c r="F3075" s="11"/>
      <c r="G3075" s="368" t="s">
        <v>217</v>
      </c>
      <c r="H3075" s="368"/>
      <c r="I3075" s="368"/>
      <c r="J3075" s="368"/>
      <c r="K3075" s="250">
        <f>ROUND(SUM(K3070,K3074),2)</f>
        <v>102.02</v>
      </c>
    </row>
    <row r="3076" spans="1:11" ht="10.050000000000001" customHeight="1">
      <c r="A3076" s="11"/>
      <c r="B3076" s="11"/>
      <c r="C3076" s="11"/>
      <c r="D3076" s="11"/>
      <c r="E3076" s="11"/>
      <c r="F3076" s="11"/>
      <c r="G3076" s="374"/>
      <c r="H3076" s="374"/>
      <c r="I3076" s="374"/>
      <c r="J3076" s="374"/>
      <c r="K3076" s="374"/>
    </row>
    <row r="3077" spans="1:11" ht="19.95" customHeight="1">
      <c r="A3077" s="375" t="s">
        <v>1757</v>
      </c>
      <c r="B3077" s="375"/>
      <c r="C3077" s="375"/>
      <c r="D3077" s="375"/>
      <c r="E3077" s="375"/>
      <c r="F3077" s="375"/>
      <c r="G3077" s="375"/>
      <c r="H3077" s="375"/>
      <c r="I3077" s="375"/>
      <c r="J3077" s="375"/>
      <c r="K3077" s="375"/>
    </row>
    <row r="3078" spans="1:11" ht="15" customHeight="1">
      <c r="A3078" s="373" t="s">
        <v>193</v>
      </c>
      <c r="B3078" s="373"/>
      <c r="C3078" s="373"/>
      <c r="D3078" s="366" t="s">
        <v>178</v>
      </c>
      <c r="E3078" s="366"/>
      <c r="F3078" s="243" t="s">
        <v>194</v>
      </c>
      <c r="G3078" s="366" t="s">
        <v>195</v>
      </c>
      <c r="H3078" s="366"/>
      <c r="I3078" s="366" t="s">
        <v>196</v>
      </c>
      <c r="J3078" s="366"/>
      <c r="K3078" s="243" t="s">
        <v>197</v>
      </c>
    </row>
    <row r="3079" spans="1:11" ht="21" customHeight="1">
      <c r="A3079" s="246" t="s">
        <v>261</v>
      </c>
      <c r="B3079" s="369" t="s">
        <v>262</v>
      </c>
      <c r="C3079" s="369"/>
      <c r="D3079" s="370" t="s">
        <v>16</v>
      </c>
      <c r="E3079" s="370"/>
      <c r="F3079" s="246" t="s">
        <v>23</v>
      </c>
      <c r="G3079" s="371">
        <v>5.3E-3</v>
      </c>
      <c r="H3079" s="371"/>
      <c r="I3079" s="372">
        <v>13.83</v>
      </c>
      <c r="J3079" s="372"/>
      <c r="K3079" s="248">
        <f>TRUNC(TRUNC(G3079,8)*I3079,2)</f>
        <v>7.0000000000000007E-2</v>
      </c>
    </row>
    <row r="3080" spans="1:11" ht="28.95" customHeight="1">
      <c r="A3080" s="246" t="s">
        <v>1758</v>
      </c>
      <c r="B3080" s="369" t="s">
        <v>1759</v>
      </c>
      <c r="C3080" s="369"/>
      <c r="D3080" s="370" t="s">
        <v>16</v>
      </c>
      <c r="E3080" s="370"/>
      <c r="F3080" s="246" t="s">
        <v>23</v>
      </c>
      <c r="G3080" s="371">
        <v>1</v>
      </c>
      <c r="H3080" s="371"/>
      <c r="I3080" s="372">
        <v>25.67</v>
      </c>
      <c r="J3080" s="372"/>
      <c r="K3080" s="248">
        <f>TRUNC(TRUNC(G3080,8)*I3080,2)</f>
        <v>25.67</v>
      </c>
    </row>
    <row r="3081" spans="1:11" ht="15" customHeight="1">
      <c r="A3081" s="11"/>
      <c r="B3081" s="11"/>
      <c r="C3081" s="11"/>
      <c r="D3081" s="11"/>
      <c r="E3081" s="11"/>
      <c r="F3081" s="11"/>
      <c r="G3081" s="367" t="s">
        <v>206</v>
      </c>
      <c r="H3081" s="367"/>
      <c r="I3081" s="367"/>
      <c r="J3081" s="367"/>
      <c r="K3081" s="249">
        <f>SUM(K3079:K3080)</f>
        <v>25.740000000000002</v>
      </c>
    </row>
    <row r="3082" spans="1:11" ht="15" customHeight="1">
      <c r="A3082" s="373" t="s">
        <v>207</v>
      </c>
      <c r="B3082" s="373"/>
      <c r="C3082" s="373"/>
      <c r="D3082" s="366" t="s">
        <v>178</v>
      </c>
      <c r="E3082" s="366"/>
      <c r="F3082" s="243" t="s">
        <v>194</v>
      </c>
      <c r="G3082" s="366" t="s">
        <v>195</v>
      </c>
      <c r="H3082" s="366"/>
      <c r="I3082" s="366" t="s">
        <v>196</v>
      </c>
      <c r="J3082" s="366"/>
      <c r="K3082" s="243" t="s">
        <v>197</v>
      </c>
    </row>
    <row r="3083" spans="1:11" ht="21" customHeight="1">
      <c r="A3083" s="246" t="s">
        <v>276</v>
      </c>
      <c r="B3083" s="369" t="s">
        <v>277</v>
      </c>
      <c r="C3083" s="369"/>
      <c r="D3083" s="370" t="s">
        <v>16</v>
      </c>
      <c r="E3083" s="370"/>
      <c r="F3083" s="246" t="s">
        <v>128</v>
      </c>
      <c r="G3083" s="371">
        <v>0.19040000000000001</v>
      </c>
      <c r="H3083" s="371"/>
      <c r="I3083" s="372">
        <v>22.58</v>
      </c>
      <c r="J3083" s="372"/>
      <c r="K3083" s="248">
        <f>TRUNC(TRUNC(G3083,8)*I3083,2)</f>
        <v>4.29</v>
      </c>
    </row>
    <row r="3084" spans="1:11" ht="21" customHeight="1">
      <c r="A3084" s="246" t="s">
        <v>278</v>
      </c>
      <c r="B3084" s="369" t="s">
        <v>279</v>
      </c>
      <c r="C3084" s="369"/>
      <c r="D3084" s="370" t="s">
        <v>16</v>
      </c>
      <c r="E3084" s="370"/>
      <c r="F3084" s="246" t="s">
        <v>128</v>
      </c>
      <c r="G3084" s="371">
        <v>0.19040000000000001</v>
      </c>
      <c r="H3084" s="371"/>
      <c r="I3084" s="372">
        <v>26.71</v>
      </c>
      <c r="J3084" s="372"/>
      <c r="K3084" s="248">
        <f>TRUNC(TRUNC(G3084,8)*I3084,2)</f>
        <v>5.08</v>
      </c>
    </row>
    <row r="3085" spans="1:11" ht="18" customHeight="1">
      <c r="A3085" s="11"/>
      <c r="B3085" s="11"/>
      <c r="C3085" s="11"/>
      <c r="D3085" s="11"/>
      <c r="E3085" s="11"/>
      <c r="F3085" s="11"/>
      <c r="G3085" s="367" t="s">
        <v>212</v>
      </c>
      <c r="H3085" s="367"/>
      <c r="I3085" s="367"/>
      <c r="J3085" s="367"/>
      <c r="K3085" s="249">
        <f>SUM(K3083:K3084)</f>
        <v>9.370000000000001</v>
      </c>
    </row>
    <row r="3086" spans="1:11" ht="15" customHeight="1">
      <c r="A3086" s="11"/>
      <c r="B3086" s="11"/>
      <c r="C3086" s="11"/>
      <c r="D3086" s="11"/>
      <c r="E3086" s="11"/>
      <c r="F3086" s="11"/>
      <c r="G3086" s="368" t="s">
        <v>217</v>
      </c>
      <c r="H3086" s="368"/>
      <c r="I3086" s="368"/>
      <c r="J3086" s="368"/>
      <c r="K3086" s="250">
        <f>ROUND(SUM(K3081,K3085),2)</f>
        <v>35.11</v>
      </c>
    </row>
    <row r="3087" spans="1:11" ht="10.050000000000001" customHeight="1">
      <c r="A3087" s="11"/>
      <c r="B3087" s="11"/>
      <c r="C3087" s="11"/>
      <c r="D3087" s="11"/>
      <c r="E3087" s="11"/>
      <c r="F3087" s="11"/>
      <c r="G3087" s="374"/>
      <c r="H3087" s="374"/>
      <c r="I3087" s="374"/>
      <c r="J3087" s="374"/>
      <c r="K3087" s="374"/>
    </row>
    <row r="3088" spans="1:11" ht="19.95" customHeight="1">
      <c r="A3088" s="375" t="s">
        <v>1760</v>
      </c>
      <c r="B3088" s="375"/>
      <c r="C3088" s="375"/>
      <c r="D3088" s="375"/>
      <c r="E3088" s="375"/>
      <c r="F3088" s="375"/>
      <c r="G3088" s="375"/>
      <c r="H3088" s="375"/>
      <c r="I3088" s="375"/>
      <c r="J3088" s="375"/>
      <c r="K3088" s="375"/>
    </row>
    <row r="3089" spans="1:11" ht="15" customHeight="1">
      <c r="A3089" s="373" t="s">
        <v>281</v>
      </c>
      <c r="B3089" s="373"/>
      <c r="C3089" s="373"/>
      <c r="D3089" s="366" t="s">
        <v>178</v>
      </c>
      <c r="E3089" s="366"/>
      <c r="F3089" s="243" t="s">
        <v>194</v>
      </c>
      <c r="G3089" s="366" t="s">
        <v>195</v>
      </c>
      <c r="H3089" s="366"/>
      <c r="I3089" s="366" t="s">
        <v>196</v>
      </c>
      <c r="J3089" s="366"/>
      <c r="K3089" s="243" t="s">
        <v>197</v>
      </c>
    </row>
    <row r="3090" spans="1:11" ht="28.95" customHeight="1">
      <c r="A3090" s="246" t="s">
        <v>1714</v>
      </c>
      <c r="B3090" s="369" t="s">
        <v>1715</v>
      </c>
      <c r="C3090" s="369"/>
      <c r="D3090" s="370" t="s">
        <v>16</v>
      </c>
      <c r="E3090" s="370"/>
      <c r="F3090" s="246" t="s">
        <v>284</v>
      </c>
      <c r="G3090" s="371">
        <v>6.4000000000000003E-3</v>
      </c>
      <c r="H3090" s="371"/>
      <c r="I3090" s="372">
        <v>21.32</v>
      </c>
      <c r="J3090" s="372"/>
      <c r="K3090" s="248">
        <f>TRUNC(TRUNC(G3090,8)*I3090,2)</f>
        <v>0.13</v>
      </c>
    </row>
    <row r="3091" spans="1:11" ht="28.95" customHeight="1">
      <c r="A3091" s="246" t="s">
        <v>1716</v>
      </c>
      <c r="B3091" s="369" t="s">
        <v>1717</v>
      </c>
      <c r="C3091" s="369"/>
      <c r="D3091" s="370" t="s">
        <v>16</v>
      </c>
      <c r="E3091" s="370"/>
      <c r="F3091" s="246" t="s">
        <v>287</v>
      </c>
      <c r="G3091" s="371">
        <v>4.5999999999999999E-3</v>
      </c>
      <c r="H3091" s="371"/>
      <c r="I3091" s="372">
        <v>22.4</v>
      </c>
      <c r="J3091" s="372"/>
      <c r="K3091" s="248">
        <f>TRUNC(TRUNC(G3091,8)*I3091,2)</f>
        <v>0.1</v>
      </c>
    </row>
    <row r="3092" spans="1:11" ht="18" customHeight="1">
      <c r="A3092" s="11"/>
      <c r="B3092" s="11"/>
      <c r="C3092" s="11"/>
      <c r="D3092" s="11"/>
      <c r="E3092" s="11"/>
      <c r="F3092" s="11"/>
      <c r="G3092" s="367" t="s">
        <v>288</v>
      </c>
      <c r="H3092" s="367"/>
      <c r="I3092" s="367"/>
      <c r="J3092" s="367"/>
      <c r="K3092" s="249">
        <f>SUM(K3090:K3091)</f>
        <v>0.23</v>
      </c>
    </row>
    <row r="3093" spans="1:11" ht="15" customHeight="1">
      <c r="A3093" s="373" t="s">
        <v>193</v>
      </c>
      <c r="B3093" s="373"/>
      <c r="C3093" s="373"/>
      <c r="D3093" s="366" t="s">
        <v>178</v>
      </c>
      <c r="E3093" s="366"/>
      <c r="F3093" s="243" t="s">
        <v>194</v>
      </c>
      <c r="G3093" s="366" t="s">
        <v>195</v>
      </c>
      <c r="H3093" s="366"/>
      <c r="I3093" s="366" t="s">
        <v>196</v>
      </c>
      <c r="J3093" s="366"/>
      <c r="K3093" s="243" t="s">
        <v>197</v>
      </c>
    </row>
    <row r="3094" spans="1:11" ht="15" customHeight="1">
      <c r="A3094" s="246" t="s">
        <v>1761</v>
      </c>
      <c r="B3094" s="369" t="s">
        <v>1762</v>
      </c>
      <c r="C3094" s="369"/>
      <c r="D3094" s="370" t="s">
        <v>16</v>
      </c>
      <c r="E3094" s="370"/>
      <c r="F3094" s="246" t="s">
        <v>144</v>
      </c>
      <c r="G3094" s="371">
        <v>0.03</v>
      </c>
      <c r="H3094" s="371"/>
      <c r="I3094" s="372">
        <v>17.850000000000001</v>
      </c>
      <c r="J3094" s="372"/>
      <c r="K3094" s="248">
        <f>TRUNC(TRUNC(G3094,8)*I3094,2)</f>
        <v>0.53</v>
      </c>
    </row>
    <row r="3095" spans="1:11" ht="28.95" customHeight="1">
      <c r="A3095" s="246" t="s">
        <v>1763</v>
      </c>
      <c r="B3095" s="369" t="s">
        <v>1764</v>
      </c>
      <c r="C3095" s="369"/>
      <c r="D3095" s="370" t="s">
        <v>16</v>
      </c>
      <c r="E3095" s="370"/>
      <c r="F3095" s="246" t="s">
        <v>167</v>
      </c>
      <c r="G3095" s="371">
        <v>0.63400000000000001</v>
      </c>
      <c r="H3095" s="371"/>
      <c r="I3095" s="372">
        <v>30.77</v>
      </c>
      <c r="J3095" s="372"/>
      <c r="K3095" s="248">
        <f>TRUNC(TRUNC(G3095,8)*I3095,2)</f>
        <v>19.5</v>
      </c>
    </row>
    <row r="3096" spans="1:11" ht="15" customHeight="1">
      <c r="A3096" s="11"/>
      <c r="B3096" s="11"/>
      <c r="C3096" s="11"/>
      <c r="D3096" s="11"/>
      <c r="E3096" s="11"/>
      <c r="F3096" s="11"/>
      <c r="G3096" s="367" t="s">
        <v>206</v>
      </c>
      <c r="H3096" s="367"/>
      <c r="I3096" s="367"/>
      <c r="J3096" s="367"/>
      <c r="K3096" s="249">
        <f>SUM(K3094:K3095)</f>
        <v>20.03</v>
      </c>
    </row>
    <row r="3097" spans="1:11" ht="15" customHeight="1">
      <c r="A3097" s="373" t="s">
        <v>207</v>
      </c>
      <c r="B3097" s="373"/>
      <c r="C3097" s="373"/>
      <c r="D3097" s="366" t="s">
        <v>178</v>
      </c>
      <c r="E3097" s="366"/>
      <c r="F3097" s="243" t="s">
        <v>194</v>
      </c>
      <c r="G3097" s="366" t="s">
        <v>195</v>
      </c>
      <c r="H3097" s="366"/>
      <c r="I3097" s="366" t="s">
        <v>196</v>
      </c>
      <c r="J3097" s="366"/>
      <c r="K3097" s="243" t="s">
        <v>197</v>
      </c>
    </row>
    <row r="3098" spans="1:11" ht="21" customHeight="1">
      <c r="A3098" s="246" t="s">
        <v>337</v>
      </c>
      <c r="B3098" s="369" t="s">
        <v>338</v>
      </c>
      <c r="C3098" s="369"/>
      <c r="D3098" s="370" t="s">
        <v>16</v>
      </c>
      <c r="E3098" s="370"/>
      <c r="F3098" s="246" t="s">
        <v>128</v>
      </c>
      <c r="G3098" s="371">
        <v>6.5000000000000002E-2</v>
      </c>
      <c r="H3098" s="371"/>
      <c r="I3098" s="372">
        <v>22.96</v>
      </c>
      <c r="J3098" s="372"/>
      <c r="K3098" s="248">
        <f>TRUNC(TRUNC(G3098,8)*I3098,2)</f>
        <v>1.49</v>
      </c>
    </row>
    <row r="3099" spans="1:11" ht="21" customHeight="1">
      <c r="A3099" s="246" t="s">
        <v>208</v>
      </c>
      <c r="B3099" s="369" t="s">
        <v>209</v>
      </c>
      <c r="C3099" s="369"/>
      <c r="D3099" s="370" t="s">
        <v>16</v>
      </c>
      <c r="E3099" s="370"/>
      <c r="F3099" s="246" t="s">
        <v>128</v>
      </c>
      <c r="G3099" s="371">
        <v>0.11799999999999999</v>
      </c>
      <c r="H3099" s="371"/>
      <c r="I3099" s="372">
        <v>27.01</v>
      </c>
      <c r="J3099" s="372"/>
      <c r="K3099" s="248">
        <f>TRUNC(TRUNC(G3099,8)*I3099,2)</f>
        <v>3.18</v>
      </c>
    </row>
    <row r="3100" spans="1:11" ht="18" customHeight="1">
      <c r="A3100" s="11"/>
      <c r="B3100" s="11"/>
      <c r="C3100" s="11"/>
      <c r="D3100" s="11"/>
      <c r="E3100" s="11"/>
      <c r="F3100" s="11"/>
      <c r="G3100" s="367" t="s">
        <v>212</v>
      </c>
      <c r="H3100" s="367"/>
      <c r="I3100" s="367"/>
      <c r="J3100" s="367"/>
      <c r="K3100" s="249">
        <f>SUM(K3098:K3099)</f>
        <v>4.67</v>
      </c>
    </row>
    <row r="3101" spans="1:11" ht="15" customHeight="1">
      <c r="A3101" s="11"/>
      <c r="B3101" s="11"/>
      <c r="C3101" s="11"/>
      <c r="D3101" s="11"/>
      <c r="E3101" s="11"/>
      <c r="F3101" s="11"/>
      <c r="G3101" s="368" t="s">
        <v>217</v>
      </c>
      <c r="H3101" s="368"/>
      <c r="I3101" s="368"/>
      <c r="J3101" s="368"/>
      <c r="K3101" s="250">
        <f>ROUND(SUM(K3092,K3096,K3100),2)</f>
        <v>24.93</v>
      </c>
    </row>
    <row r="3102" spans="1:11" ht="10.050000000000001" customHeight="1">
      <c r="A3102" s="11"/>
      <c r="B3102" s="11"/>
      <c r="C3102" s="11"/>
      <c r="D3102" s="11"/>
      <c r="E3102" s="11"/>
      <c r="F3102" s="11"/>
      <c r="G3102" s="374"/>
      <c r="H3102" s="374"/>
      <c r="I3102" s="374"/>
      <c r="J3102" s="374"/>
      <c r="K3102" s="374"/>
    </row>
    <row r="3103" spans="1:11" ht="19.95" customHeight="1">
      <c r="A3103" s="375" t="s">
        <v>1765</v>
      </c>
      <c r="B3103" s="375"/>
      <c r="C3103" s="375"/>
      <c r="D3103" s="375"/>
      <c r="E3103" s="375"/>
      <c r="F3103" s="375"/>
      <c r="G3103" s="375"/>
      <c r="H3103" s="375"/>
      <c r="I3103" s="375"/>
      <c r="J3103" s="375"/>
      <c r="K3103" s="375"/>
    </row>
    <row r="3104" spans="1:11" ht="15" customHeight="1">
      <c r="A3104" s="373" t="s">
        <v>207</v>
      </c>
      <c r="B3104" s="373"/>
      <c r="C3104" s="373"/>
      <c r="D3104" s="366" t="s">
        <v>178</v>
      </c>
      <c r="E3104" s="366"/>
      <c r="F3104" s="243" t="s">
        <v>194</v>
      </c>
      <c r="G3104" s="366" t="s">
        <v>195</v>
      </c>
      <c r="H3104" s="366"/>
      <c r="I3104" s="366" t="s">
        <v>196</v>
      </c>
      <c r="J3104" s="366"/>
      <c r="K3104" s="243" t="s">
        <v>197</v>
      </c>
    </row>
    <row r="3105" spans="1:11" ht="15" customHeight="1">
      <c r="A3105" s="246" t="s">
        <v>1766</v>
      </c>
      <c r="B3105" s="369" t="s">
        <v>1767</v>
      </c>
      <c r="C3105" s="369"/>
      <c r="D3105" s="370" t="s">
        <v>16</v>
      </c>
      <c r="E3105" s="370"/>
      <c r="F3105" s="246" t="s">
        <v>128</v>
      </c>
      <c r="G3105" s="371">
        <v>1</v>
      </c>
      <c r="H3105" s="371"/>
      <c r="I3105" s="372">
        <v>23.55</v>
      </c>
      <c r="J3105" s="372"/>
      <c r="K3105" s="248">
        <f>TRUNC(TRUNC(G3105,8)*I3105,2)</f>
        <v>23.55</v>
      </c>
    </row>
    <row r="3106" spans="1:11" ht="18" customHeight="1">
      <c r="A3106" s="11"/>
      <c r="B3106" s="11"/>
      <c r="C3106" s="11"/>
      <c r="D3106" s="11"/>
      <c r="E3106" s="11"/>
      <c r="F3106" s="11"/>
      <c r="G3106" s="367" t="s">
        <v>212</v>
      </c>
      <c r="H3106" s="367"/>
      <c r="I3106" s="367"/>
      <c r="J3106" s="367"/>
      <c r="K3106" s="249">
        <f>SUM(K3105:K3105)</f>
        <v>23.55</v>
      </c>
    </row>
    <row r="3107" spans="1:11" ht="15" customHeight="1">
      <c r="A3107" s="373" t="s">
        <v>213</v>
      </c>
      <c r="B3107" s="373"/>
      <c r="C3107" s="373"/>
      <c r="D3107" s="366" t="s">
        <v>178</v>
      </c>
      <c r="E3107" s="366"/>
      <c r="F3107" s="243" t="s">
        <v>194</v>
      </c>
      <c r="G3107" s="366" t="s">
        <v>195</v>
      </c>
      <c r="H3107" s="366"/>
      <c r="I3107" s="366" t="s">
        <v>196</v>
      </c>
      <c r="J3107" s="366"/>
      <c r="K3107" s="243" t="s">
        <v>197</v>
      </c>
    </row>
    <row r="3108" spans="1:11" ht="28.95" customHeight="1">
      <c r="A3108" s="246" t="s">
        <v>1768</v>
      </c>
      <c r="B3108" s="369" t="s">
        <v>1769</v>
      </c>
      <c r="C3108" s="369"/>
      <c r="D3108" s="370" t="s">
        <v>16</v>
      </c>
      <c r="E3108" s="370"/>
      <c r="F3108" s="246" t="s">
        <v>128</v>
      </c>
      <c r="G3108" s="371">
        <v>1</v>
      </c>
      <c r="H3108" s="371"/>
      <c r="I3108" s="372">
        <v>33.58</v>
      </c>
      <c r="J3108" s="372"/>
      <c r="K3108" s="248">
        <f>TRUNC(TRUNC(G3108,8)*I3108,2)</f>
        <v>33.58</v>
      </c>
    </row>
    <row r="3109" spans="1:11" ht="28.95" customHeight="1">
      <c r="A3109" s="246" t="s">
        <v>1770</v>
      </c>
      <c r="B3109" s="369" t="s">
        <v>1771</v>
      </c>
      <c r="C3109" s="369"/>
      <c r="D3109" s="370" t="s">
        <v>16</v>
      </c>
      <c r="E3109" s="370"/>
      <c r="F3109" s="246" t="s">
        <v>128</v>
      </c>
      <c r="G3109" s="371">
        <v>1</v>
      </c>
      <c r="H3109" s="371"/>
      <c r="I3109" s="372">
        <v>14.79</v>
      </c>
      <c r="J3109" s="372"/>
      <c r="K3109" s="248">
        <f>TRUNC(TRUNC(G3109,8)*I3109,2)</f>
        <v>14.79</v>
      </c>
    </row>
    <row r="3110" spans="1:11" ht="15" customHeight="1">
      <c r="A3110" s="11"/>
      <c r="B3110" s="11"/>
      <c r="C3110" s="11"/>
      <c r="D3110" s="11"/>
      <c r="E3110" s="11"/>
      <c r="F3110" s="11"/>
      <c r="G3110" s="367" t="s">
        <v>216</v>
      </c>
      <c r="H3110" s="367"/>
      <c r="I3110" s="367"/>
      <c r="J3110" s="367"/>
      <c r="K3110" s="249">
        <f>SUM(K3108:K3109)</f>
        <v>48.37</v>
      </c>
    </row>
    <row r="3111" spans="1:11" ht="15" customHeight="1">
      <c r="A3111" s="11"/>
      <c r="B3111" s="11"/>
      <c r="C3111" s="11"/>
      <c r="D3111" s="11"/>
      <c r="E3111" s="11"/>
      <c r="F3111" s="11"/>
      <c r="G3111" s="368" t="s">
        <v>217</v>
      </c>
      <c r="H3111" s="368"/>
      <c r="I3111" s="368"/>
      <c r="J3111" s="368"/>
      <c r="K3111" s="250">
        <f>ROUND(SUM(K3106,K3110),2)</f>
        <v>71.92</v>
      </c>
    </row>
    <row r="3112" spans="1:11" ht="10.050000000000001" customHeight="1">
      <c r="A3112" s="11"/>
      <c r="B3112" s="11"/>
      <c r="C3112" s="11"/>
      <c r="D3112" s="11"/>
      <c r="E3112" s="11"/>
      <c r="F3112" s="11"/>
      <c r="G3112" s="374"/>
      <c r="H3112" s="374"/>
      <c r="I3112" s="374"/>
      <c r="J3112" s="374"/>
      <c r="K3112" s="374"/>
    </row>
    <row r="3113" spans="1:11" ht="19.95" customHeight="1">
      <c r="A3113" s="375" t="s">
        <v>1772</v>
      </c>
      <c r="B3113" s="375"/>
      <c r="C3113" s="375"/>
      <c r="D3113" s="375"/>
      <c r="E3113" s="375"/>
      <c r="F3113" s="375"/>
      <c r="G3113" s="375"/>
      <c r="H3113" s="375"/>
      <c r="I3113" s="375"/>
      <c r="J3113" s="375"/>
      <c r="K3113" s="375"/>
    </row>
    <row r="3114" spans="1:11" ht="15" customHeight="1">
      <c r="A3114" s="373" t="s">
        <v>207</v>
      </c>
      <c r="B3114" s="373"/>
      <c r="C3114" s="373"/>
      <c r="D3114" s="366" t="s">
        <v>178</v>
      </c>
      <c r="E3114" s="366"/>
      <c r="F3114" s="243" t="s">
        <v>194</v>
      </c>
      <c r="G3114" s="366" t="s">
        <v>195</v>
      </c>
      <c r="H3114" s="366"/>
      <c r="I3114" s="366" t="s">
        <v>196</v>
      </c>
      <c r="J3114" s="366"/>
      <c r="K3114" s="243" t="s">
        <v>197</v>
      </c>
    </row>
    <row r="3115" spans="1:11" ht="15" customHeight="1">
      <c r="A3115" s="246" t="s">
        <v>1766</v>
      </c>
      <c r="B3115" s="369" t="s">
        <v>1767</v>
      </c>
      <c r="C3115" s="369"/>
      <c r="D3115" s="370" t="s">
        <v>16</v>
      </c>
      <c r="E3115" s="370"/>
      <c r="F3115" s="246" t="s">
        <v>128</v>
      </c>
      <c r="G3115" s="371">
        <v>1</v>
      </c>
      <c r="H3115" s="371"/>
      <c r="I3115" s="372">
        <v>23.55</v>
      </c>
      <c r="J3115" s="372"/>
      <c r="K3115" s="248">
        <f>TRUNC(TRUNC(G3115,8)*I3115,2)</f>
        <v>23.55</v>
      </c>
    </row>
    <row r="3116" spans="1:11" ht="18" customHeight="1">
      <c r="A3116" s="11"/>
      <c r="B3116" s="11"/>
      <c r="C3116" s="11"/>
      <c r="D3116" s="11"/>
      <c r="E3116" s="11"/>
      <c r="F3116" s="11"/>
      <c r="G3116" s="367" t="s">
        <v>212</v>
      </c>
      <c r="H3116" s="367"/>
      <c r="I3116" s="367"/>
      <c r="J3116" s="367"/>
      <c r="K3116" s="249">
        <f>SUM(K3115:K3115)</f>
        <v>23.55</v>
      </c>
    </row>
    <row r="3117" spans="1:11" ht="15" customHeight="1">
      <c r="A3117" s="373" t="s">
        <v>213</v>
      </c>
      <c r="B3117" s="373"/>
      <c r="C3117" s="373"/>
      <c r="D3117" s="366" t="s">
        <v>178</v>
      </c>
      <c r="E3117" s="366"/>
      <c r="F3117" s="243" t="s">
        <v>194</v>
      </c>
      <c r="G3117" s="366" t="s">
        <v>195</v>
      </c>
      <c r="H3117" s="366"/>
      <c r="I3117" s="366" t="s">
        <v>196</v>
      </c>
      <c r="J3117" s="366"/>
      <c r="K3117" s="243" t="s">
        <v>197</v>
      </c>
    </row>
    <row r="3118" spans="1:11" ht="28.95" customHeight="1">
      <c r="A3118" s="246" t="s">
        <v>1768</v>
      </c>
      <c r="B3118" s="369" t="s">
        <v>1769</v>
      </c>
      <c r="C3118" s="369"/>
      <c r="D3118" s="370" t="s">
        <v>16</v>
      </c>
      <c r="E3118" s="370"/>
      <c r="F3118" s="246" t="s">
        <v>128</v>
      </c>
      <c r="G3118" s="371">
        <v>1</v>
      </c>
      <c r="H3118" s="371"/>
      <c r="I3118" s="372">
        <v>33.58</v>
      </c>
      <c r="J3118" s="372"/>
      <c r="K3118" s="248">
        <f>TRUNC(TRUNC(G3118,8)*I3118,2)</f>
        <v>33.58</v>
      </c>
    </row>
    <row r="3119" spans="1:11" ht="28.95" customHeight="1">
      <c r="A3119" s="246" t="s">
        <v>1770</v>
      </c>
      <c r="B3119" s="369" t="s">
        <v>1771</v>
      </c>
      <c r="C3119" s="369"/>
      <c r="D3119" s="370" t="s">
        <v>16</v>
      </c>
      <c r="E3119" s="370"/>
      <c r="F3119" s="246" t="s">
        <v>128</v>
      </c>
      <c r="G3119" s="371">
        <v>1</v>
      </c>
      <c r="H3119" s="371"/>
      <c r="I3119" s="372">
        <v>14.79</v>
      </c>
      <c r="J3119" s="372"/>
      <c r="K3119" s="248">
        <f>TRUNC(TRUNC(G3119,8)*I3119,2)</f>
        <v>14.79</v>
      </c>
    </row>
    <row r="3120" spans="1:11" ht="28.95" customHeight="1">
      <c r="A3120" s="246" t="s">
        <v>1773</v>
      </c>
      <c r="B3120" s="369" t="s">
        <v>1774</v>
      </c>
      <c r="C3120" s="369"/>
      <c r="D3120" s="370" t="s">
        <v>16</v>
      </c>
      <c r="E3120" s="370"/>
      <c r="F3120" s="246" t="s">
        <v>128</v>
      </c>
      <c r="G3120" s="371">
        <v>1</v>
      </c>
      <c r="H3120" s="371"/>
      <c r="I3120" s="372">
        <v>60.04</v>
      </c>
      <c r="J3120" s="372"/>
      <c r="K3120" s="248">
        <f>TRUNC(TRUNC(G3120,8)*I3120,2)</f>
        <v>60.04</v>
      </c>
    </row>
    <row r="3121" spans="1:11" ht="28.95" customHeight="1">
      <c r="A3121" s="246" t="s">
        <v>1775</v>
      </c>
      <c r="B3121" s="369" t="s">
        <v>1776</v>
      </c>
      <c r="C3121" s="369"/>
      <c r="D3121" s="370" t="s">
        <v>16</v>
      </c>
      <c r="E3121" s="370"/>
      <c r="F3121" s="246" t="s">
        <v>128</v>
      </c>
      <c r="G3121" s="371">
        <v>1</v>
      </c>
      <c r="H3121" s="371"/>
      <c r="I3121" s="372">
        <v>62.32</v>
      </c>
      <c r="J3121" s="372"/>
      <c r="K3121" s="248">
        <f>TRUNC(TRUNC(G3121,8)*I3121,2)</f>
        <v>62.32</v>
      </c>
    </row>
    <row r="3122" spans="1:11" ht="15" customHeight="1">
      <c r="A3122" s="11"/>
      <c r="B3122" s="11"/>
      <c r="C3122" s="11"/>
      <c r="D3122" s="11"/>
      <c r="E3122" s="11"/>
      <c r="F3122" s="11"/>
      <c r="G3122" s="367" t="s">
        <v>216</v>
      </c>
      <c r="H3122" s="367"/>
      <c r="I3122" s="367"/>
      <c r="J3122" s="367"/>
      <c r="K3122" s="249">
        <f>SUM(K3118:K3121)</f>
        <v>170.73</v>
      </c>
    </row>
    <row r="3123" spans="1:11" ht="15" customHeight="1">
      <c r="A3123" s="11"/>
      <c r="B3123" s="11"/>
      <c r="C3123" s="11"/>
      <c r="D3123" s="11"/>
      <c r="E3123" s="11"/>
      <c r="F3123" s="11"/>
      <c r="G3123" s="368" t="s">
        <v>217</v>
      </c>
      <c r="H3123" s="368"/>
      <c r="I3123" s="368"/>
      <c r="J3123" s="368"/>
      <c r="K3123" s="250">
        <f>ROUND(SUM(K3116,K3122),2)</f>
        <v>194.28</v>
      </c>
    </row>
    <row r="3124" spans="1:11" ht="10.050000000000001" customHeight="1">
      <c r="A3124" s="11"/>
      <c r="B3124" s="11"/>
      <c r="C3124" s="11"/>
      <c r="D3124" s="11"/>
      <c r="E3124" s="11"/>
      <c r="F3124" s="11"/>
      <c r="G3124" s="374"/>
      <c r="H3124" s="374"/>
      <c r="I3124" s="374"/>
      <c r="J3124" s="374"/>
      <c r="K3124" s="374"/>
    </row>
    <row r="3125" spans="1:11" ht="19.95" customHeight="1">
      <c r="A3125" s="375" t="s">
        <v>1777</v>
      </c>
      <c r="B3125" s="375"/>
      <c r="C3125" s="375"/>
      <c r="D3125" s="375"/>
      <c r="E3125" s="375"/>
      <c r="F3125" s="375"/>
      <c r="G3125" s="375"/>
      <c r="H3125" s="375"/>
      <c r="I3125" s="375"/>
      <c r="J3125" s="375"/>
      <c r="K3125" s="375"/>
    </row>
    <row r="3126" spans="1:11" ht="15" customHeight="1">
      <c r="A3126" s="373" t="s">
        <v>911</v>
      </c>
      <c r="B3126" s="373"/>
      <c r="C3126" s="373"/>
      <c r="D3126" s="366" t="s">
        <v>178</v>
      </c>
      <c r="E3126" s="366"/>
      <c r="F3126" s="243" t="s">
        <v>194</v>
      </c>
      <c r="G3126" s="366" t="s">
        <v>195</v>
      </c>
      <c r="H3126" s="366"/>
      <c r="I3126" s="366" t="s">
        <v>196</v>
      </c>
      <c r="J3126" s="366"/>
      <c r="K3126" s="243" t="s">
        <v>197</v>
      </c>
    </row>
    <row r="3127" spans="1:11" ht="28.95" customHeight="1">
      <c r="A3127" s="246" t="s">
        <v>1778</v>
      </c>
      <c r="B3127" s="369" t="s">
        <v>1779</v>
      </c>
      <c r="C3127" s="369"/>
      <c r="D3127" s="370" t="s">
        <v>16</v>
      </c>
      <c r="E3127" s="370"/>
      <c r="F3127" s="246" t="s">
        <v>23</v>
      </c>
      <c r="G3127" s="371">
        <v>3.1099999999999997E-5</v>
      </c>
      <c r="H3127" s="371"/>
      <c r="I3127" s="390">
        <v>1079918</v>
      </c>
      <c r="J3127" s="390"/>
      <c r="K3127" s="248">
        <f>TRUNC(TRUNC(G3127,8)*I3127,2)</f>
        <v>33.58</v>
      </c>
    </row>
    <row r="3128" spans="1:11" ht="15" customHeight="1">
      <c r="A3128" s="11"/>
      <c r="B3128" s="11"/>
      <c r="C3128" s="11"/>
      <c r="D3128" s="11"/>
      <c r="E3128" s="11"/>
      <c r="F3128" s="11"/>
      <c r="G3128" s="367" t="s">
        <v>914</v>
      </c>
      <c r="H3128" s="367"/>
      <c r="I3128" s="367"/>
      <c r="J3128" s="367"/>
      <c r="K3128" s="249">
        <f>SUM(K3127:K3127)</f>
        <v>33.58</v>
      </c>
    </row>
    <row r="3129" spans="1:11" ht="15" customHeight="1">
      <c r="A3129" s="11"/>
      <c r="B3129" s="11"/>
      <c r="C3129" s="11"/>
      <c r="D3129" s="11"/>
      <c r="E3129" s="11"/>
      <c r="F3129" s="11"/>
      <c r="G3129" s="368" t="s">
        <v>217</v>
      </c>
      <c r="H3129" s="368"/>
      <c r="I3129" s="368"/>
      <c r="J3129" s="368"/>
      <c r="K3129" s="250">
        <f>ROUND(SUM(K3128),2)</f>
        <v>33.58</v>
      </c>
    </row>
    <row r="3130" spans="1:11" ht="10.050000000000001" customHeight="1">
      <c r="A3130" s="11"/>
      <c r="B3130" s="11"/>
      <c r="C3130" s="11"/>
      <c r="D3130" s="11"/>
      <c r="E3130" s="11"/>
      <c r="F3130" s="11"/>
      <c r="G3130" s="374"/>
      <c r="H3130" s="374"/>
      <c r="I3130" s="374"/>
      <c r="J3130" s="374"/>
      <c r="K3130" s="374"/>
    </row>
    <row r="3131" spans="1:11" ht="19.95" customHeight="1">
      <c r="A3131" s="375" t="s">
        <v>1780</v>
      </c>
      <c r="B3131" s="375"/>
      <c r="C3131" s="375"/>
      <c r="D3131" s="375"/>
      <c r="E3131" s="375"/>
      <c r="F3131" s="375"/>
      <c r="G3131" s="375"/>
      <c r="H3131" s="375"/>
      <c r="I3131" s="375"/>
      <c r="J3131" s="375"/>
      <c r="K3131" s="375"/>
    </row>
    <row r="3132" spans="1:11" ht="15" customHeight="1">
      <c r="A3132" s="373" t="s">
        <v>911</v>
      </c>
      <c r="B3132" s="373"/>
      <c r="C3132" s="373"/>
      <c r="D3132" s="366" t="s">
        <v>178</v>
      </c>
      <c r="E3132" s="366"/>
      <c r="F3132" s="243" t="s">
        <v>194</v>
      </c>
      <c r="G3132" s="366" t="s">
        <v>195</v>
      </c>
      <c r="H3132" s="366"/>
      <c r="I3132" s="366" t="s">
        <v>196</v>
      </c>
      <c r="J3132" s="366"/>
      <c r="K3132" s="243" t="s">
        <v>197</v>
      </c>
    </row>
    <row r="3133" spans="1:11" ht="28.95" customHeight="1">
      <c r="A3133" s="246" t="s">
        <v>1778</v>
      </c>
      <c r="B3133" s="369" t="s">
        <v>1779</v>
      </c>
      <c r="C3133" s="369"/>
      <c r="D3133" s="370" t="s">
        <v>16</v>
      </c>
      <c r="E3133" s="370"/>
      <c r="F3133" s="246" t="s">
        <v>23</v>
      </c>
      <c r="G3133" s="371">
        <v>1.3699999999999999E-5</v>
      </c>
      <c r="H3133" s="371"/>
      <c r="I3133" s="390">
        <v>1079918</v>
      </c>
      <c r="J3133" s="390"/>
      <c r="K3133" s="248">
        <f>TRUNC(TRUNC(G3133,8)*I3133,2)</f>
        <v>14.79</v>
      </c>
    </row>
    <row r="3134" spans="1:11" ht="15" customHeight="1">
      <c r="A3134" s="11"/>
      <c r="B3134" s="11"/>
      <c r="C3134" s="11"/>
      <c r="D3134" s="11"/>
      <c r="E3134" s="11"/>
      <c r="F3134" s="11"/>
      <c r="G3134" s="367" t="s">
        <v>914</v>
      </c>
      <c r="H3134" s="367"/>
      <c r="I3134" s="367"/>
      <c r="J3134" s="367"/>
      <c r="K3134" s="249">
        <f>SUM(K3133:K3133)</f>
        <v>14.79</v>
      </c>
    </row>
    <row r="3135" spans="1:11" ht="15" customHeight="1">
      <c r="A3135" s="11"/>
      <c r="B3135" s="11"/>
      <c r="C3135" s="11"/>
      <c r="D3135" s="11"/>
      <c r="E3135" s="11"/>
      <c r="F3135" s="11"/>
      <c r="G3135" s="368" t="s">
        <v>217</v>
      </c>
      <c r="H3135" s="368"/>
      <c r="I3135" s="368"/>
      <c r="J3135" s="368"/>
      <c r="K3135" s="250">
        <f>ROUND(SUM(K3134),2)</f>
        <v>14.79</v>
      </c>
    </row>
    <row r="3136" spans="1:11" ht="10.050000000000001" customHeight="1">
      <c r="A3136" s="11"/>
      <c r="B3136" s="11"/>
      <c r="C3136" s="11"/>
      <c r="D3136" s="11"/>
      <c r="E3136" s="11"/>
      <c r="F3136" s="11"/>
      <c r="G3136" s="374"/>
      <c r="H3136" s="374"/>
      <c r="I3136" s="374"/>
      <c r="J3136" s="374"/>
      <c r="K3136" s="374"/>
    </row>
    <row r="3137" spans="1:11" ht="19.95" customHeight="1">
      <c r="A3137" s="375" t="s">
        <v>1781</v>
      </c>
      <c r="B3137" s="375"/>
      <c r="C3137" s="375"/>
      <c r="D3137" s="375"/>
      <c r="E3137" s="375"/>
      <c r="F3137" s="375"/>
      <c r="G3137" s="375"/>
      <c r="H3137" s="375"/>
      <c r="I3137" s="375"/>
      <c r="J3137" s="375"/>
      <c r="K3137" s="375"/>
    </row>
    <row r="3138" spans="1:11" ht="15" customHeight="1">
      <c r="A3138" s="373" t="s">
        <v>911</v>
      </c>
      <c r="B3138" s="373"/>
      <c r="C3138" s="373"/>
      <c r="D3138" s="366" t="s">
        <v>178</v>
      </c>
      <c r="E3138" s="366"/>
      <c r="F3138" s="243" t="s">
        <v>194</v>
      </c>
      <c r="G3138" s="366" t="s">
        <v>195</v>
      </c>
      <c r="H3138" s="366"/>
      <c r="I3138" s="366" t="s">
        <v>196</v>
      </c>
      <c r="J3138" s="366"/>
      <c r="K3138" s="243" t="s">
        <v>197</v>
      </c>
    </row>
    <row r="3139" spans="1:11" ht="28.95" customHeight="1">
      <c r="A3139" s="246" t="s">
        <v>1778</v>
      </c>
      <c r="B3139" s="369" t="s">
        <v>1779</v>
      </c>
      <c r="C3139" s="369"/>
      <c r="D3139" s="370" t="s">
        <v>16</v>
      </c>
      <c r="E3139" s="370"/>
      <c r="F3139" s="246" t="s">
        <v>23</v>
      </c>
      <c r="G3139" s="371">
        <v>5.5600000000000003E-5</v>
      </c>
      <c r="H3139" s="371"/>
      <c r="I3139" s="390">
        <v>1079918</v>
      </c>
      <c r="J3139" s="390"/>
      <c r="K3139" s="248">
        <f>TRUNC(TRUNC(G3139,8)*I3139,2)</f>
        <v>60.04</v>
      </c>
    </row>
    <row r="3140" spans="1:11" ht="15" customHeight="1">
      <c r="A3140" s="11"/>
      <c r="B3140" s="11"/>
      <c r="C3140" s="11"/>
      <c r="D3140" s="11"/>
      <c r="E3140" s="11"/>
      <c r="F3140" s="11"/>
      <c r="G3140" s="367" t="s">
        <v>914</v>
      </c>
      <c r="H3140" s="367"/>
      <c r="I3140" s="367"/>
      <c r="J3140" s="367"/>
      <c r="K3140" s="249">
        <f>SUM(K3139:K3139)</f>
        <v>60.04</v>
      </c>
    </row>
    <row r="3141" spans="1:11" ht="15" customHeight="1">
      <c r="A3141" s="11"/>
      <c r="B3141" s="11"/>
      <c r="C3141" s="11"/>
      <c r="D3141" s="11"/>
      <c r="E3141" s="11"/>
      <c r="F3141" s="11"/>
      <c r="G3141" s="368" t="s">
        <v>217</v>
      </c>
      <c r="H3141" s="368"/>
      <c r="I3141" s="368"/>
      <c r="J3141" s="368"/>
      <c r="K3141" s="250">
        <f>ROUND(SUM(K3140),2)</f>
        <v>60.04</v>
      </c>
    </row>
    <row r="3142" spans="1:11" ht="10.050000000000001" customHeight="1">
      <c r="A3142" s="11"/>
      <c r="B3142" s="11"/>
      <c r="C3142" s="11"/>
      <c r="D3142" s="11"/>
      <c r="E3142" s="11"/>
      <c r="F3142" s="11"/>
      <c r="G3142" s="374"/>
      <c r="H3142" s="374"/>
      <c r="I3142" s="374"/>
      <c r="J3142" s="374"/>
      <c r="K3142" s="374"/>
    </row>
    <row r="3143" spans="1:11" ht="19.95" customHeight="1">
      <c r="A3143" s="375" t="s">
        <v>1782</v>
      </c>
      <c r="B3143" s="375"/>
      <c r="C3143" s="375"/>
      <c r="D3143" s="375"/>
      <c r="E3143" s="375"/>
      <c r="F3143" s="375"/>
      <c r="G3143" s="375"/>
      <c r="H3143" s="375"/>
      <c r="I3143" s="375"/>
      <c r="J3143" s="375"/>
      <c r="K3143" s="375"/>
    </row>
    <row r="3144" spans="1:11" ht="15" customHeight="1">
      <c r="A3144" s="373" t="s">
        <v>193</v>
      </c>
      <c r="B3144" s="373"/>
      <c r="C3144" s="373"/>
      <c r="D3144" s="366" t="s">
        <v>178</v>
      </c>
      <c r="E3144" s="366"/>
      <c r="F3144" s="243" t="s">
        <v>194</v>
      </c>
      <c r="G3144" s="366" t="s">
        <v>195</v>
      </c>
      <c r="H3144" s="366"/>
      <c r="I3144" s="366" t="s">
        <v>196</v>
      </c>
      <c r="J3144" s="366"/>
      <c r="K3144" s="243" t="s">
        <v>197</v>
      </c>
    </row>
    <row r="3145" spans="1:11" ht="21" customHeight="1">
      <c r="A3145" s="246" t="s">
        <v>1037</v>
      </c>
      <c r="B3145" s="369" t="s">
        <v>1038</v>
      </c>
      <c r="C3145" s="369"/>
      <c r="D3145" s="370" t="s">
        <v>16</v>
      </c>
      <c r="E3145" s="370"/>
      <c r="F3145" s="246" t="s">
        <v>265</v>
      </c>
      <c r="G3145" s="371">
        <v>10.44</v>
      </c>
      <c r="H3145" s="371"/>
      <c r="I3145" s="372">
        <v>5.97</v>
      </c>
      <c r="J3145" s="372"/>
      <c r="K3145" s="248">
        <f>TRUNC(TRUNC(G3145,8)*I3145,2)</f>
        <v>62.32</v>
      </c>
    </row>
    <row r="3146" spans="1:11" ht="15" customHeight="1">
      <c r="A3146" s="11"/>
      <c r="B3146" s="11"/>
      <c r="C3146" s="11"/>
      <c r="D3146" s="11"/>
      <c r="E3146" s="11"/>
      <c r="F3146" s="11"/>
      <c r="G3146" s="367" t="s">
        <v>206</v>
      </c>
      <c r="H3146" s="367"/>
      <c r="I3146" s="367"/>
      <c r="J3146" s="367"/>
      <c r="K3146" s="249">
        <f>SUM(K3145:K3145)</f>
        <v>62.32</v>
      </c>
    </row>
    <row r="3147" spans="1:11" ht="15" customHeight="1">
      <c r="A3147" s="11"/>
      <c r="B3147" s="11"/>
      <c r="C3147" s="11"/>
      <c r="D3147" s="11"/>
      <c r="E3147" s="11"/>
      <c r="F3147" s="11"/>
      <c r="G3147" s="368" t="s">
        <v>217</v>
      </c>
      <c r="H3147" s="368"/>
      <c r="I3147" s="368"/>
      <c r="J3147" s="368"/>
      <c r="K3147" s="250">
        <f>ROUND(SUM(K3146),2)</f>
        <v>62.32</v>
      </c>
    </row>
    <row r="3148" spans="1:11" ht="10.050000000000001" customHeight="1">
      <c r="A3148" s="11"/>
      <c r="B3148" s="11"/>
      <c r="C3148" s="11"/>
      <c r="D3148" s="11"/>
      <c r="E3148" s="11"/>
      <c r="F3148" s="11"/>
      <c r="G3148" s="374"/>
      <c r="H3148" s="374"/>
      <c r="I3148" s="374"/>
      <c r="J3148" s="374"/>
      <c r="K3148" s="374"/>
    </row>
    <row r="3149" spans="1:11" ht="19.95" customHeight="1">
      <c r="A3149" s="375" t="s">
        <v>1783</v>
      </c>
      <c r="B3149" s="375"/>
      <c r="C3149" s="375"/>
      <c r="D3149" s="375"/>
      <c r="E3149" s="375"/>
      <c r="F3149" s="375"/>
      <c r="G3149" s="375"/>
      <c r="H3149" s="375"/>
      <c r="I3149" s="375"/>
      <c r="J3149" s="375"/>
      <c r="K3149" s="375"/>
    </row>
    <row r="3150" spans="1:11" ht="15" customHeight="1">
      <c r="A3150" s="373" t="s">
        <v>765</v>
      </c>
      <c r="B3150" s="373"/>
      <c r="C3150" s="373"/>
      <c r="D3150" s="366" t="s">
        <v>178</v>
      </c>
      <c r="E3150" s="366"/>
      <c r="F3150" s="243" t="s">
        <v>194</v>
      </c>
      <c r="G3150" s="366" t="s">
        <v>195</v>
      </c>
      <c r="H3150" s="366"/>
      <c r="I3150" s="366" t="s">
        <v>196</v>
      </c>
      <c r="J3150" s="366"/>
      <c r="K3150" s="243" t="s">
        <v>197</v>
      </c>
    </row>
    <row r="3151" spans="1:11" ht="21" customHeight="1">
      <c r="A3151" s="246" t="s">
        <v>766</v>
      </c>
      <c r="B3151" s="369" t="s">
        <v>767</v>
      </c>
      <c r="C3151" s="369"/>
      <c r="D3151" s="370" t="s">
        <v>16</v>
      </c>
      <c r="E3151" s="370"/>
      <c r="F3151" s="246" t="s">
        <v>128</v>
      </c>
      <c r="G3151" s="371">
        <v>1</v>
      </c>
      <c r="H3151" s="371"/>
      <c r="I3151" s="372">
        <v>2.79</v>
      </c>
      <c r="J3151" s="372"/>
      <c r="K3151" s="248">
        <f t="shared" ref="K3151:K3156" si="26">TRUNC(TRUNC(G3151,8)*I3151,2)</f>
        <v>2.79</v>
      </c>
    </row>
    <row r="3152" spans="1:11" ht="21" customHeight="1">
      <c r="A3152" s="246" t="s">
        <v>1506</v>
      </c>
      <c r="B3152" s="369" t="s">
        <v>1507</v>
      </c>
      <c r="C3152" s="369"/>
      <c r="D3152" s="370" t="s">
        <v>16</v>
      </c>
      <c r="E3152" s="370"/>
      <c r="F3152" s="246" t="s">
        <v>128</v>
      </c>
      <c r="G3152" s="371">
        <v>1</v>
      </c>
      <c r="H3152" s="371"/>
      <c r="I3152" s="372">
        <v>0.89</v>
      </c>
      <c r="J3152" s="372"/>
      <c r="K3152" s="248">
        <f t="shared" si="26"/>
        <v>0.89</v>
      </c>
    </row>
    <row r="3153" spans="1:11" ht="21" customHeight="1">
      <c r="A3153" s="246" t="s">
        <v>770</v>
      </c>
      <c r="B3153" s="369" t="s">
        <v>771</v>
      </c>
      <c r="C3153" s="369"/>
      <c r="D3153" s="370" t="s">
        <v>16</v>
      </c>
      <c r="E3153" s="370"/>
      <c r="F3153" s="246" t="s">
        <v>128</v>
      </c>
      <c r="G3153" s="371">
        <v>1</v>
      </c>
      <c r="H3153" s="371"/>
      <c r="I3153" s="372">
        <v>1.43</v>
      </c>
      <c r="J3153" s="372"/>
      <c r="K3153" s="248">
        <f t="shared" si="26"/>
        <v>1.43</v>
      </c>
    </row>
    <row r="3154" spans="1:11" ht="28.95" customHeight="1">
      <c r="A3154" s="246" t="s">
        <v>1508</v>
      </c>
      <c r="B3154" s="369" t="s">
        <v>1509</v>
      </c>
      <c r="C3154" s="369"/>
      <c r="D3154" s="370" t="s">
        <v>16</v>
      </c>
      <c r="E3154" s="370"/>
      <c r="F3154" s="246" t="s">
        <v>128</v>
      </c>
      <c r="G3154" s="371">
        <v>1</v>
      </c>
      <c r="H3154" s="371"/>
      <c r="I3154" s="372">
        <v>0.01</v>
      </c>
      <c r="J3154" s="372"/>
      <c r="K3154" s="248">
        <f t="shared" si="26"/>
        <v>0.01</v>
      </c>
    </row>
    <row r="3155" spans="1:11" ht="21" customHeight="1">
      <c r="A3155" s="246" t="s">
        <v>774</v>
      </c>
      <c r="B3155" s="369" t="s">
        <v>775</v>
      </c>
      <c r="C3155" s="369"/>
      <c r="D3155" s="370" t="s">
        <v>16</v>
      </c>
      <c r="E3155" s="370"/>
      <c r="F3155" s="246" t="s">
        <v>128</v>
      </c>
      <c r="G3155" s="371">
        <v>1</v>
      </c>
      <c r="H3155" s="371"/>
      <c r="I3155" s="372">
        <v>0.08</v>
      </c>
      <c r="J3155" s="372"/>
      <c r="K3155" s="248">
        <f t="shared" si="26"/>
        <v>0.08</v>
      </c>
    </row>
    <row r="3156" spans="1:11" ht="21" customHeight="1">
      <c r="A3156" s="246" t="s">
        <v>776</v>
      </c>
      <c r="B3156" s="369" t="s">
        <v>777</v>
      </c>
      <c r="C3156" s="369"/>
      <c r="D3156" s="370" t="s">
        <v>16</v>
      </c>
      <c r="E3156" s="370"/>
      <c r="F3156" s="246" t="s">
        <v>128</v>
      </c>
      <c r="G3156" s="371">
        <v>1</v>
      </c>
      <c r="H3156" s="371"/>
      <c r="I3156" s="372">
        <v>0.54</v>
      </c>
      <c r="J3156" s="372"/>
      <c r="K3156" s="248">
        <f t="shared" si="26"/>
        <v>0.54</v>
      </c>
    </row>
    <row r="3157" spans="1:11" ht="15" customHeight="1">
      <c r="A3157" s="11"/>
      <c r="B3157" s="11"/>
      <c r="C3157" s="11"/>
      <c r="D3157" s="11"/>
      <c r="E3157" s="11"/>
      <c r="F3157" s="11"/>
      <c r="G3157" s="367" t="s">
        <v>778</v>
      </c>
      <c r="H3157" s="367"/>
      <c r="I3157" s="367"/>
      <c r="J3157" s="367"/>
      <c r="K3157" s="249">
        <f>SUM(K3151:K3156)</f>
        <v>5.74</v>
      </c>
    </row>
    <row r="3158" spans="1:11" ht="15" customHeight="1">
      <c r="A3158" s="373" t="s">
        <v>779</v>
      </c>
      <c r="B3158" s="373"/>
      <c r="C3158" s="373"/>
      <c r="D3158" s="366" t="s">
        <v>178</v>
      </c>
      <c r="E3158" s="366"/>
      <c r="F3158" s="243" t="s">
        <v>194</v>
      </c>
      <c r="G3158" s="366" t="s">
        <v>195</v>
      </c>
      <c r="H3158" s="366"/>
      <c r="I3158" s="366" t="s">
        <v>196</v>
      </c>
      <c r="J3158" s="366"/>
      <c r="K3158" s="243" t="s">
        <v>197</v>
      </c>
    </row>
    <row r="3159" spans="1:11" ht="21" customHeight="1">
      <c r="A3159" s="246" t="s">
        <v>1189</v>
      </c>
      <c r="B3159" s="369" t="s">
        <v>1190</v>
      </c>
      <c r="C3159" s="369"/>
      <c r="D3159" s="370" t="s">
        <v>16</v>
      </c>
      <c r="E3159" s="370"/>
      <c r="F3159" s="246" t="s">
        <v>128</v>
      </c>
      <c r="G3159" s="371">
        <v>1</v>
      </c>
      <c r="H3159" s="371"/>
      <c r="I3159" s="372">
        <v>17.61</v>
      </c>
      <c r="J3159" s="372"/>
      <c r="K3159" s="248">
        <f>TRUNC(TRUNC(G3159,8)*I3159,2)</f>
        <v>17.61</v>
      </c>
    </row>
    <row r="3160" spans="1:11" ht="15" customHeight="1">
      <c r="A3160" s="11"/>
      <c r="B3160" s="11"/>
      <c r="C3160" s="11"/>
      <c r="D3160" s="11"/>
      <c r="E3160" s="11"/>
      <c r="F3160" s="11"/>
      <c r="G3160" s="367" t="s">
        <v>782</v>
      </c>
      <c r="H3160" s="367"/>
      <c r="I3160" s="367"/>
      <c r="J3160" s="367"/>
      <c r="K3160" s="249">
        <f>SUM(K3159:K3159)</f>
        <v>17.61</v>
      </c>
    </row>
    <row r="3161" spans="1:11" ht="15" customHeight="1">
      <c r="A3161" s="373" t="s">
        <v>213</v>
      </c>
      <c r="B3161" s="373"/>
      <c r="C3161" s="373"/>
      <c r="D3161" s="366" t="s">
        <v>178</v>
      </c>
      <c r="E3161" s="366"/>
      <c r="F3161" s="243" t="s">
        <v>194</v>
      </c>
      <c r="G3161" s="366" t="s">
        <v>195</v>
      </c>
      <c r="H3161" s="366"/>
      <c r="I3161" s="366" t="s">
        <v>196</v>
      </c>
      <c r="J3161" s="366"/>
      <c r="K3161" s="243" t="s">
        <v>197</v>
      </c>
    </row>
    <row r="3162" spans="1:11" ht="21" customHeight="1">
      <c r="A3162" s="246" t="s">
        <v>1784</v>
      </c>
      <c r="B3162" s="369" t="s">
        <v>1785</v>
      </c>
      <c r="C3162" s="369"/>
      <c r="D3162" s="370" t="s">
        <v>16</v>
      </c>
      <c r="E3162" s="370"/>
      <c r="F3162" s="246" t="s">
        <v>128</v>
      </c>
      <c r="G3162" s="371">
        <v>1</v>
      </c>
      <c r="H3162" s="371"/>
      <c r="I3162" s="372">
        <v>0.2</v>
      </c>
      <c r="J3162" s="372"/>
      <c r="K3162" s="248">
        <f>TRUNC(TRUNC(G3162,8)*I3162,2)</f>
        <v>0.2</v>
      </c>
    </row>
    <row r="3163" spans="1:11" ht="15" customHeight="1">
      <c r="A3163" s="11"/>
      <c r="B3163" s="11"/>
      <c r="C3163" s="11"/>
      <c r="D3163" s="11"/>
      <c r="E3163" s="11"/>
      <c r="F3163" s="11"/>
      <c r="G3163" s="367" t="s">
        <v>216</v>
      </c>
      <c r="H3163" s="367"/>
      <c r="I3163" s="367"/>
      <c r="J3163" s="367"/>
      <c r="K3163" s="249">
        <f>SUM(K3162:K3162)</f>
        <v>0.2</v>
      </c>
    </row>
    <row r="3164" spans="1:11" ht="15" customHeight="1">
      <c r="A3164" s="11"/>
      <c r="B3164" s="11"/>
      <c r="C3164" s="11"/>
      <c r="D3164" s="11"/>
      <c r="E3164" s="11"/>
      <c r="F3164" s="11"/>
      <c r="G3164" s="368" t="s">
        <v>217</v>
      </c>
      <c r="H3164" s="368"/>
      <c r="I3164" s="368"/>
      <c r="J3164" s="368"/>
      <c r="K3164" s="250">
        <f>ROUND(SUM(K3157,K3160,K3163),2)</f>
        <v>23.55</v>
      </c>
    </row>
    <row r="3165" spans="1:11" ht="10.050000000000001" customHeight="1">
      <c r="A3165" s="11"/>
      <c r="B3165" s="11"/>
      <c r="C3165" s="11"/>
      <c r="D3165" s="11"/>
      <c r="E3165" s="11"/>
      <c r="F3165" s="11"/>
      <c r="G3165" s="374"/>
      <c r="H3165" s="374"/>
      <c r="I3165" s="374"/>
      <c r="J3165" s="374"/>
      <c r="K3165" s="374"/>
    </row>
    <row r="3166" spans="1:11" ht="19.95" customHeight="1">
      <c r="A3166" s="375" t="s">
        <v>1786</v>
      </c>
      <c r="B3166" s="375"/>
      <c r="C3166" s="375"/>
      <c r="D3166" s="375"/>
      <c r="E3166" s="375"/>
      <c r="F3166" s="375"/>
      <c r="G3166" s="375"/>
      <c r="H3166" s="375"/>
      <c r="I3166" s="375"/>
      <c r="J3166" s="375"/>
      <c r="K3166" s="375"/>
    </row>
    <row r="3167" spans="1:11" ht="15" customHeight="1">
      <c r="A3167" s="373" t="s">
        <v>193</v>
      </c>
      <c r="B3167" s="373"/>
      <c r="C3167" s="373"/>
      <c r="D3167" s="366" t="s">
        <v>178</v>
      </c>
      <c r="E3167" s="366"/>
      <c r="F3167" s="243" t="s">
        <v>194</v>
      </c>
      <c r="G3167" s="366" t="s">
        <v>195</v>
      </c>
      <c r="H3167" s="366"/>
      <c r="I3167" s="366" t="s">
        <v>196</v>
      </c>
      <c r="J3167" s="366"/>
      <c r="K3167" s="243" t="s">
        <v>197</v>
      </c>
    </row>
    <row r="3168" spans="1:11" ht="15" customHeight="1">
      <c r="A3168" s="246" t="s">
        <v>1012</v>
      </c>
      <c r="B3168" s="369" t="s">
        <v>1013</v>
      </c>
      <c r="C3168" s="369"/>
      <c r="D3168" s="370" t="s">
        <v>16</v>
      </c>
      <c r="E3168" s="370"/>
      <c r="F3168" s="246" t="s">
        <v>23</v>
      </c>
      <c r="G3168" s="371">
        <v>2.47E-2</v>
      </c>
      <c r="H3168" s="371"/>
      <c r="I3168" s="372">
        <v>1.91</v>
      </c>
      <c r="J3168" s="372"/>
      <c r="K3168" s="248">
        <f>TRUNC(TRUNC(G3168,8)*I3168,2)</f>
        <v>0.04</v>
      </c>
    </row>
    <row r="3169" spans="1:11" ht="21" customHeight="1">
      <c r="A3169" s="246" t="s">
        <v>1787</v>
      </c>
      <c r="B3169" s="369" t="s">
        <v>1788</v>
      </c>
      <c r="C3169" s="369"/>
      <c r="D3169" s="370" t="s">
        <v>16</v>
      </c>
      <c r="E3169" s="370"/>
      <c r="F3169" s="246" t="s">
        <v>167</v>
      </c>
      <c r="G3169" s="371">
        <v>1.0548999999999999</v>
      </c>
      <c r="H3169" s="371"/>
      <c r="I3169" s="372">
        <v>12.49</v>
      </c>
      <c r="J3169" s="372"/>
      <c r="K3169" s="248">
        <f>TRUNC(TRUNC(G3169,8)*I3169,2)</f>
        <v>13.17</v>
      </c>
    </row>
    <row r="3170" spans="1:11" ht="15" customHeight="1">
      <c r="A3170" s="11"/>
      <c r="B3170" s="11"/>
      <c r="C3170" s="11"/>
      <c r="D3170" s="11"/>
      <c r="E3170" s="11"/>
      <c r="F3170" s="11"/>
      <c r="G3170" s="367" t="s">
        <v>206</v>
      </c>
      <c r="H3170" s="367"/>
      <c r="I3170" s="367"/>
      <c r="J3170" s="367"/>
      <c r="K3170" s="249">
        <f>SUM(K3168:K3169)</f>
        <v>13.209999999999999</v>
      </c>
    </row>
    <row r="3171" spans="1:11" ht="15" customHeight="1">
      <c r="A3171" s="373" t="s">
        <v>207</v>
      </c>
      <c r="B3171" s="373"/>
      <c r="C3171" s="373"/>
      <c r="D3171" s="366" t="s">
        <v>178</v>
      </c>
      <c r="E3171" s="366"/>
      <c r="F3171" s="243" t="s">
        <v>194</v>
      </c>
      <c r="G3171" s="366" t="s">
        <v>195</v>
      </c>
      <c r="H3171" s="366"/>
      <c r="I3171" s="366" t="s">
        <v>196</v>
      </c>
      <c r="J3171" s="366"/>
      <c r="K3171" s="243" t="s">
        <v>197</v>
      </c>
    </row>
    <row r="3172" spans="1:11" ht="21" customHeight="1">
      <c r="A3172" s="246" t="s">
        <v>276</v>
      </c>
      <c r="B3172" s="369" t="s">
        <v>277</v>
      </c>
      <c r="C3172" s="369"/>
      <c r="D3172" s="370" t="s">
        <v>16</v>
      </c>
      <c r="E3172" s="370"/>
      <c r="F3172" s="246" t="s">
        <v>128</v>
      </c>
      <c r="G3172" s="371">
        <v>0.44440000000000002</v>
      </c>
      <c r="H3172" s="371"/>
      <c r="I3172" s="372">
        <v>22.58</v>
      </c>
      <c r="J3172" s="372"/>
      <c r="K3172" s="248">
        <f>TRUNC(TRUNC(G3172,8)*I3172,2)</f>
        <v>10.029999999999999</v>
      </c>
    </row>
    <row r="3173" spans="1:11" ht="21" customHeight="1">
      <c r="A3173" s="246" t="s">
        <v>278</v>
      </c>
      <c r="B3173" s="369" t="s">
        <v>279</v>
      </c>
      <c r="C3173" s="369"/>
      <c r="D3173" s="370" t="s">
        <v>16</v>
      </c>
      <c r="E3173" s="370"/>
      <c r="F3173" s="246" t="s">
        <v>128</v>
      </c>
      <c r="G3173" s="371">
        <v>0.44440000000000002</v>
      </c>
      <c r="H3173" s="371"/>
      <c r="I3173" s="372">
        <v>26.71</v>
      </c>
      <c r="J3173" s="372"/>
      <c r="K3173" s="248">
        <f>TRUNC(TRUNC(G3173,8)*I3173,2)</f>
        <v>11.86</v>
      </c>
    </row>
    <row r="3174" spans="1:11" ht="18" customHeight="1">
      <c r="A3174" s="11"/>
      <c r="B3174" s="11"/>
      <c r="C3174" s="11"/>
      <c r="D3174" s="11"/>
      <c r="E3174" s="11"/>
      <c r="F3174" s="11"/>
      <c r="G3174" s="367" t="s">
        <v>212</v>
      </c>
      <c r="H3174" s="367"/>
      <c r="I3174" s="367"/>
      <c r="J3174" s="367"/>
      <c r="K3174" s="249">
        <f>SUM(K3172:K3173)</f>
        <v>21.89</v>
      </c>
    </row>
    <row r="3175" spans="1:11" ht="15" customHeight="1">
      <c r="A3175" s="11"/>
      <c r="B3175" s="11"/>
      <c r="C3175" s="11"/>
      <c r="D3175" s="11"/>
      <c r="E3175" s="11"/>
      <c r="F3175" s="11"/>
      <c r="G3175" s="368" t="s">
        <v>217</v>
      </c>
      <c r="H3175" s="368"/>
      <c r="I3175" s="368"/>
      <c r="J3175" s="368"/>
      <c r="K3175" s="250">
        <f>ROUND(SUM(K3170,K3174),2)</f>
        <v>35.1</v>
      </c>
    </row>
    <row r="3176" spans="1:11" ht="10.050000000000001" customHeight="1">
      <c r="A3176" s="11"/>
      <c r="B3176" s="11"/>
      <c r="C3176" s="11"/>
      <c r="D3176" s="11"/>
      <c r="E3176" s="11"/>
      <c r="F3176" s="11"/>
      <c r="G3176" s="374"/>
      <c r="H3176" s="374"/>
      <c r="I3176" s="374"/>
      <c r="J3176" s="374"/>
      <c r="K3176" s="374"/>
    </row>
    <row r="3177" spans="1:11" ht="19.95" customHeight="1">
      <c r="A3177" s="375" t="s">
        <v>1789</v>
      </c>
      <c r="B3177" s="375"/>
      <c r="C3177" s="375"/>
      <c r="D3177" s="375"/>
      <c r="E3177" s="375"/>
      <c r="F3177" s="375"/>
      <c r="G3177" s="375"/>
      <c r="H3177" s="375"/>
      <c r="I3177" s="375"/>
      <c r="J3177" s="375"/>
      <c r="K3177" s="375"/>
    </row>
    <row r="3178" spans="1:11" ht="15" customHeight="1">
      <c r="A3178" s="373" t="s">
        <v>193</v>
      </c>
      <c r="B3178" s="373"/>
      <c r="C3178" s="373"/>
      <c r="D3178" s="366" t="s">
        <v>178</v>
      </c>
      <c r="E3178" s="366"/>
      <c r="F3178" s="243" t="s">
        <v>194</v>
      </c>
      <c r="G3178" s="366" t="s">
        <v>195</v>
      </c>
      <c r="H3178" s="366"/>
      <c r="I3178" s="366" t="s">
        <v>196</v>
      </c>
      <c r="J3178" s="366"/>
      <c r="K3178" s="243" t="s">
        <v>197</v>
      </c>
    </row>
    <row r="3179" spans="1:11" ht="15" customHeight="1">
      <c r="A3179" s="246" t="s">
        <v>1012</v>
      </c>
      <c r="B3179" s="369" t="s">
        <v>1013</v>
      </c>
      <c r="C3179" s="369"/>
      <c r="D3179" s="370" t="s">
        <v>16</v>
      </c>
      <c r="E3179" s="370"/>
      <c r="F3179" s="246" t="s">
        <v>23</v>
      </c>
      <c r="G3179" s="371">
        <v>1.6299999999999999E-2</v>
      </c>
      <c r="H3179" s="371"/>
      <c r="I3179" s="372">
        <v>1.91</v>
      </c>
      <c r="J3179" s="372"/>
      <c r="K3179" s="248">
        <f>TRUNC(TRUNC(G3179,8)*I3179,2)</f>
        <v>0.03</v>
      </c>
    </row>
    <row r="3180" spans="1:11" ht="21" customHeight="1">
      <c r="A3180" s="246" t="s">
        <v>1790</v>
      </c>
      <c r="B3180" s="369" t="s">
        <v>1791</v>
      </c>
      <c r="C3180" s="369"/>
      <c r="D3180" s="370" t="s">
        <v>16</v>
      </c>
      <c r="E3180" s="370"/>
      <c r="F3180" s="246" t="s">
        <v>167</v>
      </c>
      <c r="G3180" s="371">
        <v>1.0548999999999999</v>
      </c>
      <c r="H3180" s="371"/>
      <c r="I3180" s="372">
        <v>5.45</v>
      </c>
      <c r="J3180" s="372"/>
      <c r="K3180" s="248">
        <f>TRUNC(TRUNC(G3180,8)*I3180,2)</f>
        <v>5.74</v>
      </c>
    </row>
    <row r="3181" spans="1:11" ht="15" customHeight="1">
      <c r="A3181" s="11"/>
      <c r="B3181" s="11"/>
      <c r="C3181" s="11"/>
      <c r="D3181" s="11"/>
      <c r="E3181" s="11"/>
      <c r="F3181" s="11"/>
      <c r="G3181" s="367" t="s">
        <v>206</v>
      </c>
      <c r="H3181" s="367"/>
      <c r="I3181" s="367"/>
      <c r="J3181" s="367"/>
      <c r="K3181" s="249">
        <f>SUM(K3179:K3180)</f>
        <v>5.7700000000000005</v>
      </c>
    </row>
    <row r="3182" spans="1:11" ht="15" customHeight="1">
      <c r="A3182" s="373" t="s">
        <v>207</v>
      </c>
      <c r="B3182" s="373"/>
      <c r="C3182" s="373"/>
      <c r="D3182" s="366" t="s">
        <v>178</v>
      </c>
      <c r="E3182" s="366"/>
      <c r="F3182" s="243" t="s">
        <v>194</v>
      </c>
      <c r="G3182" s="366" t="s">
        <v>195</v>
      </c>
      <c r="H3182" s="366"/>
      <c r="I3182" s="366" t="s">
        <v>196</v>
      </c>
      <c r="J3182" s="366"/>
      <c r="K3182" s="243" t="s">
        <v>197</v>
      </c>
    </row>
    <row r="3183" spans="1:11" ht="21" customHeight="1">
      <c r="A3183" s="246" t="s">
        <v>276</v>
      </c>
      <c r="B3183" s="369" t="s">
        <v>277</v>
      </c>
      <c r="C3183" s="369"/>
      <c r="D3183" s="370" t="s">
        <v>16</v>
      </c>
      <c r="E3183" s="370"/>
      <c r="F3183" s="246" t="s">
        <v>128</v>
      </c>
      <c r="G3183" s="371">
        <v>0.29299999999999998</v>
      </c>
      <c r="H3183" s="371"/>
      <c r="I3183" s="372">
        <v>22.58</v>
      </c>
      <c r="J3183" s="372"/>
      <c r="K3183" s="248">
        <f>TRUNC(TRUNC(G3183,8)*I3183,2)</f>
        <v>6.61</v>
      </c>
    </row>
    <row r="3184" spans="1:11" ht="21" customHeight="1">
      <c r="A3184" s="246" t="s">
        <v>278</v>
      </c>
      <c r="B3184" s="369" t="s">
        <v>279</v>
      </c>
      <c r="C3184" s="369"/>
      <c r="D3184" s="370" t="s">
        <v>16</v>
      </c>
      <c r="E3184" s="370"/>
      <c r="F3184" s="246" t="s">
        <v>128</v>
      </c>
      <c r="G3184" s="371">
        <v>0.29299999999999998</v>
      </c>
      <c r="H3184" s="371"/>
      <c r="I3184" s="372">
        <v>26.71</v>
      </c>
      <c r="J3184" s="372"/>
      <c r="K3184" s="248">
        <f>TRUNC(TRUNC(G3184,8)*I3184,2)</f>
        <v>7.82</v>
      </c>
    </row>
    <row r="3185" spans="1:11" ht="18" customHeight="1">
      <c r="A3185" s="11"/>
      <c r="B3185" s="11"/>
      <c r="C3185" s="11"/>
      <c r="D3185" s="11"/>
      <c r="E3185" s="11"/>
      <c r="F3185" s="11"/>
      <c r="G3185" s="367" t="s">
        <v>212</v>
      </c>
      <c r="H3185" s="367"/>
      <c r="I3185" s="367"/>
      <c r="J3185" s="367"/>
      <c r="K3185" s="249">
        <f>SUM(K3183:K3184)</f>
        <v>14.43</v>
      </c>
    </row>
    <row r="3186" spans="1:11" ht="15" customHeight="1">
      <c r="A3186" s="11"/>
      <c r="B3186" s="11"/>
      <c r="C3186" s="11"/>
      <c r="D3186" s="11"/>
      <c r="E3186" s="11"/>
      <c r="F3186" s="11"/>
      <c r="G3186" s="368" t="s">
        <v>217</v>
      </c>
      <c r="H3186" s="368"/>
      <c r="I3186" s="368"/>
      <c r="J3186" s="368"/>
      <c r="K3186" s="250">
        <f>ROUND(SUM(K3181,K3185),2)</f>
        <v>20.2</v>
      </c>
    </row>
    <row r="3187" spans="1:11" ht="10.050000000000001" customHeight="1">
      <c r="A3187" s="11"/>
      <c r="B3187" s="11"/>
      <c r="C3187" s="11"/>
      <c r="D3187" s="11"/>
      <c r="E3187" s="11"/>
      <c r="F3187" s="11"/>
      <c r="G3187" s="374"/>
      <c r="H3187" s="374"/>
      <c r="I3187" s="374"/>
      <c r="J3187" s="374"/>
      <c r="K3187" s="374"/>
    </row>
    <row r="3188" spans="1:11" ht="19.95" customHeight="1">
      <c r="A3188" s="375" t="s">
        <v>1792</v>
      </c>
      <c r="B3188" s="375"/>
      <c r="C3188" s="375"/>
      <c r="D3188" s="375"/>
      <c r="E3188" s="375"/>
      <c r="F3188" s="375"/>
      <c r="G3188" s="375"/>
      <c r="H3188" s="375"/>
      <c r="I3188" s="375"/>
      <c r="J3188" s="375"/>
      <c r="K3188" s="375"/>
    </row>
    <row r="3189" spans="1:11" ht="15" customHeight="1">
      <c r="A3189" s="373" t="s">
        <v>193</v>
      </c>
      <c r="B3189" s="373"/>
      <c r="C3189" s="373"/>
      <c r="D3189" s="366" t="s">
        <v>178</v>
      </c>
      <c r="E3189" s="366"/>
      <c r="F3189" s="243" t="s">
        <v>194</v>
      </c>
      <c r="G3189" s="366" t="s">
        <v>195</v>
      </c>
      <c r="H3189" s="366"/>
      <c r="I3189" s="366" t="s">
        <v>196</v>
      </c>
      <c r="J3189" s="366"/>
      <c r="K3189" s="243" t="s">
        <v>197</v>
      </c>
    </row>
    <row r="3190" spans="1:11" ht="15" customHeight="1">
      <c r="A3190" s="246" t="s">
        <v>1012</v>
      </c>
      <c r="B3190" s="369" t="s">
        <v>1013</v>
      </c>
      <c r="C3190" s="369"/>
      <c r="D3190" s="370" t="s">
        <v>16</v>
      </c>
      <c r="E3190" s="370"/>
      <c r="F3190" s="246" t="s">
        <v>23</v>
      </c>
      <c r="G3190" s="371">
        <v>1.77E-2</v>
      </c>
      <c r="H3190" s="371"/>
      <c r="I3190" s="372">
        <v>1.91</v>
      </c>
      <c r="J3190" s="372"/>
      <c r="K3190" s="248">
        <f>TRUNC(TRUNC(G3190,8)*I3190,2)</f>
        <v>0.03</v>
      </c>
    </row>
    <row r="3191" spans="1:11" ht="21" customHeight="1">
      <c r="A3191" s="246" t="s">
        <v>1793</v>
      </c>
      <c r="B3191" s="369" t="s">
        <v>1794</v>
      </c>
      <c r="C3191" s="369"/>
      <c r="D3191" s="370" t="s">
        <v>16</v>
      </c>
      <c r="E3191" s="370"/>
      <c r="F3191" s="246" t="s">
        <v>167</v>
      </c>
      <c r="G3191" s="371">
        <v>1.0548999999999999</v>
      </c>
      <c r="H3191" s="371"/>
      <c r="I3191" s="372">
        <v>9.01</v>
      </c>
      <c r="J3191" s="372"/>
      <c r="K3191" s="248">
        <f>TRUNC(TRUNC(G3191,8)*I3191,2)</f>
        <v>9.5</v>
      </c>
    </row>
    <row r="3192" spans="1:11" ht="15" customHeight="1">
      <c r="A3192" s="11"/>
      <c r="B3192" s="11"/>
      <c r="C3192" s="11"/>
      <c r="D3192" s="11"/>
      <c r="E3192" s="11"/>
      <c r="F3192" s="11"/>
      <c r="G3192" s="367" t="s">
        <v>206</v>
      </c>
      <c r="H3192" s="367"/>
      <c r="I3192" s="367"/>
      <c r="J3192" s="367"/>
      <c r="K3192" s="249">
        <f>SUM(K3190:K3191)</f>
        <v>9.5299999999999994</v>
      </c>
    </row>
    <row r="3193" spans="1:11" ht="15" customHeight="1">
      <c r="A3193" s="373" t="s">
        <v>207</v>
      </c>
      <c r="B3193" s="373"/>
      <c r="C3193" s="373"/>
      <c r="D3193" s="366" t="s">
        <v>178</v>
      </c>
      <c r="E3193" s="366"/>
      <c r="F3193" s="243" t="s">
        <v>194</v>
      </c>
      <c r="G3193" s="366" t="s">
        <v>195</v>
      </c>
      <c r="H3193" s="366"/>
      <c r="I3193" s="366" t="s">
        <v>196</v>
      </c>
      <c r="J3193" s="366"/>
      <c r="K3193" s="243" t="s">
        <v>197</v>
      </c>
    </row>
    <row r="3194" spans="1:11" ht="21" customHeight="1">
      <c r="A3194" s="246" t="s">
        <v>276</v>
      </c>
      <c r="B3194" s="369" t="s">
        <v>277</v>
      </c>
      <c r="C3194" s="369"/>
      <c r="D3194" s="370" t="s">
        <v>16</v>
      </c>
      <c r="E3194" s="370"/>
      <c r="F3194" s="246" t="s">
        <v>128</v>
      </c>
      <c r="G3194" s="371">
        <v>0.31819999999999998</v>
      </c>
      <c r="H3194" s="371"/>
      <c r="I3194" s="372">
        <v>22.58</v>
      </c>
      <c r="J3194" s="372"/>
      <c r="K3194" s="248">
        <f>TRUNC(TRUNC(G3194,8)*I3194,2)</f>
        <v>7.18</v>
      </c>
    </row>
    <row r="3195" spans="1:11" ht="21" customHeight="1">
      <c r="A3195" s="246" t="s">
        <v>278</v>
      </c>
      <c r="B3195" s="369" t="s">
        <v>279</v>
      </c>
      <c r="C3195" s="369"/>
      <c r="D3195" s="370" t="s">
        <v>16</v>
      </c>
      <c r="E3195" s="370"/>
      <c r="F3195" s="246" t="s">
        <v>128</v>
      </c>
      <c r="G3195" s="371">
        <v>0.31819999999999998</v>
      </c>
      <c r="H3195" s="371"/>
      <c r="I3195" s="372">
        <v>26.71</v>
      </c>
      <c r="J3195" s="372"/>
      <c r="K3195" s="248">
        <f>TRUNC(TRUNC(G3195,8)*I3195,2)</f>
        <v>8.49</v>
      </c>
    </row>
    <row r="3196" spans="1:11" ht="18" customHeight="1">
      <c r="A3196" s="11"/>
      <c r="B3196" s="11"/>
      <c r="C3196" s="11"/>
      <c r="D3196" s="11"/>
      <c r="E3196" s="11"/>
      <c r="F3196" s="11"/>
      <c r="G3196" s="367" t="s">
        <v>212</v>
      </c>
      <c r="H3196" s="367"/>
      <c r="I3196" s="367"/>
      <c r="J3196" s="367"/>
      <c r="K3196" s="249">
        <f>SUM(K3194:K3195)</f>
        <v>15.67</v>
      </c>
    </row>
    <row r="3197" spans="1:11" ht="15" customHeight="1">
      <c r="A3197" s="11"/>
      <c r="B3197" s="11"/>
      <c r="C3197" s="11"/>
      <c r="D3197" s="11"/>
      <c r="E3197" s="11"/>
      <c r="F3197" s="11"/>
      <c r="G3197" s="368" t="s">
        <v>217</v>
      </c>
      <c r="H3197" s="368"/>
      <c r="I3197" s="368"/>
      <c r="J3197" s="368"/>
      <c r="K3197" s="250">
        <f>ROUND(SUM(K3192,K3196),2)</f>
        <v>25.2</v>
      </c>
    </row>
    <row r="3198" spans="1:11" ht="10.050000000000001" customHeight="1">
      <c r="A3198" s="11"/>
      <c r="B3198" s="11"/>
      <c r="C3198" s="11"/>
      <c r="D3198" s="11"/>
      <c r="E3198" s="11"/>
      <c r="F3198" s="11"/>
      <c r="G3198" s="374"/>
      <c r="H3198" s="374"/>
      <c r="I3198" s="374"/>
      <c r="J3198" s="374"/>
      <c r="K3198" s="374"/>
    </row>
    <row r="3199" spans="1:11" ht="19.95" customHeight="1">
      <c r="A3199" s="375" t="s">
        <v>1795</v>
      </c>
      <c r="B3199" s="375"/>
      <c r="C3199" s="375"/>
      <c r="D3199" s="375"/>
      <c r="E3199" s="375"/>
      <c r="F3199" s="375"/>
      <c r="G3199" s="375"/>
      <c r="H3199" s="375"/>
      <c r="I3199" s="375"/>
      <c r="J3199" s="375"/>
      <c r="K3199" s="375"/>
    </row>
    <row r="3200" spans="1:11" ht="15" customHeight="1">
      <c r="A3200" s="373" t="s">
        <v>193</v>
      </c>
      <c r="B3200" s="373"/>
      <c r="C3200" s="373"/>
      <c r="D3200" s="366" t="s">
        <v>178</v>
      </c>
      <c r="E3200" s="366"/>
      <c r="F3200" s="243" t="s">
        <v>194</v>
      </c>
      <c r="G3200" s="366" t="s">
        <v>195</v>
      </c>
      <c r="H3200" s="366"/>
      <c r="I3200" s="366" t="s">
        <v>196</v>
      </c>
      <c r="J3200" s="366"/>
      <c r="K3200" s="243" t="s">
        <v>197</v>
      </c>
    </row>
    <row r="3201" spans="1:11" ht="15" customHeight="1">
      <c r="A3201" s="246" t="s">
        <v>1012</v>
      </c>
      <c r="B3201" s="369" t="s">
        <v>1013</v>
      </c>
      <c r="C3201" s="369"/>
      <c r="D3201" s="370" t="s">
        <v>16</v>
      </c>
      <c r="E3201" s="370"/>
      <c r="F3201" s="246" t="s">
        <v>23</v>
      </c>
      <c r="G3201" s="371">
        <v>5.1000000000000004E-3</v>
      </c>
      <c r="H3201" s="371"/>
      <c r="I3201" s="372">
        <v>1.91</v>
      </c>
      <c r="J3201" s="372"/>
      <c r="K3201" s="248">
        <f>TRUNC(TRUNC(G3201,8)*I3201,2)</f>
        <v>0</v>
      </c>
    </row>
    <row r="3202" spans="1:11" ht="15" customHeight="1">
      <c r="A3202" s="246" t="s">
        <v>1796</v>
      </c>
      <c r="B3202" s="369" t="s">
        <v>1797</v>
      </c>
      <c r="C3202" s="369"/>
      <c r="D3202" s="370" t="s">
        <v>16</v>
      </c>
      <c r="E3202" s="370"/>
      <c r="F3202" s="246" t="s">
        <v>167</v>
      </c>
      <c r="G3202" s="371">
        <v>1.0492999999999999</v>
      </c>
      <c r="H3202" s="371"/>
      <c r="I3202" s="372">
        <v>3.9</v>
      </c>
      <c r="J3202" s="372"/>
      <c r="K3202" s="248">
        <f>TRUNC(TRUNC(G3202,8)*I3202,2)</f>
        <v>4.09</v>
      </c>
    </row>
    <row r="3203" spans="1:11" ht="15" customHeight="1">
      <c r="A3203" s="11"/>
      <c r="B3203" s="11"/>
      <c r="C3203" s="11"/>
      <c r="D3203" s="11"/>
      <c r="E3203" s="11"/>
      <c r="F3203" s="11"/>
      <c r="G3203" s="367" t="s">
        <v>206</v>
      </c>
      <c r="H3203" s="367"/>
      <c r="I3203" s="367"/>
      <c r="J3203" s="367"/>
      <c r="K3203" s="249">
        <f>SUM(K3201:K3202)</f>
        <v>4.09</v>
      </c>
    </row>
    <row r="3204" spans="1:11" ht="15" customHeight="1">
      <c r="A3204" s="373" t="s">
        <v>207</v>
      </c>
      <c r="B3204" s="373"/>
      <c r="C3204" s="373"/>
      <c r="D3204" s="366" t="s">
        <v>178</v>
      </c>
      <c r="E3204" s="366"/>
      <c r="F3204" s="243" t="s">
        <v>194</v>
      </c>
      <c r="G3204" s="366" t="s">
        <v>195</v>
      </c>
      <c r="H3204" s="366"/>
      <c r="I3204" s="366" t="s">
        <v>196</v>
      </c>
      <c r="J3204" s="366"/>
      <c r="K3204" s="243" t="s">
        <v>197</v>
      </c>
    </row>
    <row r="3205" spans="1:11" ht="21" customHeight="1">
      <c r="A3205" s="246" t="s">
        <v>276</v>
      </c>
      <c r="B3205" s="369" t="s">
        <v>277</v>
      </c>
      <c r="C3205" s="369"/>
      <c r="D3205" s="370" t="s">
        <v>16</v>
      </c>
      <c r="E3205" s="370"/>
      <c r="F3205" s="246" t="s">
        <v>128</v>
      </c>
      <c r="G3205" s="371">
        <v>4.6300000000000001E-2</v>
      </c>
      <c r="H3205" s="371"/>
      <c r="I3205" s="372">
        <v>22.58</v>
      </c>
      <c r="J3205" s="372"/>
      <c r="K3205" s="248">
        <f>TRUNC(TRUNC(G3205,8)*I3205,2)</f>
        <v>1.04</v>
      </c>
    </row>
    <row r="3206" spans="1:11" ht="21" customHeight="1">
      <c r="A3206" s="246" t="s">
        <v>278</v>
      </c>
      <c r="B3206" s="369" t="s">
        <v>279</v>
      </c>
      <c r="C3206" s="369"/>
      <c r="D3206" s="370" t="s">
        <v>16</v>
      </c>
      <c r="E3206" s="370"/>
      <c r="F3206" s="246" t="s">
        <v>128</v>
      </c>
      <c r="G3206" s="371">
        <v>4.6300000000000001E-2</v>
      </c>
      <c r="H3206" s="371"/>
      <c r="I3206" s="372">
        <v>26.71</v>
      </c>
      <c r="J3206" s="372"/>
      <c r="K3206" s="248">
        <f>TRUNC(TRUNC(G3206,8)*I3206,2)</f>
        <v>1.23</v>
      </c>
    </row>
    <row r="3207" spans="1:11" ht="18" customHeight="1">
      <c r="A3207" s="11"/>
      <c r="B3207" s="11"/>
      <c r="C3207" s="11"/>
      <c r="D3207" s="11"/>
      <c r="E3207" s="11"/>
      <c r="F3207" s="11"/>
      <c r="G3207" s="367" t="s">
        <v>212</v>
      </c>
      <c r="H3207" s="367"/>
      <c r="I3207" s="367"/>
      <c r="J3207" s="367"/>
      <c r="K3207" s="249">
        <f>SUM(K3205:K3206)</f>
        <v>2.27</v>
      </c>
    </row>
    <row r="3208" spans="1:11" ht="15" customHeight="1">
      <c r="A3208" s="11"/>
      <c r="B3208" s="11"/>
      <c r="C3208" s="11"/>
      <c r="D3208" s="11"/>
      <c r="E3208" s="11"/>
      <c r="F3208" s="11"/>
      <c r="G3208" s="368" t="s">
        <v>217</v>
      </c>
      <c r="H3208" s="368"/>
      <c r="I3208" s="368"/>
      <c r="J3208" s="368"/>
      <c r="K3208" s="250">
        <f>ROUND(SUM(K3203,K3207),2)</f>
        <v>6.36</v>
      </c>
    </row>
    <row r="3209" spans="1:11" ht="10.050000000000001" customHeight="1">
      <c r="A3209" s="11"/>
      <c r="B3209" s="11"/>
      <c r="C3209" s="11"/>
      <c r="D3209" s="11"/>
      <c r="E3209" s="11"/>
      <c r="F3209" s="11"/>
      <c r="G3209" s="374"/>
      <c r="H3209" s="374"/>
      <c r="I3209" s="374"/>
      <c r="J3209" s="374"/>
      <c r="K3209" s="374"/>
    </row>
    <row r="3210" spans="1:11" ht="19.95" customHeight="1">
      <c r="A3210" s="375" t="s">
        <v>1798</v>
      </c>
      <c r="B3210" s="375"/>
      <c r="C3210" s="375"/>
      <c r="D3210" s="375"/>
      <c r="E3210" s="375"/>
      <c r="F3210" s="375"/>
      <c r="G3210" s="375"/>
      <c r="H3210" s="375"/>
      <c r="I3210" s="375"/>
      <c r="J3210" s="375"/>
      <c r="K3210" s="375"/>
    </row>
    <row r="3211" spans="1:11" ht="13.05" customHeight="1">
      <c r="A3211" s="388" t="s">
        <v>186</v>
      </c>
      <c r="B3211" s="388"/>
      <c r="C3211" s="388"/>
      <c r="D3211" s="389" t="s">
        <v>1224</v>
      </c>
      <c r="E3211" s="365" t="s">
        <v>1225</v>
      </c>
      <c r="F3211" s="365"/>
      <c r="G3211" s="365" t="s">
        <v>1226</v>
      </c>
      <c r="H3211" s="365"/>
      <c r="I3211" s="365"/>
      <c r="J3211" s="365"/>
      <c r="K3211" s="365" t="s">
        <v>614</v>
      </c>
    </row>
    <row r="3212" spans="1:11" ht="12" customHeight="1">
      <c r="A3212" s="388"/>
      <c r="B3212" s="388"/>
      <c r="C3212" s="388"/>
      <c r="D3212" s="389"/>
      <c r="E3212" s="243" t="s">
        <v>1227</v>
      </c>
      <c r="F3212" s="243" t="s">
        <v>1228</v>
      </c>
      <c r="G3212" s="366" t="s">
        <v>1227</v>
      </c>
      <c r="H3212" s="366"/>
      <c r="I3212" s="366" t="s">
        <v>1228</v>
      </c>
      <c r="J3212" s="366"/>
      <c r="K3212" s="365"/>
    </row>
    <row r="3213" spans="1:11" ht="15" customHeight="1">
      <c r="A3213" s="18" t="s">
        <v>1229</v>
      </c>
      <c r="B3213" s="382" t="s">
        <v>1230</v>
      </c>
      <c r="C3213" s="382"/>
      <c r="D3213" s="252">
        <v>1</v>
      </c>
      <c r="E3213" s="264">
        <v>1</v>
      </c>
      <c r="F3213" s="264">
        <v>0</v>
      </c>
      <c r="G3213" s="384">
        <v>277.55250000000001</v>
      </c>
      <c r="H3213" s="384"/>
      <c r="I3213" s="384">
        <v>86.144099999999995</v>
      </c>
      <c r="J3213" s="384"/>
      <c r="K3213" s="255">
        <f>ROUND(D3213*(ROUND(E3213*G3213,4)+ROUND(F3213*I3213,4)),4)</f>
        <v>277.55250000000001</v>
      </c>
    </row>
    <row r="3214" spans="1:11" ht="15" customHeight="1">
      <c r="A3214" s="13"/>
      <c r="B3214" s="13"/>
      <c r="C3214" s="13"/>
      <c r="D3214" s="13"/>
      <c r="E3214" s="13"/>
      <c r="F3214" s="13"/>
      <c r="G3214" s="343" t="s">
        <v>1233</v>
      </c>
      <c r="H3214" s="343"/>
      <c r="I3214" s="343"/>
      <c r="J3214" s="343"/>
      <c r="K3214" s="257">
        <f>SUM(K3212:K3213)</f>
        <v>277.55250000000001</v>
      </c>
    </row>
    <row r="3215" spans="1:11" ht="15" customHeight="1">
      <c r="A3215" s="11"/>
      <c r="B3215" s="11"/>
      <c r="C3215" s="11"/>
      <c r="D3215" s="11"/>
      <c r="E3215" s="11"/>
      <c r="F3215" s="11"/>
      <c r="G3215" s="368" t="s">
        <v>619</v>
      </c>
      <c r="H3215" s="368"/>
      <c r="I3215" s="368"/>
      <c r="J3215" s="368"/>
      <c r="K3215" s="255">
        <f>SUM(K3214)</f>
        <v>277.55250000000001</v>
      </c>
    </row>
    <row r="3216" spans="1:11" ht="15" customHeight="1">
      <c r="A3216" s="11"/>
      <c r="B3216" s="11"/>
      <c r="C3216" s="11"/>
      <c r="D3216" s="11"/>
      <c r="E3216" s="11"/>
      <c r="F3216" s="11"/>
      <c r="G3216" s="368" t="s">
        <v>620</v>
      </c>
      <c r="H3216" s="368"/>
      <c r="I3216" s="368"/>
      <c r="J3216" s="368"/>
      <c r="K3216" s="256">
        <v>259.04000000000002</v>
      </c>
    </row>
    <row r="3217" spans="1:11" ht="15" customHeight="1">
      <c r="A3217" s="11"/>
      <c r="B3217" s="11"/>
      <c r="C3217" s="11"/>
      <c r="D3217" s="11"/>
      <c r="E3217" s="11"/>
      <c r="F3217" s="11"/>
      <c r="G3217" s="368" t="s">
        <v>621</v>
      </c>
      <c r="H3217" s="368"/>
      <c r="I3217" s="368"/>
      <c r="J3217" s="368"/>
      <c r="K3217" s="255">
        <f>ROUND(K3215/K3216,4)</f>
        <v>1.0714999999999999</v>
      </c>
    </row>
    <row r="3218" spans="1:11" ht="15" customHeight="1">
      <c r="A3218" s="11"/>
      <c r="B3218" s="11"/>
      <c r="C3218" s="11"/>
      <c r="D3218" s="11"/>
      <c r="E3218" s="11"/>
      <c r="F3218" s="11"/>
      <c r="G3218" s="368" t="s">
        <v>1799</v>
      </c>
      <c r="H3218" s="368"/>
      <c r="I3218" s="368"/>
      <c r="J3218" s="368"/>
      <c r="K3218" s="255">
        <f>ROUND(K3217*0.01633,4)</f>
        <v>1.7500000000000002E-2</v>
      </c>
    </row>
    <row r="3219" spans="1:11" ht="15" customHeight="1">
      <c r="A3219" s="11"/>
      <c r="B3219" s="11"/>
      <c r="C3219" s="11"/>
      <c r="D3219" s="11"/>
      <c r="E3219" s="11"/>
      <c r="F3219" s="11"/>
      <c r="G3219" s="368" t="s">
        <v>628</v>
      </c>
      <c r="H3219" s="368"/>
      <c r="I3219" s="368"/>
      <c r="J3219" s="368"/>
      <c r="K3219" s="255">
        <f>SUM(K3217,K3218)</f>
        <v>1.089</v>
      </c>
    </row>
    <row r="3220" spans="1:11" ht="15" customHeight="1">
      <c r="A3220" s="11"/>
      <c r="B3220" s="11"/>
      <c r="C3220" s="11"/>
      <c r="D3220" s="11"/>
      <c r="E3220" s="11"/>
      <c r="F3220" s="11"/>
      <c r="G3220" s="368" t="s">
        <v>217</v>
      </c>
      <c r="H3220" s="368"/>
      <c r="I3220" s="368"/>
      <c r="J3220" s="368"/>
      <c r="K3220" s="250">
        <f>ROUND(SUM(K3219),2)</f>
        <v>1.0900000000000001</v>
      </c>
    </row>
    <row r="3221" spans="1:11" ht="10.050000000000001" customHeight="1">
      <c r="A3221" s="11"/>
      <c r="B3221" s="11"/>
      <c r="C3221" s="11"/>
      <c r="D3221" s="11"/>
      <c r="E3221" s="11"/>
      <c r="F3221" s="11"/>
      <c r="G3221" s="374"/>
      <c r="H3221" s="374"/>
      <c r="I3221" s="374"/>
      <c r="J3221" s="374"/>
      <c r="K3221" s="374"/>
    </row>
    <row r="3222" spans="1:11" ht="19.95" customHeight="1">
      <c r="A3222" s="375" t="s">
        <v>1800</v>
      </c>
      <c r="B3222" s="375"/>
      <c r="C3222" s="375"/>
      <c r="D3222" s="375"/>
      <c r="E3222" s="375"/>
      <c r="F3222" s="375"/>
      <c r="G3222" s="375"/>
      <c r="H3222" s="375"/>
      <c r="I3222" s="375"/>
      <c r="J3222" s="375"/>
      <c r="K3222" s="375"/>
    </row>
    <row r="3223" spans="1:11" ht="13.05" customHeight="1">
      <c r="A3223" s="388" t="s">
        <v>186</v>
      </c>
      <c r="B3223" s="388"/>
      <c r="C3223" s="388"/>
      <c r="D3223" s="389" t="s">
        <v>1224</v>
      </c>
      <c r="E3223" s="365" t="s">
        <v>1225</v>
      </c>
      <c r="F3223" s="365"/>
      <c r="G3223" s="365" t="s">
        <v>1226</v>
      </c>
      <c r="H3223" s="365"/>
      <c r="I3223" s="365"/>
      <c r="J3223" s="365"/>
      <c r="K3223" s="365" t="s">
        <v>614</v>
      </c>
    </row>
    <row r="3224" spans="1:11" ht="12" customHeight="1">
      <c r="A3224" s="388"/>
      <c r="B3224" s="388"/>
      <c r="C3224" s="388"/>
      <c r="D3224" s="389"/>
      <c r="E3224" s="243" t="s">
        <v>1227</v>
      </c>
      <c r="F3224" s="243" t="s">
        <v>1228</v>
      </c>
      <c r="G3224" s="366" t="s">
        <v>1227</v>
      </c>
      <c r="H3224" s="366"/>
      <c r="I3224" s="366" t="s">
        <v>1228</v>
      </c>
      <c r="J3224" s="366"/>
      <c r="K3224" s="365"/>
    </row>
    <row r="3225" spans="1:11" ht="15" customHeight="1">
      <c r="A3225" s="18" t="s">
        <v>1229</v>
      </c>
      <c r="B3225" s="382" t="s">
        <v>1230</v>
      </c>
      <c r="C3225" s="382"/>
      <c r="D3225" s="252">
        <v>1</v>
      </c>
      <c r="E3225" s="264">
        <v>1</v>
      </c>
      <c r="F3225" s="264">
        <v>0</v>
      </c>
      <c r="G3225" s="384">
        <v>277.55250000000001</v>
      </c>
      <c r="H3225" s="384"/>
      <c r="I3225" s="384">
        <v>86.144099999999995</v>
      </c>
      <c r="J3225" s="384"/>
      <c r="K3225" s="255">
        <f>ROUND(D3225*(ROUND(E3225*G3225,4)+ROUND(F3225*I3225,4)),4)</f>
        <v>277.55250000000001</v>
      </c>
    </row>
    <row r="3226" spans="1:11" ht="15" customHeight="1">
      <c r="A3226" s="13"/>
      <c r="B3226" s="13"/>
      <c r="C3226" s="13"/>
      <c r="D3226" s="13"/>
      <c r="E3226" s="13"/>
      <c r="F3226" s="13"/>
      <c r="G3226" s="343" t="s">
        <v>1233</v>
      </c>
      <c r="H3226" s="343"/>
      <c r="I3226" s="343"/>
      <c r="J3226" s="343"/>
      <c r="K3226" s="257">
        <f>SUM(K3224:K3225)</f>
        <v>277.55250000000001</v>
      </c>
    </row>
    <row r="3227" spans="1:11" ht="15" customHeight="1">
      <c r="A3227" s="11"/>
      <c r="B3227" s="11"/>
      <c r="C3227" s="11"/>
      <c r="D3227" s="11"/>
      <c r="E3227" s="11"/>
      <c r="F3227" s="11"/>
      <c r="G3227" s="368" t="s">
        <v>619</v>
      </c>
      <c r="H3227" s="368"/>
      <c r="I3227" s="368"/>
      <c r="J3227" s="368"/>
      <c r="K3227" s="255">
        <f>SUM(K3226)</f>
        <v>277.55250000000001</v>
      </c>
    </row>
    <row r="3228" spans="1:11" ht="15" customHeight="1">
      <c r="A3228" s="11"/>
      <c r="B3228" s="11"/>
      <c r="C3228" s="11"/>
      <c r="D3228" s="11"/>
      <c r="E3228" s="11"/>
      <c r="F3228" s="11"/>
      <c r="G3228" s="368" t="s">
        <v>620</v>
      </c>
      <c r="H3228" s="368"/>
      <c r="I3228" s="368"/>
      <c r="J3228" s="368"/>
      <c r="K3228" s="256">
        <v>323.8</v>
      </c>
    </row>
    <row r="3229" spans="1:11" ht="15" customHeight="1">
      <c r="A3229" s="11"/>
      <c r="B3229" s="11"/>
      <c r="C3229" s="11"/>
      <c r="D3229" s="11"/>
      <c r="E3229" s="11"/>
      <c r="F3229" s="11"/>
      <c r="G3229" s="368" t="s">
        <v>621</v>
      </c>
      <c r="H3229" s="368"/>
      <c r="I3229" s="368"/>
      <c r="J3229" s="368"/>
      <c r="K3229" s="255">
        <f>ROUND(K3227/K3228,4)</f>
        <v>0.85719999999999996</v>
      </c>
    </row>
    <row r="3230" spans="1:11" ht="15" customHeight="1">
      <c r="A3230" s="11"/>
      <c r="B3230" s="11"/>
      <c r="C3230" s="11"/>
      <c r="D3230" s="11"/>
      <c r="E3230" s="11"/>
      <c r="F3230" s="11"/>
      <c r="G3230" s="368" t="s">
        <v>1799</v>
      </c>
      <c r="H3230" s="368"/>
      <c r="I3230" s="368"/>
      <c r="J3230" s="368"/>
      <c r="K3230" s="255">
        <f>ROUND(K3229*0.01633,4)</f>
        <v>1.4E-2</v>
      </c>
    </row>
    <row r="3231" spans="1:11" ht="15" customHeight="1">
      <c r="A3231" s="11"/>
      <c r="B3231" s="11"/>
      <c r="C3231" s="11"/>
      <c r="D3231" s="11"/>
      <c r="E3231" s="11"/>
      <c r="F3231" s="11"/>
      <c r="G3231" s="368" t="s">
        <v>628</v>
      </c>
      <c r="H3231" s="368"/>
      <c r="I3231" s="368"/>
      <c r="J3231" s="368"/>
      <c r="K3231" s="255">
        <f>SUM(K3229,K3230)</f>
        <v>0.87119999999999997</v>
      </c>
    </row>
    <row r="3232" spans="1:11" ht="15" customHeight="1">
      <c r="A3232" s="11"/>
      <c r="B3232" s="11"/>
      <c r="C3232" s="11"/>
      <c r="D3232" s="11"/>
      <c r="E3232" s="11"/>
      <c r="F3232" s="11"/>
      <c r="G3232" s="368" t="s">
        <v>217</v>
      </c>
      <c r="H3232" s="368"/>
      <c r="I3232" s="368"/>
      <c r="J3232" s="368"/>
      <c r="K3232" s="250">
        <f>ROUND(SUM(K3231),2)</f>
        <v>0.87</v>
      </c>
    </row>
    <row r="3233" spans="1:11" ht="10.050000000000001" customHeight="1">
      <c r="A3233" s="11"/>
      <c r="B3233" s="11"/>
      <c r="C3233" s="11"/>
      <c r="D3233" s="11"/>
      <c r="E3233" s="11"/>
      <c r="F3233" s="11"/>
      <c r="G3233" s="374"/>
      <c r="H3233" s="374"/>
      <c r="I3233" s="374"/>
      <c r="J3233" s="374"/>
      <c r="K3233" s="374"/>
    </row>
    <row r="3234" spans="1:11" ht="19.95" customHeight="1">
      <c r="A3234" s="375" t="s">
        <v>1801</v>
      </c>
      <c r="B3234" s="375"/>
      <c r="C3234" s="375"/>
      <c r="D3234" s="375"/>
      <c r="E3234" s="375"/>
      <c r="F3234" s="375"/>
      <c r="G3234" s="375"/>
      <c r="H3234" s="375"/>
      <c r="I3234" s="375"/>
      <c r="J3234" s="375"/>
      <c r="K3234" s="375"/>
    </row>
    <row r="3235" spans="1:11" ht="13.05" customHeight="1">
      <c r="A3235" s="388" t="s">
        <v>186</v>
      </c>
      <c r="B3235" s="388"/>
      <c r="C3235" s="388"/>
      <c r="D3235" s="389" t="s">
        <v>1224</v>
      </c>
      <c r="E3235" s="365" t="s">
        <v>1225</v>
      </c>
      <c r="F3235" s="365"/>
      <c r="G3235" s="365" t="s">
        <v>1226</v>
      </c>
      <c r="H3235" s="365"/>
      <c r="I3235" s="365"/>
      <c r="J3235" s="365"/>
      <c r="K3235" s="365" t="s">
        <v>614</v>
      </c>
    </row>
    <row r="3236" spans="1:11" ht="12" customHeight="1">
      <c r="A3236" s="388"/>
      <c r="B3236" s="388"/>
      <c r="C3236" s="388"/>
      <c r="D3236" s="389"/>
      <c r="E3236" s="243" t="s">
        <v>1227</v>
      </c>
      <c r="F3236" s="243" t="s">
        <v>1228</v>
      </c>
      <c r="G3236" s="366" t="s">
        <v>1227</v>
      </c>
      <c r="H3236" s="366"/>
      <c r="I3236" s="366" t="s">
        <v>1228</v>
      </c>
      <c r="J3236" s="366"/>
      <c r="K3236" s="365"/>
    </row>
    <row r="3237" spans="1:11" ht="15" customHeight="1">
      <c r="A3237" s="18" t="s">
        <v>1229</v>
      </c>
      <c r="B3237" s="382" t="s">
        <v>1230</v>
      </c>
      <c r="C3237" s="382"/>
      <c r="D3237" s="252">
        <v>1</v>
      </c>
      <c r="E3237" s="264">
        <v>1</v>
      </c>
      <c r="F3237" s="264">
        <v>0</v>
      </c>
      <c r="G3237" s="384">
        <v>277.55250000000001</v>
      </c>
      <c r="H3237" s="384"/>
      <c r="I3237" s="384">
        <v>86.144099999999995</v>
      </c>
      <c r="J3237" s="384"/>
      <c r="K3237" s="255">
        <f>ROUND(D3237*(ROUND(E3237*G3237,4)+ROUND(F3237*I3237,4)),4)</f>
        <v>277.55250000000001</v>
      </c>
    </row>
    <row r="3238" spans="1:11" ht="15" customHeight="1">
      <c r="A3238" s="13"/>
      <c r="B3238" s="13"/>
      <c r="C3238" s="13"/>
      <c r="D3238" s="13"/>
      <c r="E3238" s="13"/>
      <c r="F3238" s="13"/>
      <c r="G3238" s="343" t="s">
        <v>1233</v>
      </c>
      <c r="H3238" s="343"/>
      <c r="I3238" s="343"/>
      <c r="J3238" s="343"/>
      <c r="K3238" s="257">
        <f>SUM(K3236:K3237)</f>
        <v>277.55250000000001</v>
      </c>
    </row>
    <row r="3239" spans="1:11" ht="15" customHeight="1">
      <c r="A3239" s="11"/>
      <c r="B3239" s="11"/>
      <c r="C3239" s="11"/>
      <c r="D3239" s="11"/>
      <c r="E3239" s="11"/>
      <c r="F3239" s="11"/>
      <c r="G3239" s="368" t="s">
        <v>619</v>
      </c>
      <c r="H3239" s="368"/>
      <c r="I3239" s="368"/>
      <c r="J3239" s="368"/>
      <c r="K3239" s="255">
        <f>SUM(K3238)</f>
        <v>277.55250000000001</v>
      </c>
    </row>
    <row r="3240" spans="1:11" ht="15" customHeight="1">
      <c r="A3240" s="11"/>
      <c r="B3240" s="11"/>
      <c r="C3240" s="11"/>
      <c r="D3240" s="11"/>
      <c r="E3240" s="11"/>
      <c r="F3240" s="11"/>
      <c r="G3240" s="368" t="s">
        <v>620</v>
      </c>
      <c r="H3240" s="368"/>
      <c r="I3240" s="368"/>
      <c r="J3240" s="368"/>
      <c r="K3240" s="256">
        <v>388.56</v>
      </c>
    </row>
    <row r="3241" spans="1:11" ht="15" customHeight="1">
      <c r="A3241" s="11"/>
      <c r="B3241" s="11"/>
      <c r="C3241" s="11"/>
      <c r="D3241" s="11"/>
      <c r="E3241" s="11"/>
      <c r="F3241" s="11"/>
      <c r="G3241" s="368" t="s">
        <v>621</v>
      </c>
      <c r="H3241" s="368"/>
      <c r="I3241" s="368"/>
      <c r="J3241" s="368"/>
      <c r="K3241" s="255">
        <f>ROUND(K3239/K3240,4)</f>
        <v>0.71430000000000005</v>
      </c>
    </row>
    <row r="3242" spans="1:11" ht="15" customHeight="1">
      <c r="A3242" s="11"/>
      <c r="B3242" s="11"/>
      <c r="C3242" s="11"/>
      <c r="D3242" s="11"/>
      <c r="E3242" s="11"/>
      <c r="F3242" s="11"/>
      <c r="G3242" s="368" t="s">
        <v>628</v>
      </c>
      <c r="H3242" s="368"/>
      <c r="I3242" s="368"/>
      <c r="J3242" s="368"/>
      <c r="K3242" s="255">
        <f>SUM(K3241)</f>
        <v>0.71430000000000005</v>
      </c>
    </row>
    <row r="3243" spans="1:11" ht="15" customHeight="1">
      <c r="A3243" s="11"/>
      <c r="B3243" s="11"/>
      <c r="C3243" s="11"/>
      <c r="D3243" s="11"/>
      <c r="E3243" s="11"/>
      <c r="F3243" s="11"/>
      <c r="G3243" s="368" t="s">
        <v>217</v>
      </c>
      <c r="H3243" s="368"/>
      <c r="I3243" s="368"/>
      <c r="J3243" s="368"/>
      <c r="K3243" s="250">
        <f>ROUND(SUM(K3242),2)</f>
        <v>0.71</v>
      </c>
    </row>
    <row r="3244" spans="1:11" ht="10.050000000000001" customHeight="1">
      <c r="A3244" s="11"/>
      <c r="B3244" s="11"/>
      <c r="C3244" s="11"/>
      <c r="D3244" s="11"/>
      <c r="E3244" s="11"/>
      <c r="F3244" s="11"/>
      <c r="G3244" s="374"/>
      <c r="H3244" s="374"/>
      <c r="I3244" s="374"/>
      <c r="J3244" s="374"/>
      <c r="K3244" s="374"/>
    </row>
    <row r="3245" spans="1:11" ht="19.95" customHeight="1">
      <c r="A3245" s="375" t="s">
        <v>1802</v>
      </c>
      <c r="B3245" s="375"/>
      <c r="C3245" s="375"/>
      <c r="D3245" s="375"/>
      <c r="E3245" s="375"/>
      <c r="F3245" s="375"/>
      <c r="G3245" s="375"/>
      <c r="H3245" s="375"/>
      <c r="I3245" s="375"/>
      <c r="J3245" s="375"/>
      <c r="K3245" s="375"/>
    </row>
    <row r="3246" spans="1:11" ht="15" customHeight="1">
      <c r="A3246" s="373" t="s">
        <v>193</v>
      </c>
      <c r="B3246" s="373"/>
      <c r="C3246" s="373"/>
      <c r="D3246" s="366" t="s">
        <v>178</v>
      </c>
      <c r="E3246" s="366"/>
      <c r="F3246" s="243" t="s">
        <v>194</v>
      </c>
      <c r="G3246" s="366" t="s">
        <v>195</v>
      </c>
      <c r="H3246" s="366"/>
      <c r="I3246" s="366" t="s">
        <v>196</v>
      </c>
      <c r="J3246" s="366"/>
      <c r="K3246" s="243" t="s">
        <v>197</v>
      </c>
    </row>
    <row r="3247" spans="1:11" ht="15" customHeight="1">
      <c r="A3247" s="246" t="s">
        <v>760</v>
      </c>
      <c r="B3247" s="369" t="s">
        <v>761</v>
      </c>
      <c r="C3247" s="369"/>
      <c r="D3247" s="370" t="s">
        <v>16</v>
      </c>
      <c r="E3247" s="370"/>
      <c r="F3247" s="246" t="s">
        <v>23</v>
      </c>
      <c r="G3247" s="371">
        <v>1.06E-2</v>
      </c>
      <c r="H3247" s="371"/>
      <c r="I3247" s="372">
        <v>65.400000000000006</v>
      </c>
      <c r="J3247" s="372"/>
      <c r="K3247" s="248">
        <f>TRUNC(TRUNC(G3247,8)*I3247,2)</f>
        <v>0.69</v>
      </c>
    </row>
    <row r="3248" spans="1:11" ht="15" customHeight="1">
      <c r="A3248" s="246" t="s">
        <v>1012</v>
      </c>
      <c r="B3248" s="369" t="s">
        <v>1013</v>
      </c>
      <c r="C3248" s="369"/>
      <c r="D3248" s="370" t="s">
        <v>16</v>
      </c>
      <c r="E3248" s="370"/>
      <c r="F3248" s="246" t="s">
        <v>23</v>
      </c>
      <c r="G3248" s="371">
        <v>9.5999999999999992E-3</v>
      </c>
      <c r="H3248" s="371"/>
      <c r="I3248" s="372">
        <v>1.91</v>
      </c>
      <c r="J3248" s="372"/>
      <c r="K3248" s="248">
        <f>TRUNC(TRUNC(G3248,8)*I3248,2)</f>
        <v>0.01</v>
      </c>
    </row>
    <row r="3249" spans="1:11" ht="21" customHeight="1">
      <c r="A3249" s="246" t="s">
        <v>762</v>
      </c>
      <c r="B3249" s="369" t="s">
        <v>763</v>
      </c>
      <c r="C3249" s="369"/>
      <c r="D3249" s="370" t="s">
        <v>16</v>
      </c>
      <c r="E3249" s="370"/>
      <c r="F3249" s="246" t="s">
        <v>23</v>
      </c>
      <c r="G3249" s="371">
        <v>1.2E-2</v>
      </c>
      <c r="H3249" s="371"/>
      <c r="I3249" s="372">
        <v>74.09</v>
      </c>
      <c r="J3249" s="372"/>
      <c r="K3249" s="248">
        <f>TRUNC(TRUNC(G3249,8)*I3249,2)</f>
        <v>0.88</v>
      </c>
    </row>
    <row r="3250" spans="1:11" ht="21" customHeight="1">
      <c r="A3250" s="246" t="s">
        <v>1803</v>
      </c>
      <c r="B3250" s="369" t="s">
        <v>1804</v>
      </c>
      <c r="C3250" s="369"/>
      <c r="D3250" s="370" t="s">
        <v>16</v>
      </c>
      <c r="E3250" s="370"/>
      <c r="F3250" s="246" t="s">
        <v>23</v>
      </c>
      <c r="G3250" s="371">
        <v>1</v>
      </c>
      <c r="H3250" s="371"/>
      <c r="I3250" s="372">
        <v>1.1299999999999999</v>
      </c>
      <c r="J3250" s="372"/>
      <c r="K3250" s="248">
        <f>TRUNC(TRUNC(G3250,8)*I3250,2)</f>
        <v>1.1299999999999999</v>
      </c>
    </row>
    <row r="3251" spans="1:11" ht="15" customHeight="1">
      <c r="A3251" s="11"/>
      <c r="B3251" s="11"/>
      <c r="C3251" s="11"/>
      <c r="D3251" s="11"/>
      <c r="E3251" s="11"/>
      <c r="F3251" s="11"/>
      <c r="G3251" s="367" t="s">
        <v>206</v>
      </c>
      <c r="H3251" s="367"/>
      <c r="I3251" s="367"/>
      <c r="J3251" s="367"/>
      <c r="K3251" s="249">
        <f>SUM(K3247:K3250)</f>
        <v>2.71</v>
      </c>
    </row>
    <row r="3252" spans="1:11" ht="15" customHeight="1">
      <c r="A3252" s="373" t="s">
        <v>207</v>
      </c>
      <c r="B3252" s="373"/>
      <c r="C3252" s="373"/>
      <c r="D3252" s="366" t="s">
        <v>178</v>
      </c>
      <c r="E3252" s="366"/>
      <c r="F3252" s="243" t="s">
        <v>194</v>
      </c>
      <c r="G3252" s="366" t="s">
        <v>195</v>
      </c>
      <c r="H3252" s="366"/>
      <c r="I3252" s="366" t="s">
        <v>196</v>
      </c>
      <c r="J3252" s="366"/>
      <c r="K3252" s="243" t="s">
        <v>197</v>
      </c>
    </row>
    <row r="3253" spans="1:11" ht="21" customHeight="1">
      <c r="A3253" s="246" t="s">
        <v>276</v>
      </c>
      <c r="B3253" s="369" t="s">
        <v>277</v>
      </c>
      <c r="C3253" s="369"/>
      <c r="D3253" s="370" t="s">
        <v>16</v>
      </c>
      <c r="E3253" s="370"/>
      <c r="F3253" s="246" t="s">
        <v>128</v>
      </c>
      <c r="G3253" s="371">
        <v>7.6700000000000004E-2</v>
      </c>
      <c r="H3253" s="371"/>
      <c r="I3253" s="372">
        <v>22.58</v>
      </c>
      <c r="J3253" s="372"/>
      <c r="K3253" s="248">
        <f>TRUNC(TRUNC(G3253,8)*I3253,2)</f>
        <v>1.73</v>
      </c>
    </row>
    <row r="3254" spans="1:11" ht="21" customHeight="1">
      <c r="A3254" s="246" t="s">
        <v>278</v>
      </c>
      <c r="B3254" s="369" t="s">
        <v>279</v>
      </c>
      <c r="C3254" s="369"/>
      <c r="D3254" s="370" t="s">
        <v>16</v>
      </c>
      <c r="E3254" s="370"/>
      <c r="F3254" s="246" t="s">
        <v>128</v>
      </c>
      <c r="G3254" s="371">
        <v>7.6700000000000004E-2</v>
      </c>
      <c r="H3254" s="371"/>
      <c r="I3254" s="372">
        <v>26.71</v>
      </c>
      <c r="J3254" s="372"/>
      <c r="K3254" s="248">
        <f>TRUNC(TRUNC(G3254,8)*I3254,2)</f>
        <v>2.04</v>
      </c>
    </row>
    <row r="3255" spans="1:11" ht="18" customHeight="1">
      <c r="A3255" s="11"/>
      <c r="B3255" s="11"/>
      <c r="C3255" s="11"/>
      <c r="D3255" s="11"/>
      <c r="E3255" s="11"/>
      <c r="F3255" s="11"/>
      <c r="G3255" s="367" t="s">
        <v>212</v>
      </c>
      <c r="H3255" s="367"/>
      <c r="I3255" s="367"/>
      <c r="J3255" s="367"/>
      <c r="K3255" s="249">
        <f>SUM(K3253:K3254)</f>
        <v>3.77</v>
      </c>
    </row>
    <row r="3256" spans="1:11" ht="15" customHeight="1">
      <c r="A3256" s="11"/>
      <c r="B3256" s="11"/>
      <c r="C3256" s="11"/>
      <c r="D3256" s="11"/>
      <c r="E3256" s="11"/>
      <c r="F3256" s="11"/>
      <c r="G3256" s="368" t="s">
        <v>217</v>
      </c>
      <c r="H3256" s="368"/>
      <c r="I3256" s="368"/>
      <c r="J3256" s="368"/>
      <c r="K3256" s="250">
        <f>ROUND(SUM(K3251,K3255),2)</f>
        <v>6.48</v>
      </c>
    </row>
    <row r="3257" spans="1:11" ht="10.050000000000001" customHeight="1">
      <c r="A3257" s="11"/>
      <c r="B3257" s="11"/>
      <c r="C3257" s="11"/>
      <c r="D3257" s="11"/>
      <c r="E3257" s="11"/>
      <c r="F3257" s="11"/>
      <c r="G3257" s="374"/>
      <c r="H3257" s="374"/>
      <c r="I3257" s="374"/>
      <c r="J3257" s="374"/>
      <c r="K3257" s="374"/>
    </row>
    <row r="3258" spans="1:11" ht="19.95" customHeight="1">
      <c r="A3258" s="375" t="s">
        <v>1805</v>
      </c>
      <c r="B3258" s="375"/>
      <c r="C3258" s="375"/>
      <c r="D3258" s="375"/>
      <c r="E3258" s="375"/>
      <c r="F3258" s="375"/>
      <c r="G3258" s="375"/>
      <c r="H3258" s="375"/>
      <c r="I3258" s="375"/>
      <c r="J3258" s="375"/>
      <c r="K3258" s="375"/>
    </row>
    <row r="3259" spans="1:11" ht="15" customHeight="1">
      <c r="A3259" s="373" t="s">
        <v>193</v>
      </c>
      <c r="B3259" s="373"/>
      <c r="C3259" s="373"/>
      <c r="D3259" s="366" t="s">
        <v>178</v>
      </c>
      <c r="E3259" s="366"/>
      <c r="F3259" s="243" t="s">
        <v>194</v>
      </c>
      <c r="G3259" s="366" t="s">
        <v>195</v>
      </c>
      <c r="H3259" s="366"/>
      <c r="I3259" s="366" t="s">
        <v>196</v>
      </c>
      <c r="J3259" s="366"/>
      <c r="K3259" s="243" t="s">
        <v>197</v>
      </c>
    </row>
    <row r="3260" spans="1:11" ht="21" customHeight="1">
      <c r="A3260" s="246" t="s">
        <v>1806</v>
      </c>
      <c r="B3260" s="369" t="s">
        <v>1807</v>
      </c>
      <c r="C3260" s="369"/>
      <c r="D3260" s="370" t="s">
        <v>16</v>
      </c>
      <c r="E3260" s="370"/>
      <c r="F3260" s="246" t="s">
        <v>23</v>
      </c>
      <c r="G3260" s="371">
        <v>1</v>
      </c>
      <c r="H3260" s="371"/>
      <c r="I3260" s="372">
        <v>10.61</v>
      </c>
      <c r="J3260" s="372"/>
      <c r="K3260" s="248">
        <f>TRUNC(TRUNC(G3260,8)*I3260,2)</f>
        <v>10.61</v>
      </c>
    </row>
    <row r="3261" spans="1:11" ht="21" customHeight="1">
      <c r="A3261" s="246" t="s">
        <v>1808</v>
      </c>
      <c r="B3261" s="369" t="s">
        <v>1809</v>
      </c>
      <c r="C3261" s="369"/>
      <c r="D3261" s="370" t="s">
        <v>16</v>
      </c>
      <c r="E3261" s="370"/>
      <c r="F3261" s="246" t="s">
        <v>23</v>
      </c>
      <c r="G3261" s="371">
        <v>1</v>
      </c>
      <c r="H3261" s="371"/>
      <c r="I3261" s="372">
        <v>383.17</v>
      </c>
      <c r="J3261" s="372"/>
      <c r="K3261" s="248">
        <f>TRUNC(TRUNC(G3261,8)*I3261,2)</f>
        <v>383.17</v>
      </c>
    </row>
    <row r="3262" spans="1:11" ht="28.95" customHeight="1">
      <c r="A3262" s="246" t="s">
        <v>1810</v>
      </c>
      <c r="B3262" s="369" t="s">
        <v>1811</v>
      </c>
      <c r="C3262" s="369"/>
      <c r="D3262" s="370" t="s">
        <v>16</v>
      </c>
      <c r="E3262" s="370"/>
      <c r="F3262" s="246" t="s">
        <v>23</v>
      </c>
      <c r="G3262" s="371">
        <v>2</v>
      </c>
      <c r="H3262" s="371"/>
      <c r="I3262" s="372">
        <v>35.119999999999997</v>
      </c>
      <c r="J3262" s="372"/>
      <c r="K3262" s="248">
        <f>TRUNC(TRUNC(G3262,8)*I3262,2)</f>
        <v>70.239999999999995</v>
      </c>
    </row>
    <row r="3263" spans="1:11" ht="15" customHeight="1">
      <c r="A3263" s="246" t="s">
        <v>896</v>
      </c>
      <c r="B3263" s="369" t="s">
        <v>897</v>
      </c>
      <c r="C3263" s="369"/>
      <c r="D3263" s="370" t="s">
        <v>16</v>
      </c>
      <c r="E3263" s="370"/>
      <c r="F3263" s="246" t="s">
        <v>144</v>
      </c>
      <c r="G3263" s="371">
        <v>8.8099999999999998E-2</v>
      </c>
      <c r="H3263" s="371"/>
      <c r="I3263" s="372">
        <v>136.04</v>
      </c>
      <c r="J3263" s="372"/>
      <c r="K3263" s="248">
        <f>TRUNC(TRUNC(G3263,8)*I3263,2)</f>
        <v>11.98</v>
      </c>
    </row>
    <row r="3264" spans="1:11" ht="15" customHeight="1">
      <c r="A3264" s="11"/>
      <c r="B3264" s="11"/>
      <c r="C3264" s="11"/>
      <c r="D3264" s="11"/>
      <c r="E3264" s="11"/>
      <c r="F3264" s="11"/>
      <c r="G3264" s="367" t="s">
        <v>206</v>
      </c>
      <c r="H3264" s="367"/>
      <c r="I3264" s="367"/>
      <c r="J3264" s="367"/>
      <c r="K3264" s="249">
        <f>SUM(K3260:K3263)</f>
        <v>476.00000000000006</v>
      </c>
    </row>
    <row r="3265" spans="1:11" ht="15" customHeight="1">
      <c r="A3265" s="373" t="s">
        <v>207</v>
      </c>
      <c r="B3265" s="373"/>
      <c r="C3265" s="373"/>
      <c r="D3265" s="366" t="s">
        <v>178</v>
      </c>
      <c r="E3265" s="366"/>
      <c r="F3265" s="243" t="s">
        <v>194</v>
      </c>
      <c r="G3265" s="366" t="s">
        <v>195</v>
      </c>
      <c r="H3265" s="366"/>
      <c r="I3265" s="366" t="s">
        <v>196</v>
      </c>
      <c r="J3265" s="366"/>
      <c r="K3265" s="243" t="s">
        <v>197</v>
      </c>
    </row>
    <row r="3266" spans="1:11" ht="21" customHeight="1">
      <c r="A3266" s="246" t="s">
        <v>278</v>
      </c>
      <c r="B3266" s="369" t="s">
        <v>279</v>
      </c>
      <c r="C3266" s="369"/>
      <c r="D3266" s="370" t="s">
        <v>16</v>
      </c>
      <c r="E3266" s="370"/>
      <c r="F3266" s="246" t="s">
        <v>128</v>
      </c>
      <c r="G3266" s="371">
        <v>0.77910000000000001</v>
      </c>
      <c r="H3266" s="371"/>
      <c r="I3266" s="372">
        <v>26.71</v>
      </c>
      <c r="J3266" s="372"/>
      <c r="K3266" s="248">
        <f>TRUNC(TRUNC(G3266,8)*I3266,2)</f>
        <v>20.8</v>
      </c>
    </row>
    <row r="3267" spans="1:11" ht="15" customHeight="1">
      <c r="A3267" s="246" t="s">
        <v>210</v>
      </c>
      <c r="B3267" s="369" t="s">
        <v>211</v>
      </c>
      <c r="C3267" s="369"/>
      <c r="D3267" s="370" t="s">
        <v>16</v>
      </c>
      <c r="E3267" s="370"/>
      <c r="F3267" s="246" t="s">
        <v>128</v>
      </c>
      <c r="G3267" s="371">
        <v>0.43840000000000001</v>
      </c>
      <c r="H3267" s="371"/>
      <c r="I3267" s="372">
        <v>22.26</v>
      </c>
      <c r="J3267" s="372"/>
      <c r="K3267" s="248">
        <f>TRUNC(TRUNC(G3267,8)*I3267,2)</f>
        <v>9.75</v>
      </c>
    </row>
    <row r="3268" spans="1:11" ht="18" customHeight="1">
      <c r="A3268" s="11"/>
      <c r="B3268" s="11"/>
      <c r="C3268" s="11"/>
      <c r="D3268" s="11"/>
      <c r="E3268" s="11"/>
      <c r="F3268" s="11"/>
      <c r="G3268" s="367" t="s">
        <v>212</v>
      </c>
      <c r="H3268" s="367"/>
      <c r="I3268" s="367"/>
      <c r="J3268" s="367"/>
      <c r="K3268" s="249">
        <f>SUM(K3266:K3267)</f>
        <v>30.55</v>
      </c>
    </row>
    <row r="3269" spans="1:11" ht="15" customHeight="1">
      <c r="A3269" s="11"/>
      <c r="B3269" s="11"/>
      <c r="C3269" s="11"/>
      <c r="D3269" s="11"/>
      <c r="E3269" s="11"/>
      <c r="F3269" s="11"/>
      <c r="G3269" s="368" t="s">
        <v>217</v>
      </c>
      <c r="H3269" s="368"/>
      <c r="I3269" s="368"/>
      <c r="J3269" s="368"/>
      <c r="K3269" s="250">
        <f>ROUND(SUM(K3264,K3268),2)</f>
        <v>506.55</v>
      </c>
    </row>
    <row r="3270" spans="1:11" ht="10.050000000000001" customHeight="1">
      <c r="A3270" s="11"/>
      <c r="B3270" s="11"/>
      <c r="C3270" s="11"/>
      <c r="D3270" s="11"/>
      <c r="E3270" s="11"/>
      <c r="F3270" s="11"/>
      <c r="G3270" s="374"/>
      <c r="H3270" s="374"/>
      <c r="I3270" s="374"/>
      <c r="J3270" s="374"/>
      <c r="K3270" s="374"/>
    </row>
    <row r="3271" spans="1:11" ht="19.95" customHeight="1">
      <c r="A3271" s="375" t="s">
        <v>1812</v>
      </c>
      <c r="B3271" s="375"/>
      <c r="C3271" s="375"/>
      <c r="D3271" s="375"/>
      <c r="E3271" s="375"/>
      <c r="F3271" s="375"/>
      <c r="G3271" s="375"/>
      <c r="H3271" s="375"/>
      <c r="I3271" s="375"/>
      <c r="J3271" s="375"/>
      <c r="K3271" s="375"/>
    </row>
    <row r="3272" spans="1:11" ht="15" customHeight="1">
      <c r="A3272" s="373" t="s">
        <v>213</v>
      </c>
      <c r="B3272" s="373"/>
      <c r="C3272" s="373"/>
      <c r="D3272" s="366" t="s">
        <v>178</v>
      </c>
      <c r="E3272" s="366"/>
      <c r="F3272" s="243" t="s">
        <v>194</v>
      </c>
      <c r="G3272" s="366" t="s">
        <v>195</v>
      </c>
      <c r="H3272" s="366"/>
      <c r="I3272" s="366" t="s">
        <v>196</v>
      </c>
      <c r="J3272" s="366"/>
      <c r="K3272" s="243" t="s">
        <v>197</v>
      </c>
    </row>
    <row r="3273" spans="1:11" ht="28.95" customHeight="1">
      <c r="A3273" s="246" t="s">
        <v>1813</v>
      </c>
      <c r="B3273" s="369" t="s">
        <v>1814</v>
      </c>
      <c r="C3273" s="369"/>
      <c r="D3273" s="370" t="s">
        <v>16</v>
      </c>
      <c r="E3273" s="370"/>
      <c r="F3273" s="246" t="s">
        <v>128</v>
      </c>
      <c r="G3273" s="371">
        <v>1</v>
      </c>
      <c r="H3273" s="371"/>
      <c r="I3273" s="372">
        <v>0.46</v>
      </c>
      <c r="J3273" s="372"/>
      <c r="K3273" s="248">
        <f>TRUNC(TRUNC(G3273,8)*I3273,2)</f>
        <v>0.46</v>
      </c>
    </row>
    <row r="3274" spans="1:11" ht="28.95" customHeight="1">
      <c r="A3274" s="246" t="s">
        <v>1815</v>
      </c>
      <c r="B3274" s="369" t="s">
        <v>1816</v>
      </c>
      <c r="C3274" s="369"/>
      <c r="D3274" s="370" t="s">
        <v>16</v>
      </c>
      <c r="E3274" s="370"/>
      <c r="F3274" s="246" t="s">
        <v>128</v>
      </c>
      <c r="G3274" s="371">
        <v>1</v>
      </c>
      <c r="H3274" s="371"/>
      <c r="I3274" s="372">
        <v>0.1</v>
      </c>
      <c r="J3274" s="372"/>
      <c r="K3274" s="248">
        <f>TRUNC(TRUNC(G3274,8)*I3274,2)</f>
        <v>0.1</v>
      </c>
    </row>
    <row r="3275" spans="1:11" ht="15" customHeight="1">
      <c r="A3275" s="11"/>
      <c r="B3275" s="11"/>
      <c r="C3275" s="11"/>
      <c r="D3275" s="11"/>
      <c r="E3275" s="11"/>
      <c r="F3275" s="11"/>
      <c r="G3275" s="367" t="s">
        <v>216</v>
      </c>
      <c r="H3275" s="367"/>
      <c r="I3275" s="367"/>
      <c r="J3275" s="367"/>
      <c r="K3275" s="249">
        <f>SUM(K3273:K3274)</f>
        <v>0.56000000000000005</v>
      </c>
    </row>
    <row r="3276" spans="1:11" ht="15" customHeight="1">
      <c r="A3276" s="11"/>
      <c r="B3276" s="11"/>
      <c r="C3276" s="11"/>
      <c r="D3276" s="11"/>
      <c r="E3276" s="11"/>
      <c r="F3276" s="11"/>
      <c r="G3276" s="368" t="s">
        <v>217</v>
      </c>
      <c r="H3276" s="368"/>
      <c r="I3276" s="368"/>
      <c r="J3276" s="368"/>
      <c r="K3276" s="250">
        <f>ROUND(SUM(K3275),2)</f>
        <v>0.56000000000000005</v>
      </c>
    </row>
    <row r="3277" spans="1:11" ht="10.050000000000001" customHeight="1">
      <c r="A3277" s="11"/>
      <c r="B3277" s="11"/>
      <c r="C3277" s="11"/>
      <c r="D3277" s="11"/>
      <c r="E3277" s="11"/>
      <c r="F3277" s="11"/>
      <c r="G3277" s="374"/>
      <c r="H3277" s="374"/>
      <c r="I3277" s="374"/>
      <c r="J3277" s="374"/>
      <c r="K3277" s="374"/>
    </row>
    <row r="3278" spans="1:11" ht="19.95" customHeight="1">
      <c r="A3278" s="375" t="s">
        <v>1817</v>
      </c>
      <c r="B3278" s="375"/>
      <c r="C3278" s="375"/>
      <c r="D3278" s="375"/>
      <c r="E3278" s="375"/>
      <c r="F3278" s="375"/>
      <c r="G3278" s="375"/>
      <c r="H3278" s="375"/>
      <c r="I3278" s="375"/>
      <c r="J3278" s="375"/>
      <c r="K3278" s="375"/>
    </row>
    <row r="3279" spans="1:11" ht="15" customHeight="1">
      <c r="A3279" s="373" t="s">
        <v>213</v>
      </c>
      <c r="B3279" s="373"/>
      <c r="C3279" s="373"/>
      <c r="D3279" s="366" t="s">
        <v>178</v>
      </c>
      <c r="E3279" s="366"/>
      <c r="F3279" s="243" t="s">
        <v>194</v>
      </c>
      <c r="G3279" s="366" t="s">
        <v>195</v>
      </c>
      <c r="H3279" s="366"/>
      <c r="I3279" s="366" t="s">
        <v>196</v>
      </c>
      <c r="J3279" s="366"/>
      <c r="K3279" s="243" t="s">
        <v>197</v>
      </c>
    </row>
    <row r="3280" spans="1:11" ht="28.95" customHeight="1">
      <c r="A3280" s="246" t="s">
        <v>1813</v>
      </c>
      <c r="B3280" s="369" t="s">
        <v>1814</v>
      </c>
      <c r="C3280" s="369"/>
      <c r="D3280" s="370" t="s">
        <v>16</v>
      </c>
      <c r="E3280" s="370"/>
      <c r="F3280" s="246" t="s">
        <v>128</v>
      </c>
      <c r="G3280" s="371">
        <v>1</v>
      </c>
      <c r="H3280" s="371"/>
      <c r="I3280" s="372">
        <v>0.46</v>
      </c>
      <c r="J3280" s="372"/>
      <c r="K3280" s="248">
        <f>TRUNC(TRUNC(G3280,8)*I3280,2)</f>
        <v>0.46</v>
      </c>
    </row>
    <row r="3281" spans="1:11" ht="28.95" customHeight="1">
      <c r="A3281" s="246" t="s">
        <v>1815</v>
      </c>
      <c r="B3281" s="369" t="s">
        <v>1816</v>
      </c>
      <c r="C3281" s="369"/>
      <c r="D3281" s="370" t="s">
        <v>16</v>
      </c>
      <c r="E3281" s="370"/>
      <c r="F3281" s="246" t="s">
        <v>128</v>
      </c>
      <c r="G3281" s="371">
        <v>1</v>
      </c>
      <c r="H3281" s="371"/>
      <c r="I3281" s="372">
        <v>0.1</v>
      </c>
      <c r="J3281" s="372"/>
      <c r="K3281" s="248">
        <f>TRUNC(TRUNC(G3281,8)*I3281,2)</f>
        <v>0.1</v>
      </c>
    </row>
    <row r="3282" spans="1:11" ht="28.95" customHeight="1">
      <c r="A3282" s="246" t="s">
        <v>1818</v>
      </c>
      <c r="B3282" s="369" t="s">
        <v>1819</v>
      </c>
      <c r="C3282" s="369"/>
      <c r="D3282" s="370" t="s">
        <v>16</v>
      </c>
      <c r="E3282" s="370"/>
      <c r="F3282" s="246" t="s">
        <v>128</v>
      </c>
      <c r="G3282" s="371">
        <v>1</v>
      </c>
      <c r="H3282" s="371"/>
      <c r="I3282" s="372">
        <v>0.36</v>
      </c>
      <c r="J3282" s="372"/>
      <c r="K3282" s="248">
        <f>TRUNC(TRUNC(G3282,8)*I3282,2)</f>
        <v>0.36</v>
      </c>
    </row>
    <row r="3283" spans="1:11" ht="28.95" customHeight="1">
      <c r="A3283" s="246" t="s">
        <v>1820</v>
      </c>
      <c r="B3283" s="369" t="s">
        <v>1821</v>
      </c>
      <c r="C3283" s="369"/>
      <c r="D3283" s="370" t="s">
        <v>16</v>
      </c>
      <c r="E3283" s="370"/>
      <c r="F3283" s="246" t="s">
        <v>128</v>
      </c>
      <c r="G3283" s="371">
        <v>1</v>
      </c>
      <c r="H3283" s="371"/>
      <c r="I3283" s="372">
        <v>0.52</v>
      </c>
      <c r="J3283" s="372"/>
      <c r="K3283" s="248">
        <f>TRUNC(TRUNC(G3283,8)*I3283,2)</f>
        <v>0.52</v>
      </c>
    </row>
    <row r="3284" spans="1:11" ht="15" customHeight="1">
      <c r="A3284" s="11"/>
      <c r="B3284" s="11"/>
      <c r="C3284" s="11"/>
      <c r="D3284" s="11"/>
      <c r="E3284" s="11"/>
      <c r="F3284" s="11"/>
      <c r="G3284" s="367" t="s">
        <v>216</v>
      </c>
      <c r="H3284" s="367"/>
      <c r="I3284" s="367"/>
      <c r="J3284" s="367"/>
      <c r="K3284" s="249">
        <f>SUM(K3280:K3283)</f>
        <v>1.44</v>
      </c>
    </row>
    <row r="3285" spans="1:11" ht="15" customHeight="1">
      <c r="A3285" s="11"/>
      <c r="B3285" s="11"/>
      <c r="C3285" s="11"/>
      <c r="D3285" s="11"/>
      <c r="E3285" s="11"/>
      <c r="F3285" s="11"/>
      <c r="G3285" s="368" t="s">
        <v>217</v>
      </c>
      <c r="H3285" s="368"/>
      <c r="I3285" s="368"/>
      <c r="J3285" s="368"/>
      <c r="K3285" s="250">
        <f>ROUND(SUM(K3284),2)</f>
        <v>1.44</v>
      </c>
    </row>
    <row r="3286" spans="1:11" ht="10.050000000000001" customHeight="1">
      <c r="A3286" s="11"/>
      <c r="B3286" s="11"/>
      <c r="C3286" s="11"/>
      <c r="D3286" s="11"/>
      <c r="E3286" s="11"/>
      <c r="F3286" s="11"/>
      <c r="G3286" s="374"/>
      <c r="H3286" s="374"/>
      <c r="I3286" s="374"/>
      <c r="J3286" s="374"/>
      <c r="K3286" s="374"/>
    </row>
    <row r="3287" spans="1:11" ht="19.95" customHeight="1">
      <c r="A3287" s="375" t="s">
        <v>1822</v>
      </c>
      <c r="B3287" s="375"/>
      <c r="C3287" s="375"/>
      <c r="D3287" s="375"/>
      <c r="E3287" s="375"/>
      <c r="F3287" s="375"/>
      <c r="G3287" s="375"/>
      <c r="H3287" s="375"/>
      <c r="I3287" s="375"/>
      <c r="J3287" s="375"/>
      <c r="K3287" s="375"/>
    </row>
    <row r="3288" spans="1:11" ht="15" customHeight="1">
      <c r="A3288" s="373" t="s">
        <v>911</v>
      </c>
      <c r="B3288" s="373"/>
      <c r="C3288" s="373"/>
      <c r="D3288" s="366" t="s">
        <v>178</v>
      </c>
      <c r="E3288" s="366"/>
      <c r="F3288" s="243" t="s">
        <v>194</v>
      </c>
      <c r="G3288" s="366" t="s">
        <v>195</v>
      </c>
      <c r="H3288" s="366"/>
      <c r="I3288" s="366" t="s">
        <v>196</v>
      </c>
      <c r="J3288" s="366"/>
      <c r="K3288" s="243" t="s">
        <v>197</v>
      </c>
    </row>
    <row r="3289" spans="1:11" ht="21" customHeight="1">
      <c r="A3289" s="246" t="s">
        <v>1823</v>
      </c>
      <c r="B3289" s="369" t="s">
        <v>1824</v>
      </c>
      <c r="C3289" s="369"/>
      <c r="D3289" s="370" t="s">
        <v>16</v>
      </c>
      <c r="E3289" s="370"/>
      <c r="F3289" s="246" t="s">
        <v>23</v>
      </c>
      <c r="G3289" s="371">
        <v>1.2799999999999999E-4</v>
      </c>
      <c r="H3289" s="371"/>
      <c r="I3289" s="372">
        <v>3626.47</v>
      </c>
      <c r="J3289" s="372"/>
      <c r="K3289" s="248">
        <f>TRUNC(TRUNC(G3289,8)*I3289,2)</f>
        <v>0.46</v>
      </c>
    </row>
    <row r="3290" spans="1:11" ht="15" customHeight="1">
      <c r="A3290" s="11"/>
      <c r="B3290" s="11"/>
      <c r="C3290" s="11"/>
      <c r="D3290" s="11"/>
      <c r="E3290" s="11"/>
      <c r="F3290" s="11"/>
      <c r="G3290" s="367" t="s">
        <v>914</v>
      </c>
      <c r="H3290" s="367"/>
      <c r="I3290" s="367"/>
      <c r="J3290" s="367"/>
      <c r="K3290" s="249">
        <f>SUM(K3289:K3289)</f>
        <v>0.46</v>
      </c>
    </row>
    <row r="3291" spans="1:11" ht="15" customHeight="1">
      <c r="A3291" s="11"/>
      <c r="B3291" s="11"/>
      <c r="C3291" s="11"/>
      <c r="D3291" s="11"/>
      <c r="E3291" s="11"/>
      <c r="F3291" s="11"/>
      <c r="G3291" s="368" t="s">
        <v>217</v>
      </c>
      <c r="H3291" s="368"/>
      <c r="I3291" s="368"/>
      <c r="J3291" s="368"/>
      <c r="K3291" s="250">
        <f>ROUND(SUM(K3290),2)</f>
        <v>0.46</v>
      </c>
    </row>
    <row r="3292" spans="1:11" ht="10.050000000000001" customHeight="1">
      <c r="A3292" s="11"/>
      <c r="B3292" s="11"/>
      <c r="C3292" s="11"/>
      <c r="D3292" s="11"/>
      <c r="E3292" s="11"/>
      <c r="F3292" s="11"/>
      <c r="G3292" s="374"/>
      <c r="H3292" s="374"/>
      <c r="I3292" s="374"/>
      <c r="J3292" s="374"/>
      <c r="K3292" s="374"/>
    </row>
    <row r="3293" spans="1:11" ht="19.95" customHeight="1">
      <c r="A3293" s="375" t="s">
        <v>1825</v>
      </c>
      <c r="B3293" s="375"/>
      <c r="C3293" s="375"/>
      <c r="D3293" s="375"/>
      <c r="E3293" s="375"/>
      <c r="F3293" s="375"/>
      <c r="G3293" s="375"/>
      <c r="H3293" s="375"/>
      <c r="I3293" s="375"/>
      <c r="J3293" s="375"/>
      <c r="K3293" s="375"/>
    </row>
    <row r="3294" spans="1:11" ht="15" customHeight="1">
      <c r="A3294" s="373" t="s">
        <v>911</v>
      </c>
      <c r="B3294" s="373"/>
      <c r="C3294" s="373"/>
      <c r="D3294" s="366" t="s">
        <v>178</v>
      </c>
      <c r="E3294" s="366"/>
      <c r="F3294" s="243" t="s">
        <v>194</v>
      </c>
      <c r="G3294" s="366" t="s">
        <v>195</v>
      </c>
      <c r="H3294" s="366"/>
      <c r="I3294" s="366" t="s">
        <v>196</v>
      </c>
      <c r="J3294" s="366"/>
      <c r="K3294" s="243" t="s">
        <v>197</v>
      </c>
    </row>
    <row r="3295" spans="1:11" ht="21" customHeight="1">
      <c r="A3295" s="246" t="s">
        <v>1823</v>
      </c>
      <c r="B3295" s="369" t="s">
        <v>1824</v>
      </c>
      <c r="C3295" s="369"/>
      <c r="D3295" s="370" t="s">
        <v>16</v>
      </c>
      <c r="E3295" s="370"/>
      <c r="F3295" s="246" t="s">
        <v>23</v>
      </c>
      <c r="G3295" s="371">
        <v>2.9600000000000001E-5</v>
      </c>
      <c r="H3295" s="371"/>
      <c r="I3295" s="372">
        <v>3626.47</v>
      </c>
      <c r="J3295" s="372"/>
      <c r="K3295" s="248">
        <f>TRUNC(TRUNC(G3295,8)*I3295,2)</f>
        <v>0.1</v>
      </c>
    </row>
    <row r="3296" spans="1:11" ht="15" customHeight="1">
      <c r="A3296" s="11"/>
      <c r="B3296" s="11"/>
      <c r="C3296" s="11"/>
      <c r="D3296" s="11"/>
      <c r="E3296" s="11"/>
      <c r="F3296" s="11"/>
      <c r="G3296" s="367" t="s">
        <v>914</v>
      </c>
      <c r="H3296" s="367"/>
      <c r="I3296" s="367"/>
      <c r="J3296" s="367"/>
      <c r="K3296" s="249">
        <f>SUM(K3295:K3295)</f>
        <v>0.1</v>
      </c>
    </row>
    <row r="3297" spans="1:11" ht="15" customHeight="1">
      <c r="A3297" s="11"/>
      <c r="B3297" s="11"/>
      <c r="C3297" s="11"/>
      <c r="D3297" s="11"/>
      <c r="E3297" s="11"/>
      <c r="F3297" s="11"/>
      <c r="G3297" s="368" t="s">
        <v>217</v>
      </c>
      <c r="H3297" s="368"/>
      <c r="I3297" s="368"/>
      <c r="J3297" s="368"/>
      <c r="K3297" s="250">
        <f>ROUND(SUM(K3296),2)</f>
        <v>0.1</v>
      </c>
    </row>
    <row r="3298" spans="1:11" ht="10.050000000000001" customHeight="1">
      <c r="A3298" s="11"/>
      <c r="B3298" s="11"/>
      <c r="C3298" s="11"/>
      <c r="D3298" s="11"/>
      <c r="E3298" s="11"/>
      <c r="F3298" s="11"/>
      <c r="G3298" s="374"/>
      <c r="H3298" s="374"/>
      <c r="I3298" s="374"/>
      <c r="J3298" s="374"/>
      <c r="K3298" s="374"/>
    </row>
    <row r="3299" spans="1:11" ht="19.95" customHeight="1">
      <c r="A3299" s="375" t="s">
        <v>1826</v>
      </c>
      <c r="B3299" s="375"/>
      <c r="C3299" s="375"/>
      <c r="D3299" s="375"/>
      <c r="E3299" s="375"/>
      <c r="F3299" s="375"/>
      <c r="G3299" s="375"/>
      <c r="H3299" s="375"/>
      <c r="I3299" s="375"/>
      <c r="J3299" s="375"/>
      <c r="K3299" s="375"/>
    </row>
    <row r="3300" spans="1:11" ht="15" customHeight="1">
      <c r="A3300" s="373" t="s">
        <v>911</v>
      </c>
      <c r="B3300" s="373"/>
      <c r="C3300" s="373"/>
      <c r="D3300" s="366" t="s">
        <v>178</v>
      </c>
      <c r="E3300" s="366"/>
      <c r="F3300" s="243" t="s">
        <v>194</v>
      </c>
      <c r="G3300" s="366" t="s">
        <v>195</v>
      </c>
      <c r="H3300" s="366"/>
      <c r="I3300" s="366" t="s">
        <v>196</v>
      </c>
      <c r="J3300" s="366"/>
      <c r="K3300" s="243" t="s">
        <v>197</v>
      </c>
    </row>
    <row r="3301" spans="1:11" ht="21" customHeight="1">
      <c r="A3301" s="246" t="s">
        <v>1823</v>
      </c>
      <c r="B3301" s="369" t="s">
        <v>1824</v>
      </c>
      <c r="C3301" s="369"/>
      <c r="D3301" s="370" t="s">
        <v>16</v>
      </c>
      <c r="E3301" s="370"/>
      <c r="F3301" s="246" t="s">
        <v>23</v>
      </c>
      <c r="G3301" s="371">
        <v>1E-4</v>
      </c>
      <c r="H3301" s="371"/>
      <c r="I3301" s="372">
        <v>3626.47</v>
      </c>
      <c r="J3301" s="372"/>
      <c r="K3301" s="248">
        <f>TRUNC(TRUNC(G3301,8)*I3301,2)</f>
        <v>0.36</v>
      </c>
    </row>
    <row r="3302" spans="1:11" ht="15" customHeight="1">
      <c r="A3302" s="11"/>
      <c r="B3302" s="11"/>
      <c r="C3302" s="11"/>
      <c r="D3302" s="11"/>
      <c r="E3302" s="11"/>
      <c r="F3302" s="11"/>
      <c r="G3302" s="367" t="s">
        <v>914</v>
      </c>
      <c r="H3302" s="367"/>
      <c r="I3302" s="367"/>
      <c r="J3302" s="367"/>
      <c r="K3302" s="249">
        <f>SUM(K3301:K3301)</f>
        <v>0.36</v>
      </c>
    </row>
    <row r="3303" spans="1:11" ht="15" customHeight="1">
      <c r="A3303" s="11"/>
      <c r="B3303" s="11"/>
      <c r="C3303" s="11"/>
      <c r="D3303" s="11"/>
      <c r="E3303" s="11"/>
      <c r="F3303" s="11"/>
      <c r="G3303" s="368" t="s">
        <v>217</v>
      </c>
      <c r="H3303" s="368"/>
      <c r="I3303" s="368"/>
      <c r="J3303" s="368"/>
      <c r="K3303" s="250">
        <f>ROUND(SUM(K3302),2)</f>
        <v>0.36</v>
      </c>
    </row>
    <row r="3304" spans="1:11" ht="10.050000000000001" customHeight="1">
      <c r="A3304" s="11"/>
      <c r="B3304" s="11"/>
      <c r="C3304" s="11"/>
      <c r="D3304" s="11"/>
      <c r="E3304" s="11"/>
      <c r="F3304" s="11"/>
      <c r="G3304" s="374"/>
      <c r="H3304" s="374"/>
      <c r="I3304" s="374"/>
      <c r="J3304" s="374"/>
      <c r="K3304" s="374"/>
    </row>
    <row r="3305" spans="1:11" ht="19.95" customHeight="1">
      <c r="A3305" s="375" t="s">
        <v>1827</v>
      </c>
      <c r="B3305" s="375"/>
      <c r="C3305" s="375"/>
      <c r="D3305" s="375"/>
      <c r="E3305" s="375"/>
      <c r="F3305" s="375"/>
      <c r="G3305" s="375"/>
      <c r="H3305" s="375"/>
      <c r="I3305" s="375"/>
      <c r="J3305" s="375"/>
      <c r="K3305" s="375"/>
    </row>
    <row r="3306" spans="1:11" ht="15" customHeight="1">
      <c r="A3306" s="373" t="s">
        <v>918</v>
      </c>
      <c r="B3306" s="373"/>
      <c r="C3306" s="373"/>
      <c r="D3306" s="366" t="s">
        <v>178</v>
      </c>
      <c r="E3306" s="366"/>
      <c r="F3306" s="243" t="s">
        <v>194</v>
      </c>
      <c r="G3306" s="366" t="s">
        <v>195</v>
      </c>
      <c r="H3306" s="366"/>
      <c r="I3306" s="366" t="s">
        <v>196</v>
      </c>
      <c r="J3306" s="366"/>
      <c r="K3306" s="243" t="s">
        <v>197</v>
      </c>
    </row>
    <row r="3307" spans="1:11" ht="21" customHeight="1">
      <c r="A3307" s="246" t="s">
        <v>919</v>
      </c>
      <c r="B3307" s="369" t="s">
        <v>920</v>
      </c>
      <c r="C3307" s="369"/>
      <c r="D3307" s="370" t="s">
        <v>16</v>
      </c>
      <c r="E3307" s="370"/>
      <c r="F3307" s="246" t="s">
        <v>921</v>
      </c>
      <c r="G3307" s="371">
        <v>0.52</v>
      </c>
      <c r="H3307" s="371"/>
      <c r="I3307" s="372">
        <v>1</v>
      </c>
      <c r="J3307" s="372"/>
      <c r="K3307" s="248">
        <f>TRUNC(TRUNC(G3307,8)*I3307,2)</f>
        <v>0.52</v>
      </c>
    </row>
    <row r="3308" spans="1:11" ht="15" customHeight="1">
      <c r="A3308" s="11"/>
      <c r="B3308" s="11"/>
      <c r="C3308" s="11"/>
      <c r="D3308" s="11"/>
      <c r="E3308" s="11"/>
      <c r="F3308" s="11"/>
      <c r="G3308" s="367" t="s">
        <v>922</v>
      </c>
      <c r="H3308" s="367"/>
      <c r="I3308" s="367"/>
      <c r="J3308" s="367"/>
      <c r="K3308" s="249">
        <f>SUM(K3307:K3307)</f>
        <v>0.52</v>
      </c>
    </row>
    <row r="3309" spans="1:11" ht="15" customHeight="1">
      <c r="A3309" s="11"/>
      <c r="B3309" s="11"/>
      <c r="C3309" s="11"/>
      <c r="D3309" s="11"/>
      <c r="E3309" s="11"/>
      <c r="F3309" s="11"/>
      <c r="G3309" s="368" t="s">
        <v>217</v>
      </c>
      <c r="H3309" s="368"/>
      <c r="I3309" s="368"/>
      <c r="J3309" s="368"/>
      <c r="K3309" s="250">
        <f>ROUND(SUM(K3308),2)</f>
        <v>0.52</v>
      </c>
    </row>
    <row r="3310" spans="1:11" ht="10.050000000000001" customHeight="1">
      <c r="A3310" s="11"/>
      <c r="B3310" s="11"/>
      <c r="C3310" s="11"/>
      <c r="D3310" s="11"/>
      <c r="E3310" s="11"/>
      <c r="F3310" s="11"/>
      <c r="G3310" s="374"/>
      <c r="H3310" s="374"/>
      <c r="I3310" s="374"/>
      <c r="J3310" s="374"/>
      <c r="K3310" s="374"/>
    </row>
    <row r="3311" spans="1:11" ht="19.95" customHeight="1">
      <c r="A3311" s="375" t="s">
        <v>1828</v>
      </c>
      <c r="B3311" s="375"/>
      <c r="C3311" s="375"/>
      <c r="D3311" s="375"/>
      <c r="E3311" s="375"/>
      <c r="F3311" s="375"/>
      <c r="G3311" s="375"/>
      <c r="H3311" s="375"/>
      <c r="I3311" s="375"/>
      <c r="J3311" s="375"/>
      <c r="K3311" s="375"/>
    </row>
    <row r="3312" spans="1:11" ht="15" customHeight="1">
      <c r="A3312" s="373" t="s">
        <v>765</v>
      </c>
      <c r="B3312" s="373"/>
      <c r="C3312" s="373"/>
      <c r="D3312" s="366" t="s">
        <v>178</v>
      </c>
      <c r="E3312" s="366"/>
      <c r="F3312" s="243" t="s">
        <v>194</v>
      </c>
      <c r="G3312" s="366" t="s">
        <v>195</v>
      </c>
      <c r="H3312" s="366"/>
      <c r="I3312" s="366" t="s">
        <v>196</v>
      </c>
      <c r="J3312" s="366"/>
      <c r="K3312" s="243" t="s">
        <v>197</v>
      </c>
    </row>
    <row r="3313" spans="1:11" ht="21" customHeight="1">
      <c r="A3313" s="246" t="s">
        <v>1829</v>
      </c>
      <c r="B3313" s="369" t="s">
        <v>1830</v>
      </c>
      <c r="C3313" s="369"/>
      <c r="D3313" s="370" t="s">
        <v>16</v>
      </c>
      <c r="E3313" s="370"/>
      <c r="F3313" s="246" t="s">
        <v>591</v>
      </c>
      <c r="G3313" s="371">
        <v>1</v>
      </c>
      <c r="H3313" s="371"/>
      <c r="I3313" s="372">
        <v>526.86</v>
      </c>
      <c r="J3313" s="372"/>
      <c r="K3313" s="248">
        <f t="shared" ref="K3313:K3318" si="27">TRUNC(TRUNC(G3313,8)*I3313,2)</f>
        <v>526.86</v>
      </c>
    </row>
    <row r="3314" spans="1:11" ht="21" customHeight="1">
      <c r="A3314" s="246" t="s">
        <v>1831</v>
      </c>
      <c r="B3314" s="369" t="s">
        <v>1832</v>
      </c>
      <c r="C3314" s="369"/>
      <c r="D3314" s="370" t="s">
        <v>16</v>
      </c>
      <c r="E3314" s="370"/>
      <c r="F3314" s="246" t="s">
        <v>591</v>
      </c>
      <c r="G3314" s="371">
        <v>1</v>
      </c>
      <c r="H3314" s="371"/>
      <c r="I3314" s="372">
        <v>261.93</v>
      </c>
      <c r="J3314" s="372"/>
      <c r="K3314" s="248">
        <f t="shared" si="27"/>
        <v>261.93</v>
      </c>
    </row>
    <row r="3315" spans="1:11" ht="21" customHeight="1">
      <c r="A3315" s="246" t="s">
        <v>870</v>
      </c>
      <c r="B3315" s="369" t="s">
        <v>871</v>
      </c>
      <c r="C3315" s="369"/>
      <c r="D3315" s="370" t="s">
        <v>16</v>
      </c>
      <c r="E3315" s="370"/>
      <c r="F3315" s="246" t="s">
        <v>591</v>
      </c>
      <c r="G3315" s="371">
        <v>1</v>
      </c>
      <c r="H3315" s="371"/>
      <c r="I3315" s="372">
        <v>270.51</v>
      </c>
      <c r="J3315" s="372"/>
      <c r="K3315" s="248">
        <f t="shared" si="27"/>
        <v>270.51</v>
      </c>
    </row>
    <row r="3316" spans="1:11" ht="21" customHeight="1">
      <c r="A3316" s="246" t="s">
        <v>1833</v>
      </c>
      <c r="B3316" s="369" t="s">
        <v>1834</v>
      </c>
      <c r="C3316" s="369"/>
      <c r="D3316" s="370" t="s">
        <v>16</v>
      </c>
      <c r="E3316" s="370"/>
      <c r="F3316" s="246" t="s">
        <v>591</v>
      </c>
      <c r="G3316" s="371">
        <v>1</v>
      </c>
      <c r="H3316" s="371"/>
      <c r="I3316" s="372">
        <v>114.77</v>
      </c>
      <c r="J3316" s="372"/>
      <c r="K3316" s="248">
        <f t="shared" si="27"/>
        <v>114.77</v>
      </c>
    </row>
    <row r="3317" spans="1:11" ht="21" customHeight="1">
      <c r="A3317" s="246" t="s">
        <v>874</v>
      </c>
      <c r="B3317" s="369" t="s">
        <v>875</v>
      </c>
      <c r="C3317" s="369"/>
      <c r="D3317" s="370" t="s">
        <v>16</v>
      </c>
      <c r="E3317" s="370"/>
      <c r="F3317" s="246" t="s">
        <v>591</v>
      </c>
      <c r="G3317" s="371">
        <v>1</v>
      </c>
      <c r="H3317" s="371"/>
      <c r="I3317" s="372">
        <v>15.46</v>
      </c>
      <c r="J3317" s="372"/>
      <c r="K3317" s="248">
        <f t="shared" si="27"/>
        <v>15.46</v>
      </c>
    </row>
    <row r="3318" spans="1:11" ht="21" customHeight="1">
      <c r="A3318" s="246" t="s">
        <v>1835</v>
      </c>
      <c r="B3318" s="369" t="s">
        <v>1836</v>
      </c>
      <c r="C3318" s="369"/>
      <c r="D3318" s="370" t="s">
        <v>16</v>
      </c>
      <c r="E3318" s="370"/>
      <c r="F3318" s="246" t="s">
        <v>591</v>
      </c>
      <c r="G3318" s="371">
        <v>1</v>
      </c>
      <c r="H3318" s="371"/>
      <c r="I3318" s="372">
        <v>101.2</v>
      </c>
      <c r="J3318" s="372"/>
      <c r="K3318" s="248">
        <f t="shared" si="27"/>
        <v>101.2</v>
      </c>
    </row>
    <row r="3319" spans="1:11" ht="15" customHeight="1">
      <c r="A3319" s="11"/>
      <c r="B3319" s="11"/>
      <c r="C3319" s="11"/>
      <c r="D3319" s="11"/>
      <c r="E3319" s="11"/>
      <c r="F3319" s="11"/>
      <c r="G3319" s="367" t="s">
        <v>778</v>
      </c>
      <c r="H3319" s="367"/>
      <c r="I3319" s="367"/>
      <c r="J3319" s="367"/>
      <c r="K3319" s="249">
        <f>SUM(K3313:K3318)</f>
        <v>1290.73</v>
      </c>
    </row>
    <row r="3320" spans="1:11" ht="15" customHeight="1">
      <c r="A3320" s="373" t="s">
        <v>779</v>
      </c>
      <c r="B3320" s="373"/>
      <c r="C3320" s="373"/>
      <c r="D3320" s="366" t="s">
        <v>178</v>
      </c>
      <c r="E3320" s="366"/>
      <c r="F3320" s="243" t="s">
        <v>194</v>
      </c>
      <c r="G3320" s="366" t="s">
        <v>195</v>
      </c>
      <c r="H3320" s="366"/>
      <c r="I3320" s="366" t="s">
        <v>196</v>
      </c>
      <c r="J3320" s="366"/>
      <c r="K3320" s="243" t="s">
        <v>197</v>
      </c>
    </row>
    <row r="3321" spans="1:11" ht="15" customHeight="1">
      <c r="A3321" s="246" t="s">
        <v>1214</v>
      </c>
      <c r="B3321" s="369" t="s">
        <v>1215</v>
      </c>
      <c r="C3321" s="369"/>
      <c r="D3321" s="370" t="s">
        <v>16</v>
      </c>
      <c r="E3321" s="370"/>
      <c r="F3321" s="246" t="s">
        <v>591</v>
      </c>
      <c r="G3321" s="371">
        <v>1</v>
      </c>
      <c r="H3321" s="371"/>
      <c r="I3321" s="372">
        <v>2721.33</v>
      </c>
      <c r="J3321" s="372"/>
      <c r="K3321" s="248">
        <f>TRUNC(TRUNC(G3321,8)*I3321,2)</f>
        <v>2721.33</v>
      </c>
    </row>
    <row r="3322" spans="1:11" ht="15" customHeight="1">
      <c r="A3322" s="11"/>
      <c r="B3322" s="11"/>
      <c r="C3322" s="11"/>
      <c r="D3322" s="11"/>
      <c r="E3322" s="11"/>
      <c r="F3322" s="11"/>
      <c r="G3322" s="367" t="s">
        <v>782</v>
      </c>
      <c r="H3322" s="367"/>
      <c r="I3322" s="367"/>
      <c r="J3322" s="367"/>
      <c r="K3322" s="249">
        <f>SUM(K3321:K3321)</f>
        <v>2721.33</v>
      </c>
    </row>
    <row r="3323" spans="1:11" ht="15" customHeight="1">
      <c r="A3323" s="373" t="s">
        <v>213</v>
      </c>
      <c r="B3323" s="373"/>
      <c r="C3323" s="373"/>
      <c r="D3323" s="366" t="s">
        <v>178</v>
      </c>
      <c r="E3323" s="366"/>
      <c r="F3323" s="243" t="s">
        <v>194</v>
      </c>
      <c r="G3323" s="366" t="s">
        <v>195</v>
      </c>
      <c r="H3323" s="366"/>
      <c r="I3323" s="366" t="s">
        <v>196</v>
      </c>
      <c r="J3323" s="366"/>
      <c r="K3323" s="243" t="s">
        <v>197</v>
      </c>
    </row>
    <row r="3324" spans="1:11" ht="21" customHeight="1">
      <c r="A3324" s="246" t="s">
        <v>1837</v>
      </c>
      <c r="B3324" s="369" t="s">
        <v>1838</v>
      </c>
      <c r="C3324" s="369"/>
      <c r="D3324" s="370" t="s">
        <v>16</v>
      </c>
      <c r="E3324" s="370"/>
      <c r="F3324" s="246" t="s">
        <v>591</v>
      </c>
      <c r="G3324" s="371">
        <v>1</v>
      </c>
      <c r="H3324" s="371"/>
      <c r="I3324" s="372">
        <v>10.42</v>
      </c>
      <c r="J3324" s="372"/>
      <c r="K3324" s="248">
        <f>TRUNC(TRUNC(G3324,8)*I3324,2)</f>
        <v>10.42</v>
      </c>
    </row>
    <row r="3325" spans="1:11" ht="15" customHeight="1">
      <c r="A3325" s="11"/>
      <c r="B3325" s="11"/>
      <c r="C3325" s="11"/>
      <c r="D3325" s="11"/>
      <c r="E3325" s="11"/>
      <c r="F3325" s="11"/>
      <c r="G3325" s="367" t="s">
        <v>216</v>
      </c>
      <c r="H3325" s="367"/>
      <c r="I3325" s="367"/>
      <c r="J3325" s="367"/>
      <c r="K3325" s="249">
        <f>SUM(K3324:K3324)</f>
        <v>10.42</v>
      </c>
    </row>
    <row r="3326" spans="1:11" ht="15" customHeight="1">
      <c r="A3326" s="11"/>
      <c r="B3326" s="11"/>
      <c r="C3326" s="11"/>
      <c r="D3326" s="11"/>
      <c r="E3326" s="11"/>
      <c r="F3326" s="11"/>
      <c r="G3326" s="368" t="s">
        <v>217</v>
      </c>
      <c r="H3326" s="368"/>
      <c r="I3326" s="368"/>
      <c r="J3326" s="368"/>
      <c r="K3326" s="250">
        <f>ROUND(SUM(K3319,K3322,K3325),2)</f>
        <v>4022.48</v>
      </c>
    </row>
    <row r="3327" spans="1:11" ht="10.050000000000001" customHeight="1">
      <c r="A3327" s="11"/>
      <c r="B3327" s="11"/>
      <c r="C3327" s="11"/>
      <c r="D3327" s="11"/>
      <c r="E3327" s="11"/>
      <c r="F3327" s="11"/>
      <c r="G3327" s="374"/>
      <c r="H3327" s="374"/>
      <c r="I3327" s="374"/>
      <c r="J3327" s="374"/>
      <c r="K3327" s="374"/>
    </row>
    <row r="3328" spans="1:11" ht="19.95" customHeight="1">
      <c r="A3328" s="375" t="s">
        <v>1839</v>
      </c>
      <c r="B3328" s="375"/>
      <c r="C3328" s="375"/>
      <c r="D3328" s="375"/>
      <c r="E3328" s="375"/>
      <c r="F3328" s="375"/>
      <c r="G3328" s="375"/>
      <c r="H3328" s="375"/>
      <c r="I3328" s="375"/>
      <c r="J3328" s="375"/>
      <c r="K3328" s="375"/>
    </row>
    <row r="3329" spans="1:11" ht="15" customHeight="1">
      <c r="A3329" s="373" t="s">
        <v>193</v>
      </c>
      <c r="B3329" s="373"/>
      <c r="C3329" s="373"/>
      <c r="D3329" s="366" t="s">
        <v>178</v>
      </c>
      <c r="E3329" s="366"/>
      <c r="F3329" s="243" t="s">
        <v>194</v>
      </c>
      <c r="G3329" s="366" t="s">
        <v>195</v>
      </c>
      <c r="H3329" s="366"/>
      <c r="I3329" s="366" t="s">
        <v>196</v>
      </c>
      <c r="J3329" s="366"/>
      <c r="K3329" s="243" t="s">
        <v>197</v>
      </c>
    </row>
    <row r="3330" spans="1:11" ht="21" customHeight="1">
      <c r="A3330" s="246" t="s">
        <v>1081</v>
      </c>
      <c r="B3330" s="369" t="s">
        <v>1082</v>
      </c>
      <c r="C3330" s="369"/>
      <c r="D3330" s="370" t="s">
        <v>16</v>
      </c>
      <c r="E3330" s="370"/>
      <c r="F3330" s="246" t="s">
        <v>23</v>
      </c>
      <c r="G3330" s="371">
        <v>3.32E-2</v>
      </c>
      <c r="H3330" s="371"/>
      <c r="I3330" s="372">
        <v>3.75</v>
      </c>
      <c r="J3330" s="372"/>
      <c r="K3330" s="248">
        <f>TRUNC(TRUNC(G3330,8)*I3330,2)</f>
        <v>0.12</v>
      </c>
    </row>
    <row r="3331" spans="1:11" ht="21" customHeight="1">
      <c r="A3331" s="246" t="s">
        <v>1840</v>
      </c>
      <c r="B3331" s="369" t="s">
        <v>1841</v>
      </c>
      <c r="C3331" s="369"/>
      <c r="D3331" s="370" t="s">
        <v>16</v>
      </c>
      <c r="E3331" s="370"/>
      <c r="F3331" s="246" t="s">
        <v>23</v>
      </c>
      <c r="G3331" s="371">
        <v>1</v>
      </c>
      <c r="H3331" s="371"/>
      <c r="I3331" s="372">
        <v>4.41</v>
      </c>
      <c r="J3331" s="372"/>
      <c r="K3331" s="248">
        <f>TRUNC(TRUNC(G3331,8)*I3331,2)</f>
        <v>4.41</v>
      </c>
    </row>
    <row r="3332" spans="1:11" ht="15" customHeight="1">
      <c r="A3332" s="11"/>
      <c r="B3332" s="11"/>
      <c r="C3332" s="11"/>
      <c r="D3332" s="11"/>
      <c r="E3332" s="11"/>
      <c r="F3332" s="11"/>
      <c r="G3332" s="367" t="s">
        <v>206</v>
      </c>
      <c r="H3332" s="367"/>
      <c r="I3332" s="367"/>
      <c r="J3332" s="367"/>
      <c r="K3332" s="249">
        <f>SUM(K3330:K3331)</f>
        <v>4.53</v>
      </c>
    </row>
    <row r="3333" spans="1:11" ht="15" customHeight="1">
      <c r="A3333" s="373" t="s">
        <v>207</v>
      </c>
      <c r="B3333" s="373"/>
      <c r="C3333" s="373"/>
      <c r="D3333" s="366" t="s">
        <v>178</v>
      </c>
      <c r="E3333" s="366"/>
      <c r="F3333" s="243" t="s">
        <v>194</v>
      </c>
      <c r="G3333" s="366" t="s">
        <v>195</v>
      </c>
      <c r="H3333" s="366"/>
      <c r="I3333" s="366" t="s">
        <v>196</v>
      </c>
      <c r="J3333" s="366"/>
      <c r="K3333" s="243" t="s">
        <v>197</v>
      </c>
    </row>
    <row r="3334" spans="1:11" ht="21" customHeight="1">
      <c r="A3334" s="246" t="s">
        <v>278</v>
      </c>
      <c r="B3334" s="369" t="s">
        <v>279</v>
      </c>
      <c r="C3334" s="369"/>
      <c r="D3334" s="370" t="s">
        <v>16</v>
      </c>
      <c r="E3334" s="370"/>
      <c r="F3334" s="246" t="s">
        <v>128</v>
      </c>
      <c r="G3334" s="371">
        <v>0.1232</v>
      </c>
      <c r="H3334" s="371"/>
      <c r="I3334" s="372">
        <v>26.71</v>
      </c>
      <c r="J3334" s="372"/>
      <c r="K3334" s="248">
        <f>TRUNC(TRUNC(G3334,8)*I3334,2)</f>
        <v>3.29</v>
      </c>
    </row>
    <row r="3335" spans="1:11" ht="15" customHeight="1">
      <c r="A3335" s="246" t="s">
        <v>210</v>
      </c>
      <c r="B3335" s="369" t="s">
        <v>211</v>
      </c>
      <c r="C3335" s="369"/>
      <c r="D3335" s="370" t="s">
        <v>16</v>
      </c>
      <c r="E3335" s="370"/>
      <c r="F3335" s="246" t="s">
        <v>128</v>
      </c>
      <c r="G3335" s="371">
        <v>3.8800000000000001E-2</v>
      </c>
      <c r="H3335" s="371"/>
      <c r="I3335" s="372">
        <v>22.26</v>
      </c>
      <c r="J3335" s="372"/>
      <c r="K3335" s="248">
        <f>TRUNC(TRUNC(G3335,8)*I3335,2)</f>
        <v>0.86</v>
      </c>
    </row>
    <row r="3336" spans="1:11" ht="18" customHeight="1">
      <c r="A3336" s="11"/>
      <c r="B3336" s="11"/>
      <c r="C3336" s="11"/>
      <c r="D3336" s="11"/>
      <c r="E3336" s="11"/>
      <c r="F3336" s="11"/>
      <c r="G3336" s="367" t="s">
        <v>212</v>
      </c>
      <c r="H3336" s="367"/>
      <c r="I3336" s="367"/>
      <c r="J3336" s="367"/>
      <c r="K3336" s="249">
        <f>SUM(K3334:K3335)</f>
        <v>4.1500000000000004</v>
      </c>
    </row>
    <row r="3337" spans="1:11" ht="15" customHeight="1">
      <c r="A3337" s="11"/>
      <c r="B3337" s="11"/>
      <c r="C3337" s="11"/>
      <c r="D3337" s="11"/>
      <c r="E3337" s="11"/>
      <c r="F3337" s="11"/>
      <c r="G3337" s="368" t="s">
        <v>217</v>
      </c>
      <c r="H3337" s="368"/>
      <c r="I3337" s="368"/>
      <c r="J3337" s="368"/>
      <c r="K3337" s="250">
        <f>ROUND(SUM(K3332,K3336),2)</f>
        <v>8.68</v>
      </c>
    </row>
    <row r="3338" spans="1:11" ht="10.050000000000001" customHeight="1">
      <c r="A3338" s="11"/>
      <c r="B3338" s="11"/>
      <c r="C3338" s="11"/>
      <c r="D3338" s="11"/>
      <c r="E3338" s="11"/>
      <c r="F3338" s="11"/>
      <c r="G3338" s="374"/>
      <c r="H3338" s="374"/>
      <c r="I3338" s="374"/>
      <c r="J3338" s="374"/>
      <c r="K3338" s="374"/>
    </row>
    <row r="3339" spans="1:11" ht="19.95" customHeight="1">
      <c r="A3339" s="375" t="s">
        <v>1842</v>
      </c>
      <c r="B3339" s="375"/>
      <c r="C3339" s="375"/>
      <c r="D3339" s="375"/>
      <c r="E3339" s="375"/>
      <c r="F3339" s="375"/>
      <c r="G3339" s="375"/>
      <c r="H3339" s="375"/>
      <c r="I3339" s="375"/>
      <c r="J3339" s="375"/>
      <c r="K3339" s="375"/>
    </row>
    <row r="3340" spans="1:11" ht="15" customHeight="1">
      <c r="A3340" s="373" t="s">
        <v>193</v>
      </c>
      <c r="B3340" s="373"/>
      <c r="C3340" s="373"/>
      <c r="D3340" s="366" t="s">
        <v>178</v>
      </c>
      <c r="E3340" s="366"/>
      <c r="F3340" s="243" t="s">
        <v>194</v>
      </c>
      <c r="G3340" s="366" t="s">
        <v>195</v>
      </c>
      <c r="H3340" s="366"/>
      <c r="I3340" s="366" t="s">
        <v>196</v>
      </c>
      <c r="J3340" s="366"/>
      <c r="K3340" s="243" t="s">
        <v>197</v>
      </c>
    </row>
    <row r="3341" spans="1:11" ht="21" customHeight="1">
      <c r="A3341" s="246" t="s">
        <v>1081</v>
      </c>
      <c r="B3341" s="369" t="s">
        <v>1082</v>
      </c>
      <c r="C3341" s="369"/>
      <c r="D3341" s="370" t="s">
        <v>16</v>
      </c>
      <c r="E3341" s="370"/>
      <c r="F3341" s="246" t="s">
        <v>23</v>
      </c>
      <c r="G3341" s="371">
        <v>4.8000000000000001E-2</v>
      </c>
      <c r="H3341" s="371"/>
      <c r="I3341" s="372">
        <v>3.75</v>
      </c>
      <c r="J3341" s="372"/>
      <c r="K3341" s="248">
        <f>TRUNC(TRUNC(G3341,8)*I3341,2)</f>
        <v>0.18</v>
      </c>
    </row>
    <row r="3342" spans="1:11" ht="21" customHeight="1">
      <c r="A3342" s="246" t="s">
        <v>1843</v>
      </c>
      <c r="B3342" s="369" t="s">
        <v>1844</v>
      </c>
      <c r="C3342" s="369"/>
      <c r="D3342" s="370" t="s">
        <v>16</v>
      </c>
      <c r="E3342" s="370"/>
      <c r="F3342" s="246" t="s">
        <v>23</v>
      </c>
      <c r="G3342" s="371">
        <v>1</v>
      </c>
      <c r="H3342" s="371"/>
      <c r="I3342" s="372">
        <v>18.04</v>
      </c>
      <c r="J3342" s="372"/>
      <c r="K3342" s="248">
        <f>TRUNC(TRUNC(G3342,8)*I3342,2)</f>
        <v>18.04</v>
      </c>
    </row>
    <row r="3343" spans="1:11" ht="15" customHeight="1">
      <c r="A3343" s="11"/>
      <c r="B3343" s="11"/>
      <c r="C3343" s="11"/>
      <c r="D3343" s="11"/>
      <c r="E3343" s="11"/>
      <c r="F3343" s="11"/>
      <c r="G3343" s="367" t="s">
        <v>206</v>
      </c>
      <c r="H3343" s="367"/>
      <c r="I3343" s="367"/>
      <c r="J3343" s="367"/>
      <c r="K3343" s="249">
        <f>SUM(K3341:K3342)</f>
        <v>18.22</v>
      </c>
    </row>
    <row r="3344" spans="1:11" ht="15" customHeight="1">
      <c r="A3344" s="373" t="s">
        <v>207</v>
      </c>
      <c r="B3344" s="373"/>
      <c r="C3344" s="373"/>
      <c r="D3344" s="366" t="s">
        <v>178</v>
      </c>
      <c r="E3344" s="366"/>
      <c r="F3344" s="243" t="s">
        <v>194</v>
      </c>
      <c r="G3344" s="366" t="s">
        <v>195</v>
      </c>
      <c r="H3344" s="366"/>
      <c r="I3344" s="366" t="s">
        <v>196</v>
      </c>
      <c r="J3344" s="366"/>
      <c r="K3344" s="243" t="s">
        <v>197</v>
      </c>
    </row>
    <row r="3345" spans="1:11" ht="21" customHeight="1">
      <c r="A3345" s="246" t="s">
        <v>278</v>
      </c>
      <c r="B3345" s="369" t="s">
        <v>279</v>
      </c>
      <c r="C3345" s="369"/>
      <c r="D3345" s="370" t="s">
        <v>16</v>
      </c>
      <c r="E3345" s="370"/>
      <c r="F3345" s="246" t="s">
        <v>128</v>
      </c>
      <c r="G3345" s="371">
        <v>0.1232</v>
      </c>
      <c r="H3345" s="371"/>
      <c r="I3345" s="372">
        <v>26.71</v>
      </c>
      <c r="J3345" s="372"/>
      <c r="K3345" s="248">
        <f>TRUNC(TRUNC(G3345,8)*I3345,2)</f>
        <v>3.29</v>
      </c>
    </row>
    <row r="3346" spans="1:11" ht="15" customHeight="1">
      <c r="A3346" s="246" t="s">
        <v>210</v>
      </c>
      <c r="B3346" s="369" t="s">
        <v>211</v>
      </c>
      <c r="C3346" s="369"/>
      <c r="D3346" s="370" t="s">
        <v>16</v>
      </c>
      <c r="E3346" s="370"/>
      <c r="F3346" s="246" t="s">
        <v>128</v>
      </c>
      <c r="G3346" s="371">
        <v>3.8800000000000001E-2</v>
      </c>
      <c r="H3346" s="371"/>
      <c r="I3346" s="372">
        <v>22.26</v>
      </c>
      <c r="J3346" s="372"/>
      <c r="K3346" s="248">
        <f>TRUNC(TRUNC(G3346,8)*I3346,2)</f>
        <v>0.86</v>
      </c>
    </row>
    <row r="3347" spans="1:11" ht="18" customHeight="1">
      <c r="A3347" s="11"/>
      <c r="B3347" s="11"/>
      <c r="C3347" s="11"/>
      <c r="D3347" s="11"/>
      <c r="E3347" s="11"/>
      <c r="F3347" s="11"/>
      <c r="G3347" s="367" t="s">
        <v>212</v>
      </c>
      <c r="H3347" s="367"/>
      <c r="I3347" s="367"/>
      <c r="J3347" s="367"/>
      <c r="K3347" s="249">
        <f>SUM(K3345:K3346)</f>
        <v>4.1500000000000004</v>
      </c>
    </row>
    <row r="3348" spans="1:11" ht="15" customHeight="1">
      <c r="A3348" s="11"/>
      <c r="B3348" s="11"/>
      <c r="C3348" s="11"/>
      <c r="D3348" s="11"/>
      <c r="E3348" s="11"/>
      <c r="F3348" s="11"/>
      <c r="G3348" s="368" t="s">
        <v>217</v>
      </c>
      <c r="H3348" s="368"/>
      <c r="I3348" s="368"/>
      <c r="J3348" s="368"/>
      <c r="K3348" s="250">
        <f>ROUND(SUM(K3343,K3347),2)</f>
        <v>22.37</v>
      </c>
    </row>
    <row r="3349" spans="1:11" ht="13.95" customHeight="1">
      <c r="A3349" s="338" t="s">
        <v>177</v>
      </c>
      <c r="B3349" s="338"/>
      <c r="C3349" s="338"/>
      <c r="D3349" s="338"/>
      <c r="E3349" s="338"/>
      <c r="F3349" s="338"/>
      <c r="G3349" s="338"/>
      <c r="H3349" s="338"/>
      <c r="I3349" s="338"/>
      <c r="J3349" s="338"/>
      <c r="K3349" s="338"/>
    </row>
  </sheetData>
  <mergeCells count="8620">
    <mergeCell ref="B5:C5"/>
    <mergeCell ref="D5:E5"/>
    <mergeCell ref="G5:H5"/>
    <mergeCell ref="I5:J5"/>
    <mergeCell ref="B6:C6"/>
    <mergeCell ref="D6:E6"/>
    <mergeCell ref="G6:H6"/>
    <mergeCell ref="I6:J6"/>
    <mergeCell ref="A1:K1"/>
    <mergeCell ref="G2:K2"/>
    <mergeCell ref="A3:K3"/>
    <mergeCell ref="A4:C4"/>
    <mergeCell ref="D4:E4"/>
    <mergeCell ref="G4:H4"/>
    <mergeCell ref="I4:J4"/>
    <mergeCell ref="B11:C11"/>
    <mergeCell ref="D11:E11"/>
    <mergeCell ref="G11:H11"/>
    <mergeCell ref="I11:J11"/>
    <mergeCell ref="G12:J12"/>
    <mergeCell ref="A9:C9"/>
    <mergeCell ref="D9:E9"/>
    <mergeCell ref="G9:H9"/>
    <mergeCell ref="I9:J9"/>
    <mergeCell ref="B10:C10"/>
    <mergeCell ref="D10:E10"/>
    <mergeCell ref="G10:H10"/>
    <mergeCell ref="I10:J10"/>
    <mergeCell ref="B7:C7"/>
    <mergeCell ref="D7:E7"/>
    <mergeCell ref="G7:H7"/>
    <mergeCell ref="I7:J7"/>
    <mergeCell ref="G8:J8"/>
    <mergeCell ref="B19:C19"/>
    <mergeCell ref="D19:E19"/>
    <mergeCell ref="G19:H19"/>
    <mergeCell ref="I19:J19"/>
    <mergeCell ref="B20:C20"/>
    <mergeCell ref="D20:E20"/>
    <mergeCell ref="G20:H20"/>
    <mergeCell ref="I20:J20"/>
    <mergeCell ref="B17:C17"/>
    <mergeCell ref="D17:E17"/>
    <mergeCell ref="G17:H17"/>
    <mergeCell ref="I17:J17"/>
    <mergeCell ref="B18:C18"/>
    <mergeCell ref="D18:E18"/>
    <mergeCell ref="G18:H18"/>
    <mergeCell ref="I18:J18"/>
    <mergeCell ref="G13:J13"/>
    <mergeCell ref="G14:K14"/>
    <mergeCell ref="A15:K15"/>
    <mergeCell ref="A16:C16"/>
    <mergeCell ref="D16:E16"/>
    <mergeCell ref="G16:H16"/>
    <mergeCell ref="I16:J16"/>
    <mergeCell ref="B25:C25"/>
    <mergeCell ref="D25:E25"/>
    <mergeCell ref="G25:H25"/>
    <mergeCell ref="I25:J25"/>
    <mergeCell ref="G26:J26"/>
    <mergeCell ref="G23:J23"/>
    <mergeCell ref="A24:C24"/>
    <mergeCell ref="D24:E24"/>
    <mergeCell ref="G24:H24"/>
    <mergeCell ref="I24:J24"/>
    <mergeCell ref="B21:C21"/>
    <mergeCell ref="D21:E21"/>
    <mergeCell ref="G21:H21"/>
    <mergeCell ref="I21:J21"/>
    <mergeCell ref="B22:C22"/>
    <mergeCell ref="D22:E22"/>
    <mergeCell ref="G22:H22"/>
    <mergeCell ref="I22:J22"/>
    <mergeCell ref="B34:C34"/>
    <mergeCell ref="D34:E34"/>
    <mergeCell ref="G34:H34"/>
    <mergeCell ref="I34:J34"/>
    <mergeCell ref="B35:C35"/>
    <mergeCell ref="D35:E35"/>
    <mergeCell ref="G35:H35"/>
    <mergeCell ref="I35:J35"/>
    <mergeCell ref="G29:J29"/>
    <mergeCell ref="G30:J30"/>
    <mergeCell ref="G31:K31"/>
    <mergeCell ref="A32:K32"/>
    <mergeCell ref="A33:C33"/>
    <mergeCell ref="D33:E33"/>
    <mergeCell ref="G33:H33"/>
    <mergeCell ref="I33:J33"/>
    <mergeCell ref="A27:C27"/>
    <mergeCell ref="D27:E27"/>
    <mergeCell ref="G27:H27"/>
    <mergeCell ref="I27:J27"/>
    <mergeCell ref="B28:C28"/>
    <mergeCell ref="D28:E28"/>
    <mergeCell ref="G28:H28"/>
    <mergeCell ref="I28:J28"/>
    <mergeCell ref="G40:J40"/>
    <mergeCell ref="A41:C41"/>
    <mergeCell ref="D41:E41"/>
    <mergeCell ref="G41:H41"/>
    <mergeCell ref="I41:J41"/>
    <mergeCell ref="B38:C38"/>
    <mergeCell ref="D38:E38"/>
    <mergeCell ref="G38:H38"/>
    <mergeCell ref="I38:J38"/>
    <mergeCell ref="B39:C39"/>
    <mergeCell ref="D39:E39"/>
    <mergeCell ref="G39:H39"/>
    <mergeCell ref="I39:J39"/>
    <mergeCell ref="B36:C36"/>
    <mergeCell ref="D36:E36"/>
    <mergeCell ref="G36:H36"/>
    <mergeCell ref="I36:J36"/>
    <mergeCell ref="B37:C37"/>
    <mergeCell ref="D37:E37"/>
    <mergeCell ref="G37:H37"/>
    <mergeCell ref="I37:J37"/>
    <mergeCell ref="G46:J46"/>
    <mergeCell ref="G47:J47"/>
    <mergeCell ref="G48:K48"/>
    <mergeCell ref="A49:K49"/>
    <mergeCell ref="A50:C50"/>
    <mergeCell ref="D50:E50"/>
    <mergeCell ref="G50:H50"/>
    <mergeCell ref="I50:J50"/>
    <mergeCell ref="A44:C44"/>
    <mergeCell ref="D44:E44"/>
    <mergeCell ref="G44:H44"/>
    <mergeCell ref="I44:J44"/>
    <mergeCell ref="B45:C45"/>
    <mergeCell ref="D45:E45"/>
    <mergeCell ref="G45:H45"/>
    <mergeCell ref="I45:J45"/>
    <mergeCell ref="B42:C42"/>
    <mergeCell ref="D42:E42"/>
    <mergeCell ref="G42:H42"/>
    <mergeCell ref="I42:J42"/>
    <mergeCell ref="G43:J43"/>
    <mergeCell ref="B55:C55"/>
    <mergeCell ref="D55:E55"/>
    <mergeCell ref="G55:H55"/>
    <mergeCell ref="I55:J55"/>
    <mergeCell ref="G56:J56"/>
    <mergeCell ref="A53:C53"/>
    <mergeCell ref="D53:E53"/>
    <mergeCell ref="G53:H53"/>
    <mergeCell ref="I53:J53"/>
    <mergeCell ref="B54:C54"/>
    <mergeCell ref="D54:E54"/>
    <mergeCell ref="G54:H54"/>
    <mergeCell ref="I54:J54"/>
    <mergeCell ref="B51:C51"/>
    <mergeCell ref="D51:E51"/>
    <mergeCell ref="G51:H51"/>
    <mergeCell ref="I51:J51"/>
    <mergeCell ref="G52:J52"/>
    <mergeCell ref="B64:C64"/>
    <mergeCell ref="D64:E64"/>
    <mergeCell ref="G64:H64"/>
    <mergeCell ref="I64:J64"/>
    <mergeCell ref="B65:C65"/>
    <mergeCell ref="D65:E65"/>
    <mergeCell ref="G65:H65"/>
    <mergeCell ref="I65:J65"/>
    <mergeCell ref="G59:J59"/>
    <mergeCell ref="G60:J60"/>
    <mergeCell ref="G61:K61"/>
    <mergeCell ref="A62:K62"/>
    <mergeCell ref="A63:C63"/>
    <mergeCell ref="D63:E63"/>
    <mergeCell ref="G63:H63"/>
    <mergeCell ref="I63:J63"/>
    <mergeCell ref="A57:C57"/>
    <mergeCell ref="D57:E57"/>
    <mergeCell ref="G57:H57"/>
    <mergeCell ref="I57:J57"/>
    <mergeCell ref="B58:C58"/>
    <mergeCell ref="D58:E58"/>
    <mergeCell ref="G58:H58"/>
    <mergeCell ref="I58:J58"/>
    <mergeCell ref="B70:C70"/>
    <mergeCell ref="D70:E70"/>
    <mergeCell ref="G70:H70"/>
    <mergeCell ref="I70:J70"/>
    <mergeCell ref="G71:J71"/>
    <mergeCell ref="A68:C68"/>
    <mergeCell ref="D68:E68"/>
    <mergeCell ref="G68:H68"/>
    <mergeCell ref="I68:J68"/>
    <mergeCell ref="B69:C69"/>
    <mergeCell ref="D69:E69"/>
    <mergeCell ref="G69:H69"/>
    <mergeCell ref="I69:J69"/>
    <mergeCell ref="B66:C66"/>
    <mergeCell ref="D66:E66"/>
    <mergeCell ref="G66:H66"/>
    <mergeCell ref="I66:J66"/>
    <mergeCell ref="G67:J67"/>
    <mergeCell ref="B79:C79"/>
    <mergeCell ref="D79:E79"/>
    <mergeCell ref="G79:H79"/>
    <mergeCell ref="I79:J79"/>
    <mergeCell ref="B80:C80"/>
    <mergeCell ref="D80:E80"/>
    <mergeCell ref="G80:H80"/>
    <mergeCell ref="I80:J80"/>
    <mergeCell ref="G74:J74"/>
    <mergeCell ref="G75:J75"/>
    <mergeCell ref="G76:K76"/>
    <mergeCell ref="A77:K77"/>
    <mergeCell ref="A78:C78"/>
    <mergeCell ref="D78:E78"/>
    <mergeCell ref="G78:H78"/>
    <mergeCell ref="I78:J78"/>
    <mergeCell ref="A72:C72"/>
    <mergeCell ref="D72:E72"/>
    <mergeCell ref="G72:H72"/>
    <mergeCell ref="I72:J72"/>
    <mergeCell ref="B73:C73"/>
    <mergeCell ref="D73:E73"/>
    <mergeCell ref="G73:H73"/>
    <mergeCell ref="I73:J73"/>
    <mergeCell ref="A85:C85"/>
    <mergeCell ref="D85:E85"/>
    <mergeCell ref="G85:H85"/>
    <mergeCell ref="I85:J85"/>
    <mergeCell ref="B86:C86"/>
    <mergeCell ref="D86:E86"/>
    <mergeCell ref="G86:H86"/>
    <mergeCell ref="I86:J86"/>
    <mergeCell ref="B83:C83"/>
    <mergeCell ref="D83:E83"/>
    <mergeCell ref="G83:H83"/>
    <mergeCell ref="I83:J83"/>
    <mergeCell ref="G84:J84"/>
    <mergeCell ref="G81:J81"/>
    <mergeCell ref="A82:C82"/>
    <mergeCell ref="D82:E82"/>
    <mergeCell ref="G82:H82"/>
    <mergeCell ref="I82:J82"/>
    <mergeCell ref="B94:C94"/>
    <mergeCell ref="D94:E94"/>
    <mergeCell ref="G94:H94"/>
    <mergeCell ref="I94:J94"/>
    <mergeCell ref="G95:J95"/>
    <mergeCell ref="B92:C92"/>
    <mergeCell ref="D92:E92"/>
    <mergeCell ref="G92:H92"/>
    <mergeCell ref="I92:J92"/>
    <mergeCell ref="B93:C93"/>
    <mergeCell ref="D93:E93"/>
    <mergeCell ref="G93:H93"/>
    <mergeCell ref="I93:J93"/>
    <mergeCell ref="G87:J87"/>
    <mergeCell ref="G88:J88"/>
    <mergeCell ref="G89:K89"/>
    <mergeCell ref="A90:K90"/>
    <mergeCell ref="A91:C91"/>
    <mergeCell ref="D91:E91"/>
    <mergeCell ref="G91:H91"/>
    <mergeCell ref="I91:J91"/>
    <mergeCell ref="B103:C103"/>
    <mergeCell ref="D103:E103"/>
    <mergeCell ref="G103:H103"/>
    <mergeCell ref="I103:J103"/>
    <mergeCell ref="B104:C104"/>
    <mergeCell ref="D104:E104"/>
    <mergeCell ref="G104:H104"/>
    <mergeCell ref="I104:J104"/>
    <mergeCell ref="G98:J98"/>
    <mergeCell ref="G99:J99"/>
    <mergeCell ref="G100:K100"/>
    <mergeCell ref="A101:K101"/>
    <mergeCell ref="A102:C102"/>
    <mergeCell ref="D102:E102"/>
    <mergeCell ref="G102:H102"/>
    <mergeCell ref="I102:J102"/>
    <mergeCell ref="A96:C96"/>
    <mergeCell ref="D96:E96"/>
    <mergeCell ref="G96:H96"/>
    <mergeCell ref="I96:J96"/>
    <mergeCell ref="B97:C97"/>
    <mergeCell ref="D97:E97"/>
    <mergeCell ref="G97:H97"/>
    <mergeCell ref="I97:J97"/>
    <mergeCell ref="G109:J109"/>
    <mergeCell ref="G110:J110"/>
    <mergeCell ref="G111:K111"/>
    <mergeCell ref="A112:K112"/>
    <mergeCell ref="A113:C113"/>
    <mergeCell ref="D113:E113"/>
    <mergeCell ref="G113:H113"/>
    <mergeCell ref="I113:J113"/>
    <mergeCell ref="A107:C107"/>
    <mergeCell ref="D107:E107"/>
    <mergeCell ref="G107:H107"/>
    <mergeCell ref="I107:J107"/>
    <mergeCell ref="B108:C108"/>
    <mergeCell ref="D108:E108"/>
    <mergeCell ref="G108:H108"/>
    <mergeCell ref="I108:J108"/>
    <mergeCell ref="B105:C105"/>
    <mergeCell ref="D105:E105"/>
    <mergeCell ref="G105:H105"/>
    <mergeCell ref="I105:J105"/>
    <mergeCell ref="G106:J106"/>
    <mergeCell ref="B118:C118"/>
    <mergeCell ref="D118:E118"/>
    <mergeCell ref="G118:H118"/>
    <mergeCell ref="I118:J118"/>
    <mergeCell ref="B119:C119"/>
    <mergeCell ref="D119:E119"/>
    <mergeCell ref="G119:H119"/>
    <mergeCell ref="I119:J119"/>
    <mergeCell ref="G116:J116"/>
    <mergeCell ref="A117:C117"/>
    <mergeCell ref="D117:E117"/>
    <mergeCell ref="G117:H117"/>
    <mergeCell ref="I117:J117"/>
    <mergeCell ref="B114:C114"/>
    <mergeCell ref="D114:E114"/>
    <mergeCell ref="G114:H114"/>
    <mergeCell ref="I114:J114"/>
    <mergeCell ref="B115:C115"/>
    <mergeCell ref="D115:E115"/>
    <mergeCell ref="G115:H115"/>
    <mergeCell ref="I115:J115"/>
    <mergeCell ref="G124:J124"/>
    <mergeCell ref="G125:J125"/>
    <mergeCell ref="G126:K126"/>
    <mergeCell ref="A127:K127"/>
    <mergeCell ref="A128:C128"/>
    <mergeCell ref="D128:E128"/>
    <mergeCell ref="G128:H128"/>
    <mergeCell ref="I128:J128"/>
    <mergeCell ref="A122:C122"/>
    <mergeCell ref="D122:E122"/>
    <mergeCell ref="G122:H122"/>
    <mergeCell ref="I122:J122"/>
    <mergeCell ref="B123:C123"/>
    <mergeCell ref="D123:E123"/>
    <mergeCell ref="G123:H123"/>
    <mergeCell ref="I123:J123"/>
    <mergeCell ref="B120:C120"/>
    <mergeCell ref="D120:E120"/>
    <mergeCell ref="G120:H120"/>
    <mergeCell ref="I120:J120"/>
    <mergeCell ref="G121:J121"/>
    <mergeCell ref="B133:C133"/>
    <mergeCell ref="D133:E133"/>
    <mergeCell ref="G133:H133"/>
    <mergeCell ref="I133:J133"/>
    <mergeCell ref="B134:C134"/>
    <mergeCell ref="D134:E134"/>
    <mergeCell ref="G134:H134"/>
    <mergeCell ref="I134:J134"/>
    <mergeCell ref="G131:J131"/>
    <mergeCell ref="A132:C132"/>
    <mergeCell ref="D132:E132"/>
    <mergeCell ref="G132:H132"/>
    <mergeCell ref="I132:J132"/>
    <mergeCell ref="B129:C129"/>
    <mergeCell ref="D129:E129"/>
    <mergeCell ref="G129:H129"/>
    <mergeCell ref="I129:J129"/>
    <mergeCell ref="B130:C130"/>
    <mergeCell ref="D130:E130"/>
    <mergeCell ref="G130:H130"/>
    <mergeCell ref="I130:J130"/>
    <mergeCell ref="B139:C139"/>
    <mergeCell ref="D139:E139"/>
    <mergeCell ref="G139:H139"/>
    <mergeCell ref="I139:J139"/>
    <mergeCell ref="G140:J140"/>
    <mergeCell ref="A137:C137"/>
    <mergeCell ref="D137:E137"/>
    <mergeCell ref="G137:H137"/>
    <mergeCell ref="I137:J137"/>
    <mergeCell ref="B138:C138"/>
    <mergeCell ref="D138:E138"/>
    <mergeCell ref="G138:H138"/>
    <mergeCell ref="I138:J138"/>
    <mergeCell ref="B135:C135"/>
    <mergeCell ref="D135:E135"/>
    <mergeCell ref="G135:H135"/>
    <mergeCell ref="I135:J135"/>
    <mergeCell ref="G136:J136"/>
    <mergeCell ref="G147:J147"/>
    <mergeCell ref="A148:C148"/>
    <mergeCell ref="D148:E148"/>
    <mergeCell ref="G148:H148"/>
    <mergeCell ref="I148:J148"/>
    <mergeCell ref="B145:C145"/>
    <mergeCell ref="D145:E145"/>
    <mergeCell ref="G145:H145"/>
    <mergeCell ref="I145:J145"/>
    <mergeCell ref="B146:C146"/>
    <mergeCell ref="D146:E146"/>
    <mergeCell ref="G146:H146"/>
    <mergeCell ref="I146:J146"/>
    <mergeCell ref="G141:J141"/>
    <mergeCell ref="G142:K142"/>
    <mergeCell ref="A143:K143"/>
    <mergeCell ref="A144:C144"/>
    <mergeCell ref="D144:E144"/>
    <mergeCell ref="G144:H144"/>
    <mergeCell ref="I144:J144"/>
    <mergeCell ref="A153:C153"/>
    <mergeCell ref="D153:E153"/>
    <mergeCell ref="G153:H153"/>
    <mergeCell ref="I153:J153"/>
    <mergeCell ref="B154:C154"/>
    <mergeCell ref="D154:E154"/>
    <mergeCell ref="G154:H154"/>
    <mergeCell ref="I154:J154"/>
    <mergeCell ref="B151:C151"/>
    <mergeCell ref="D151:E151"/>
    <mergeCell ref="G151:H151"/>
    <mergeCell ref="I151:J151"/>
    <mergeCell ref="G152:J152"/>
    <mergeCell ref="B149:C149"/>
    <mergeCell ref="D149:E149"/>
    <mergeCell ref="G149:H149"/>
    <mergeCell ref="I149:J149"/>
    <mergeCell ref="B150:C150"/>
    <mergeCell ref="D150:E150"/>
    <mergeCell ref="G150:H150"/>
    <mergeCell ref="I150:J150"/>
    <mergeCell ref="G162:J162"/>
    <mergeCell ref="A163:C163"/>
    <mergeCell ref="D163:E163"/>
    <mergeCell ref="G163:H163"/>
    <mergeCell ref="I163:J163"/>
    <mergeCell ref="B160:C160"/>
    <mergeCell ref="D160:E160"/>
    <mergeCell ref="G160:H160"/>
    <mergeCell ref="I160:J160"/>
    <mergeCell ref="B161:C161"/>
    <mergeCell ref="D161:E161"/>
    <mergeCell ref="G161:H161"/>
    <mergeCell ref="I161:J161"/>
    <mergeCell ref="G155:J155"/>
    <mergeCell ref="G156:J156"/>
    <mergeCell ref="G157:K157"/>
    <mergeCell ref="A158:K158"/>
    <mergeCell ref="A159:C159"/>
    <mergeCell ref="D159:E159"/>
    <mergeCell ref="G159:H159"/>
    <mergeCell ref="I159:J159"/>
    <mergeCell ref="B168:C168"/>
    <mergeCell ref="D168:E168"/>
    <mergeCell ref="G168:H168"/>
    <mergeCell ref="I168:J168"/>
    <mergeCell ref="G169:J169"/>
    <mergeCell ref="G166:J166"/>
    <mergeCell ref="A167:C167"/>
    <mergeCell ref="D167:E167"/>
    <mergeCell ref="G167:H167"/>
    <mergeCell ref="I167:J167"/>
    <mergeCell ref="B164:C164"/>
    <mergeCell ref="D164:E164"/>
    <mergeCell ref="G164:H164"/>
    <mergeCell ref="I164:J164"/>
    <mergeCell ref="B165:C165"/>
    <mergeCell ref="D165:E165"/>
    <mergeCell ref="G165:H165"/>
    <mergeCell ref="I165:J165"/>
    <mergeCell ref="G176:J176"/>
    <mergeCell ref="A177:C177"/>
    <mergeCell ref="D177:E177"/>
    <mergeCell ref="G177:H177"/>
    <mergeCell ref="I177:J177"/>
    <mergeCell ref="B174:C174"/>
    <mergeCell ref="D174:E174"/>
    <mergeCell ref="G174:H174"/>
    <mergeCell ref="I174:J174"/>
    <mergeCell ref="B175:C175"/>
    <mergeCell ref="D175:E175"/>
    <mergeCell ref="G175:H175"/>
    <mergeCell ref="I175:J175"/>
    <mergeCell ref="G170:J170"/>
    <mergeCell ref="G171:K171"/>
    <mergeCell ref="A172:K172"/>
    <mergeCell ref="A173:C173"/>
    <mergeCell ref="D173:E173"/>
    <mergeCell ref="G173:H173"/>
    <mergeCell ref="I173:J173"/>
    <mergeCell ref="B184:C184"/>
    <mergeCell ref="D184:E184"/>
    <mergeCell ref="G184:H184"/>
    <mergeCell ref="I184:J184"/>
    <mergeCell ref="B185:C185"/>
    <mergeCell ref="D185:E185"/>
    <mergeCell ref="G185:H185"/>
    <mergeCell ref="I185:J185"/>
    <mergeCell ref="G180:J180"/>
    <mergeCell ref="G181:K181"/>
    <mergeCell ref="A182:K182"/>
    <mergeCell ref="A183:C183"/>
    <mergeCell ref="D183:E183"/>
    <mergeCell ref="G183:H183"/>
    <mergeCell ref="I183:J183"/>
    <mergeCell ref="B178:C178"/>
    <mergeCell ref="D178:E178"/>
    <mergeCell ref="G178:H178"/>
    <mergeCell ref="I178:J178"/>
    <mergeCell ref="G179:J179"/>
    <mergeCell ref="G190:J190"/>
    <mergeCell ref="A191:C191"/>
    <mergeCell ref="D191:E191"/>
    <mergeCell ref="G191:H191"/>
    <mergeCell ref="I191:J191"/>
    <mergeCell ref="B188:C188"/>
    <mergeCell ref="D188:E188"/>
    <mergeCell ref="G188:H188"/>
    <mergeCell ref="I188:J188"/>
    <mergeCell ref="B189:C189"/>
    <mergeCell ref="D189:E189"/>
    <mergeCell ref="G189:H189"/>
    <mergeCell ref="I189:J189"/>
    <mergeCell ref="G186:J186"/>
    <mergeCell ref="A187:C187"/>
    <mergeCell ref="D187:E187"/>
    <mergeCell ref="G187:H187"/>
    <mergeCell ref="I187:J187"/>
    <mergeCell ref="B198:C198"/>
    <mergeCell ref="D198:E198"/>
    <mergeCell ref="G198:H198"/>
    <mergeCell ref="I198:J198"/>
    <mergeCell ref="B199:C199"/>
    <mergeCell ref="D199:E199"/>
    <mergeCell ref="G199:H199"/>
    <mergeCell ref="I199:J199"/>
    <mergeCell ref="G194:J194"/>
    <mergeCell ref="G195:K195"/>
    <mergeCell ref="A196:K196"/>
    <mergeCell ref="A197:C197"/>
    <mergeCell ref="D197:E197"/>
    <mergeCell ref="G197:H197"/>
    <mergeCell ref="I197:J197"/>
    <mergeCell ref="B192:C192"/>
    <mergeCell ref="D192:E192"/>
    <mergeCell ref="G192:H192"/>
    <mergeCell ref="I192:J192"/>
    <mergeCell ref="G193:J193"/>
    <mergeCell ref="G204:J204"/>
    <mergeCell ref="A205:C205"/>
    <mergeCell ref="D205:E205"/>
    <mergeCell ref="G205:H205"/>
    <mergeCell ref="I205:J205"/>
    <mergeCell ref="B202:C202"/>
    <mergeCell ref="D202:E202"/>
    <mergeCell ref="G202:H202"/>
    <mergeCell ref="I202:J202"/>
    <mergeCell ref="B203:C203"/>
    <mergeCell ref="D203:E203"/>
    <mergeCell ref="G203:H203"/>
    <mergeCell ref="I203:J203"/>
    <mergeCell ref="G200:J200"/>
    <mergeCell ref="A201:C201"/>
    <mergeCell ref="D201:E201"/>
    <mergeCell ref="G201:H201"/>
    <mergeCell ref="I201:J201"/>
    <mergeCell ref="B212:C212"/>
    <mergeCell ref="D212:E212"/>
    <mergeCell ref="G212:H212"/>
    <mergeCell ref="I212:J212"/>
    <mergeCell ref="B213:C213"/>
    <mergeCell ref="D213:E213"/>
    <mergeCell ref="G213:H213"/>
    <mergeCell ref="I213:J213"/>
    <mergeCell ref="G208:J208"/>
    <mergeCell ref="G209:K209"/>
    <mergeCell ref="A210:K210"/>
    <mergeCell ref="A211:C211"/>
    <mergeCell ref="D211:E211"/>
    <mergeCell ref="G211:H211"/>
    <mergeCell ref="I211:J211"/>
    <mergeCell ref="B206:C206"/>
    <mergeCell ref="D206:E206"/>
    <mergeCell ref="G206:H206"/>
    <mergeCell ref="I206:J206"/>
    <mergeCell ref="G207:J207"/>
    <mergeCell ref="G218:J218"/>
    <mergeCell ref="A219:C219"/>
    <mergeCell ref="D219:E219"/>
    <mergeCell ref="G219:H219"/>
    <mergeCell ref="I219:J219"/>
    <mergeCell ref="B216:C216"/>
    <mergeCell ref="D216:E216"/>
    <mergeCell ref="G216:H216"/>
    <mergeCell ref="I216:J216"/>
    <mergeCell ref="B217:C217"/>
    <mergeCell ref="D217:E217"/>
    <mergeCell ref="G217:H217"/>
    <mergeCell ref="I217:J217"/>
    <mergeCell ref="B214:C214"/>
    <mergeCell ref="D214:E214"/>
    <mergeCell ref="G214:H214"/>
    <mergeCell ref="I214:J214"/>
    <mergeCell ref="B215:C215"/>
    <mergeCell ref="D215:E215"/>
    <mergeCell ref="G215:H215"/>
    <mergeCell ref="I215:J215"/>
    <mergeCell ref="G224:J224"/>
    <mergeCell ref="G225:J225"/>
    <mergeCell ref="G226:K226"/>
    <mergeCell ref="A227:K227"/>
    <mergeCell ref="A228:C228"/>
    <mergeCell ref="D228:E228"/>
    <mergeCell ref="G228:H228"/>
    <mergeCell ref="I228:J228"/>
    <mergeCell ref="A222:C222"/>
    <mergeCell ref="D222:E222"/>
    <mergeCell ref="G222:H222"/>
    <mergeCell ref="I222:J222"/>
    <mergeCell ref="B223:C223"/>
    <mergeCell ref="D223:E223"/>
    <mergeCell ref="G223:H223"/>
    <mergeCell ref="I223:J223"/>
    <mergeCell ref="B220:C220"/>
    <mergeCell ref="D220:E220"/>
    <mergeCell ref="G220:H220"/>
    <mergeCell ref="I220:J220"/>
    <mergeCell ref="G221:J221"/>
    <mergeCell ref="B233:C233"/>
    <mergeCell ref="D233:E233"/>
    <mergeCell ref="G233:H233"/>
    <mergeCell ref="I233:J233"/>
    <mergeCell ref="G234:J234"/>
    <mergeCell ref="A231:C231"/>
    <mergeCell ref="D231:E231"/>
    <mergeCell ref="G231:H231"/>
    <mergeCell ref="I231:J231"/>
    <mergeCell ref="B232:C232"/>
    <mergeCell ref="D232:E232"/>
    <mergeCell ref="G232:H232"/>
    <mergeCell ref="I232:J232"/>
    <mergeCell ref="B229:C229"/>
    <mergeCell ref="D229:E229"/>
    <mergeCell ref="G229:H229"/>
    <mergeCell ref="I229:J229"/>
    <mergeCell ref="G230:J230"/>
    <mergeCell ref="G241:J241"/>
    <mergeCell ref="A242:C242"/>
    <mergeCell ref="D242:E242"/>
    <mergeCell ref="G242:H242"/>
    <mergeCell ref="I242:J242"/>
    <mergeCell ref="B239:C239"/>
    <mergeCell ref="D239:E239"/>
    <mergeCell ref="G239:H239"/>
    <mergeCell ref="I239:J239"/>
    <mergeCell ref="B240:C240"/>
    <mergeCell ref="D240:E240"/>
    <mergeCell ref="G240:H240"/>
    <mergeCell ref="I240:J240"/>
    <mergeCell ref="G235:J235"/>
    <mergeCell ref="G236:K236"/>
    <mergeCell ref="A237:K237"/>
    <mergeCell ref="A238:C238"/>
    <mergeCell ref="D238:E238"/>
    <mergeCell ref="G238:H238"/>
    <mergeCell ref="I238:J238"/>
    <mergeCell ref="B247:C247"/>
    <mergeCell ref="D247:E247"/>
    <mergeCell ref="G247:H247"/>
    <mergeCell ref="I247:J247"/>
    <mergeCell ref="G248:J248"/>
    <mergeCell ref="G245:J245"/>
    <mergeCell ref="A246:C246"/>
    <mergeCell ref="D246:E246"/>
    <mergeCell ref="G246:H246"/>
    <mergeCell ref="I246:J246"/>
    <mergeCell ref="B243:C243"/>
    <mergeCell ref="D243:E243"/>
    <mergeCell ref="G243:H243"/>
    <mergeCell ref="I243:J243"/>
    <mergeCell ref="B244:C244"/>
    <mergeCell ref="D244:E244"/>
    <mergeCell ref="G244:H244"/>
    <mergeCell ref="I244:J244"/>
    <mergeCell ref="A255:C255"/>
    <mergeCell ref="D255:E255"/>
    <mergeCell ref="G255:H255"/>
    <mergeCell ref="I255:J255"/>
    <mergeCell ref="B256:C256"/>
    <mergeCell ref="D256:E256"/>
    <mergeCell ref="G256:H256"/>
    <mergeCell ref="I256:J256"/>
    <mergeCell ref="B253:C253"/>
    <mergeCell ref="D253:E253"/>
    <mergeCell ref="G253:H253"/>
    <mergeCell ref="I253:J253"/>
    <mergeCell ref="G254:J254"/>
    <mergeCell ref="G249:J249"/>
    <mergeCell ref="G250:K250"/>
    <mergeCell ref="A251:K251"/>
    <mergeCell ref="A252:C252"/>
    <mergeCell ref="D252:E252"/>
    <mergeCell ref="G252:H252"/>
    <mergeCell ref="I252:J252"/>
    <mergeCell ref="B263:C263"/>
    <mergeCell ref="D263:E263"/>
    <mergeCell ref="G263:H263"/>
    <mergeCell ref="I263:J263"/>
    <mergeCell ref="B264:C264"/>
    <mergeCell ref="D264:E264"/>
    <mergeCell ref="G264:H264"/>
    <mergeCell ref="I264:J264"/>
    <mergeCell ref="G259:J259"/>
    <mergeCell ref="G260:K260"/>
    <mergeCell ref="A261:K261"/>
    <mergeCell ref="A262:C262"/>
    <mergeCell ref="D262:E262"/>
    <mergeCell ref="G262:H262"/>
    <mergeCell ref="I262:J262"/>
    <mergeCell ref="B257:C257"/>
    <mergeCell ref="D257:E257"/>
    <mergeCell ref="G257:H257"/>
    <mergeCell ref="I257:J257"/>
    <mergeCell ref="G258:J258"/>
    <mergeCell ref="G269:J269"/>
    <mergeCell ref="A270:C270"/>
    <mergeCell ref="D270:E270"/>
    <mergeCell ref="G270:H270"/>
    <mergeCell ref="I270:J270"/>
    <mergeCell ref="B267:C267"/>
    <mergeCell ref="D267:E267"/>
    <mergeCell ref="G267:H267"/>
    <mergeCell ref="I267:J267"/>
    <mergeCell ref="B268:C268"/>
    <mergeCell ref="D268:E268"/>
    <mergeCell ref="G268:H268"/>
    <mergeCell ref="I268:J268"/>
    <mergeCell ref="B265:C265"/>
    <mergeCell ref="D265:E265"/>
    <mergeCell ref="G265:H265"/>
    <mergeCell ref="I265:J265"/>
    <mergeCell ref="B266:C266"/>
    <mergeCell ref="D266:E266"/>
    <mergeCell ref="G266:H266"/>
    <mergeCell ref="I266:J266"/>
    <mergeCell ref="G275:J275"/>
    <mergeCell ref="G276:J276"/>
    <mergeCell ref="G277:K277"/>
    <mergeCell ref="A278:K278"/>
    <mergeCell ref="A279:C279"/>
    <mergeCell ref="D279:E279"/>
    <mergeCell ref="G279:H279"/>
    <mergeCell ref="I279:J279"/>
    <mergeCell ref="A273:C273"/>
    <mergeCell ref="D273:E273"/>
    <mergeCell ref="G273:H273"/>
    <mergeCell ref="I273:J273"/>
    <mergeCell ref="B274:C274"/>
    <mergeCell ref="D274:E274"/>
    <mergeCell ref="G274:H274"/>
    <mergeCell ref="I274:J274"/>
    <mergeCell ref="B271:C271"/>
    <mergeCell ref="D271:E271"/>
    <mergeCell ref="G271:H271"/>
    <mergeCell ref="I271:J271"/>
    <mergeCell ref="G272:J272"/>
    <mergeCell ref="B284:C284"/>
    <mergeCell ref="D284:E284"/>
    <mergeCell ref="G284:H284"/>
    <mergeCell ref="I284:J284"/>
    <mergeCell ref="B285:C285"/>
    <mergeCell ref="D285:E285"/>
    <mergeCell ref="G285:H285"/>
    <mergeCell ref="I285:J285"/>
    <mergeCell ref="B282:C282"/>
    <mergeCell ref="D282:E282"/>
    <mergeCell ref="G282:H282"/>
    <mergeCell ref="I282:J282"/>
    <mergeCell ref="B283:C283"/>
    <mergeCell ref="D283:E283"/>
    <mergeCell ref="G283:H283"/>
    <mergeCell ref="I283:J283"/>
    <mergeCell ref="B280:C280"/>
    <mergeCell ref="D280:E280"/>
    <mergeCell ref="G280:H280"/>
    <mergeCell ref="I280:J280"/>
    <mergeCell ref="B281:C281"/>
    <mergeCell ref="D281:E281"/>
    <mergeCell ref="G281:H281"/>
    <mergeCell ref="I281:J281"/>
    <mergeCell ref="A290:C290"/>
    <mergeCell ref="D290:E290"/>
    <mergeCell ref="G290:H290"/>
    <mergeCell ref="I290:J290"/>
    <mergeCell ref="B291:C291"/>
    <mergeCell ref="D291:E291"/>
    <mergeCell ref="G291:H291"/>
    <mergeCell ref="I291:J291"/>
    <mergeCell ref="B288:C288"/>
    <mergeCell ref="D288:E288"/>
    <mergeCell ref="G288:H288"/>
    <mergeCell ref="I288:J288"/>
    <mergeCell ref="G289:J289"/>
    <mergeCell ref="G286:J286"/>
    <mergeCell ref="A287:C287"/>
    <mergeCell ref="D287:E287"/>
    <mergeCell ref="G287:H287"/>
    <mergeCell ref="I287:J287"/>
    <mergeCell ref="B299:C299"/>
    <mergeCell ref="D299:E299"/>
    <mergeCell ref="G299:H299"/>
    <mergeCell ref="I299:J299"/>
    <mergeCell ref="B300:C300"/>
    <mergeCell ref="D300:E300"/>
    <mergeCell ref="G300:H300"/>
    <mergeCell ref="I300:J300"/>
    <mergeCell ref="B297:C297"/>
    <mergeCell ref="D297:E297"/>
    <mergeCell ref="G297:H297"/>
    <mergeCell ref="I297:J297"/>
    <mergeCell ref="B298:C298"/>
    <mergeCell ref="D298:E298"/>
    <mergeCell ref="G298:H298"/>
    <mergeCell ref="I298:J298"/>
    <mergeCell ref="G292:J292"/>
    <mergeCell ref="G293:J293"/>
    <mergeCell ref="G294:K294"/>
    <mergeCell ref="A295:K295"/>
    <mergeCell ref="A296:C296"/>
    <mergeCell ref="D296:E296"/>
    <mergeCell ref="G296:H296"/>
    <mergeCell ref="I296:J296"/>
    <mergeCell ref="A305:C305"/>
    <mergeCell ref="D305:E305"/>
    <mergeCell ref="G305:H305"/>
    <mergeCell ref="I305:J305"/>
    <mergeCell ref="B306:C306"/>
    <mergeCell ref="D306:E306"/>
    <mergeCell ref="G306:H306"/>
    <mergeCell ref="I306:J306"/>
    <mergeCell ref="B303:C303"/>
    <mergeCell ref="D303:E303"/>
    <mergeCell ref="G303:H303"/>
    <mergeCell ref="I303:J303"/>
    <mergeCell ref="G304:J304"/>
    <mergeCell ref="G301:J301"/>
    <mergeCell ref="A302:C302"/>
    <mergeCell ref="D302:E302"/>
    <mergeCell ref="G302:H302"/>
    <mergeCell ref="I302:J302"/>
    <mergeCell ref="B314:C314"/>
    <mergeCell ref="D314:E314"/>
    <mergeCell ref="G314:H314"/>
    <mergeCell ref="I314:J314"/>
    <mergeCell ref="B315:C315"/>
    <mergeCell ref="D315:E315"/>
    <mergeCell ref="G315:H315"/>
    <mergeCell ref="I315:J315"/>
    <mergeCell ref="B312:C312"/>
    <mergeCell ref="D312:E312"/>
    <mergeCell ref="G312:H312"/>
    <mergeCell ref="I312:J312"/>
    <mergeCell ref="B313:C313"/>
    <mergeCell ref="D313:E313"/>
    <mergeCell ref="G313:H313"/>
    <mergeCell ref="I313:J313"/>
    <mergeCell ref="G307:J307"/>
    <mergeCell ref="G308:J308"/>
    <mergeCell ref="G309:K309"/>
    <mergeCell ref="A310:K310"/>
    <mergeCell ref="A311:C311"/>
    <mergeCell ref="D311:E311"/>
    <mergeCell ref="G311:H311"/>
    <mergeCell ref="I311:J311"/>
    <mergeCell ref="B323:C323"/>
    <mergeCell ref="D323:E323"/>
    <mergeCell ref="G323:H323"/>
    <mergeCell ref="I323:J323"/>
    <mergeCell ref="B324:C324"/>
    <mergeCell ref="D324:E324"/>
    <mergeCell ref="G324:H324"/>
    <mergeCell ref="I324:J324"/>
    <mergeCell ref="B321:C321"/>
    <mergeCell ref="D321:E321"/>
    <mergeCell ref="G321:H321"/>
    <mergeCell ref="I321:J321"/>
    <mergeCell ref="B322:C322"/>
    <mergeCell ref="D322:E322"/>
    <mergeCell ref="G322:H322"/>
    <mergeCell ref="I322:J322"/>
    <mergeCell ref="G316:J316"/>
    <mergeCell ref="G317:J317"/>
    <mergeCell ref="G318:K318"/>
    <mergeCell ref="A319:K319"/>
    <mergeCell ref="A320:C320"/>
    <mergeCell ref="D320:E320"/>
    <mergeCell ref="G320:H320"/>
    <mergeCell ref="I320:J320"/>
    <mergeCell ref="B329:C329"/>
    <mergeCell ref="D329:E329"/>
    <mergeCell ref="G329:H329"/>
    <mergeCell ref="I329:J329"/>
    <mergeCell ref="G330:J330"/>
    <mergeCell ref="A327:C327"/>
    <mergeCell ref="D327:E327"/>
    <mergeCell ref="G327:H327"/>
    <mergeCell ref="I327:J327"/>
    <mergeCell ref="B328:C328"/>
    <mergeCell ref="D328:E328"/>
    <mergeCell ref="G328:H328"/>
    <mergeCell ref="I328:J328"/>
    <mergeCell ref="B325:C325"/>
    <mergeCell ref="D325:E325"/>
    <mergeCell ref="G325:H325"/>
    <mergeCell ref="I325:J325"/>
    <mergeCell ref="G326:J326"/>
    <mergeCell ref="G337:J337"/>
    <mergeCell ref="G338:J338"/>
    <mergeCell ref="G339:K339"/>
    <mergeCell ref="A340:K340"/>
    <mergeCell ref="A341:C341"/>
    <mergeCell ref="D341:E341"/>
    <mergeCell ref="G341:H341"/>
    <mergeCell ref="I341:J341"/>
    <mergeCell ref="B335:C335"/>
    <mergeCell ref="D335:E335"/>
    <mergeCell ref="G335:H335"/>
    <mergeCell ref="I335:J335"/>
    <mergeCell ref="B336:C336"/>
    <mergeCell ref="D336:E336"/>
    <mergeCell ref="G336:H336"/>
    <mergeCell ref="I336:J336"/>
    <mergeCell ref="G331:J331"/>
    <mergeCell ref="G332:K332"/>
    <mergeCell ref="A333:K333"/>
    <mergeCell ref="A334:C334"/>
    <mergeCell ref="D334:E334"/>
    <mergeCell ref="G334:H334"/>
    <mergeCell ref="I334:J334"/>
    <mergeCell ref="G346:J346"/>
    <mergeCell ref="G347:J347"/>
    <mergeCell ref="G348:K348"/>
    <mergeCell ref="A349:K349"/>
    <mergeCell ref="A350:C350"/>
    <mergeCell ref="D350:E350"/>
    <mergeCell ref="G350:H350"/>
    <mergeCell ref="I350:J350"/>
    <mergeCell ref="B344:C344"/>
    <mergeCell ref="D344:E344"/>
    <mergeCell ref="G344:H344"/>
    <mergeCell ref="I344:J344"/>
    <mergeCell ref="B345:C345"/>
    <mergeCell ref="D345:E345"/>
    <mergeCell ref="G345:H345"/>
    <mergeCell ref="I345:J345"/>
    <mergeCell ref="B342:C342"/>
    <mergeCell ref="D342:E342"/>
    <mergeCell ref="G342:H342"/>
    <mergeCell ref="I342:J342"/>
    <mergeCell ref="B343:C343"/>
    <mergeCell ref="D343:E343"/>
    <mergeCell ref="G343:H343"/>
    <mergeCell ref="I343:J343"/>
    <mergeCell ref="B357:C357"/>
    <mergeCell ref="D357:E357"/>
    <mergeCell ref="G357:H357"/>
    <mergeCell ref="I357:J357"/>
    <mergeCell ref="G358:J358"/>
    <mergeCell ref="G353:J353"/>
    <mergeCell ref="G354:K354"/>
    <mergeCell ref="A355:K355"/>
    <mergeCell ref="A356:C356"/>
    <mergeCell ref="D356:E356"/>
    <mergeCell ref="G356:H356"/>
    <mergeCell ref="I356:J356"/>
    <mergeCell ref="B351:C351"/>
    <mergeCell ref="D351:E351"/>
    <mergeCell ref="G351:H351"/>
    <mergeCell ref="I351:J351"/>
    <mergeCell ref="G352:J352"/>
    <mergeCell ref="G365:J365"/>
    <mergeCell ref="G366:K366"/>
    <mergeCell ref="A367:K367"/>
    <mergeCell ref="A368:C368"/>
    <mergeCell ref="D368:E368"/>
    <mergeCell ref="G368:H368"/>
    <mergeCell ref="I368:J368"/>
    <mergeCell ref="B363:C363"/>
    <mergeCell ref="D363:E363"/>
    <mergeCell ref="G363:H363"/>
    <mergeCell ref="I363:J363"/>
    <mergeCell ref="G364:J364"/>
    <mergeCell ref="G359:J359"/>
    <mergeCell ref="G360:K360"/>
    <mergeCell ref="A361:K361"/>
    <mergeCell ref="A362:C362"/>
    <mergeCell ref="D362:E362"/>
    <mergeCell ref="G362:H362"/>
    <mergeCell ref="I362:J362"/>
    <mergeCell ref="B375:C375"/>
    <mergeCell ref="D375:E375"/>
    <mergeCell ref="G375:H375"/>
    <mergeCell ref="I375:J375"/>
    <mergeCell ref="B376:C376"/>
    <mergeCell ref="D376:E376"/>
    <mergeCell ref="G376:H376"/>
    <mergeCell ref="I376:J376"/>
    <mergeCell ref="G371:J371"/>
    <mergeCell ref="G372:K372"/>
    <mergeCell ref="A373:K373"/>
    <mergeCell ref="A374:C374"/>
    <mergeCell ref="D374:E374"/>
    <mergeCell ref="G374:H374"/>
    <mergeCell ref="I374:J374"/>
    <mergeCell ref="B369:C369"/>
    <mergeCell ref="D369:E369"/>
    <mergeCell ref="G369:H369"/>
    <mergeCell ref="I369:J369"/>
    <mergeCell ref="G370:J370"/>
    <mergeCell ref="B384:C384"/>
    <mergeCell ref="D384:E384"/>
    <mergeCell ref="G384:H384"/>
    <mergeCell ref="I384:J384"/>
    <mergeCell ref="B385:C385"/>
    <mergeCell ref="D385:E385"/>
    <mergeCell ref="G385:H385"/>
    <mergeCell ref="I385:J385"/>
    <mergeCell ref="B382:C382"/>
    <mergeCell ref="D382:E382"/>
    <mergeCell ref="G382:H382"/>
    <mergeCell ref="I382:J382"/>
    <mergeCell ref="B383:C383"/>
    <mergeCell ref="D383:E383"/>
    <mergeCell ref="G383:H383"/>
    <mergeCell ref="I383:J383"/>
    <mergeCell ref="G377:J377"/>
    <mergeCell ref="G378:J378"/>
    <mergeCell ref="G379:K379"/>
    <mergeCell ref="A380:K380"/>
    <mergeCell ref="A381:C381"/>
    <mergeCell ref="D381:E381"/>
    <mergeCell ref="G381:H381"/>
    <mergeCell ref="I381:J381"/>
    <mergeCell ref="G393:J393"/>
    <mergeCell ref="G394:K394"/>
    <mergeCell ref="A395:K395"/>
    <mergeCell ref="A396:C396"/>
    <mergeCell ref="D396:E396"/>
    <mergeCell ref="G396:H396"/>
    <mergeCell ref="I396:J396"/>
    <mergeCell ref="B391:C391"/>
    <mergeCell ref="D391:E391"/>
    <mergeCell ref="G391:H391"/>
    <mergeCell ref="I391:J391"/>
    <mergeCell ref="G392:J392"/>
    <mergeCell ref="G386:J386"/>
    <mergeCell ref="G387:J387"/>
    <mergeCell ref="G388:K388"/>
    <mergeCell ref="A389:K389"/>
    <mergeCell ref="A390:C390"/>
    <mergeCell ref="D390:E390"/>
    <mergeCell ref="G390:H390"/>
    <mergeCell ref="I390:J390"/>
    <mergeCell ref="B403:C403"/>
    <mergeCell ref="D403:E403"/>
    <mergeCell ref="G403:H403"/>
    <mergeCell ref="I403:J403"/>
    <mergeCell ref="G404:J404"/>
    <mergeCell ref="G399:J399"/>
    <mergeCell ref="G400:K400"/>
    <mergeCell ref="A401:K401"/>
    <mergeCell ref="A402:C402"/>
    <mergeCell ref="D402:E402"/>
    <mergeCell ref="G402:H402"/>
    <mergeCell ref="I402:J402"/>
    <mergeCell ref="B397:C397"/>
    <mergeCell ref="D397:E397"/>
    <mergeCell ref="G397:H397"/>
    <mergeCell ref="I397:J397"/>
    <mergeCell ref="G398:J398"/>
    <mergeCell ref="G411:J411"/>
    <mergeCell ref="G412:K412"/>
    <mergeCell ref="A413:K413"/>
    <mergeCell ref="A414:C414"/>
    <mergeCell ref="D414:E414"/>
    <mergeCell ref="G414:H414"/>
    <mergeCell ref="I414:J414"/>
    <mergeCell ref="B409:C409"/>
    <mergeCell ref="D409:E409"/>
    <mergeCell ref="G409:H409"/>
    <mergeCell ref="I409:J409"/>
    <mergeCell ref="G410:J410"/>
    <mergeCell ref="G405:J405"/>
    <mergeCell ref="G406:K406"/>
    <mergeCell ref="A407:K407"/>
    <mergeCell ref="A408:C408"/>
    <mergeCell ref="D408:E408"/>
    <mergeCell ref="G408:H408"/>
    <mergeCell ref="I408:J408"/>
    <mergeCell ref="B422:C422"/>
    <mergeCell ref="D422:E422"/>
    <mergeCell ref="G422:H422"/>
    <mergeCell ref="I422:J422"/>
    <mergeCell ref="B423:C423"/>
    <mergeCell ref="D423:E423"/>
    <mergeCell ref="G423:H423"/>
    <mergeCell ref="I423:J423"/>
    <mergeCell ref="G417:J417"/>
    <mergeCell ref="G418:J418"/>
    <mergeCell ref="G419:K419"/>
    <mergeCell ref="A420:K420"/>
    <mergeCell ref="A421:C421"/>
    <mergeCell ref="D421:E421"/>
    <mergeCell ref="G421:H421"/>
    <mergeCell ref="I421:J421"/>
    <mergeCell ref="B415:C415"/>
    <mergeCell ref="D415:E415"/>
    <mergeCell ref="G415:H415"/>
    <mergeCell ref="I415:J415"/>
    <mergeCell ref="B416:C416"/>
    <mergeCell ref="D416:E416"/>
    <mergeCell ref="G416:H416"/>
    <mergeCell ref="I416:J416"/>
    <mergeCell ref="B431:C431"/>
    <mergeCell ref="D431:E431"/>
    <mergeCell ref="G431:H431"/>
    <mergeCell ref="I431:J431"/>
    <mergeCell ref="G432:J432"/>
    <mergeCell ref="G426:J426"/>
    <mergeCell ref="G427:J427"/>
    <mergeCell ref="G428:K428"/>
    <mergeCell ref="A429:K429"/>
    <mergeCell ref="A430:C430"/>
    <mergeCell ref="D430:E430"/>
    <mergeCell ref="G430:H430"/>
    <mergeCell ref="I430:J430"/>
    <mergeCell ref="B424:C424"/>
    <mergeCell ref="D424:E424"/>
    <mergeCell ref="G424:H424"/>
    <mergeCell ref="I424:J424"/>
    <mergeCell ref="B425:C425"/>
    <mergeCell ref="D425:E425"/>
    <mergeCell ref="G425:H425"/>
    <mergeCell ref="I425:J425"/>
    <mergeCell ref="G439:J439"/>
    <mergeCell ref="G440:K440"/>
    <mergeCell ref="A441:K441"/>
    <mergeCell ref="A442:C442"/>
    <mergeCell ref="D442:E442"/>
    <mergeCell ref="G442:H442"/>
    <mergeCell ref="I442:J442"/>
    <mergeCell ref="B437:C437"/>
    <mergeCell ref="D437:E437"/>
    <mergeCell ref="G437:H437"/>
    <mergeCell ref="I437:J437"/>
    <mergeCell ref="G438:J438"/>
    <mergeCell ref="G433:J433"/>
    <mergeCell ref="G434:K434"/>
    <mergeCell ref="A435:K435"/>
    <mergeCell ref="A436:C436"/>
    <mergeCell ref="D436:E436"/>
    <mergeCell ref="G436:H436"/>
    <mergeCell ref="I436:J436"/>
    <mergeCell ref="B449:C449"/>
    <mergeCell ref="D449:E449"/>
    <mergeCell ref="G449:H449"/>
    <mergeCell ref="I449:J449"/>
    <mergeCell ref="G450:J450"/>
    <mergeCell ref="G445:J445"/>
    <mergeCell ref="G446:K446"/>
    <mergeCell ref="A447:K447"/>
    <mergeCell ref="A448:C448"/>
    <mergeCell ref="D448:E448"/>
    <mergeCell ref="G448:H448"/>
    <mergeCell ref="I448:J448"/>
    <mergeCell ref="B443:C443"/>
    <mergeCell ref="D443:E443"/>
    <mergeCell ref="G443:H443"/>
    <mergeCell ref="I443:J443"/>
    <mergeCell ref="G444:J444"/>
    <mergeCell ref="G457:J457"/>
    <mergeCell ref="A458:C458"/>
    <mergeCell ref="D458:E458"/>
    <mergeCell ref="G458:H458"/>
    <mergeCell ref="I458:J458"/>
    <mergeCell ref="B455:C455"/>
    <mergeCell ref="D455:E455"/>
    <mergeCell ref="G455:H455"/>
    <mergeCell ref="I455:J455"/>
    <mergeCell ref="B456:C456"/>
    <mergeCell ref="D456:E456"/>
    <mergeCell ref="G456:H456"/>
    <mergeCell ref="I456:J456"/>
    <mergeCell ref="G451:J451"/>
    <mergeCell ref="G452:K452"/>
    <mergeCell ref="A453:K453"/>
    <mergeCell ref="A454:C454"/>
    <mergeCell ref="D454:E454"/>
    <mergeCell ref="G454:H454"/>
    <mergeCell ref="I454:J454"/>
    <mergeCell ref="B466:C466"/>
    <mergeCell ref="D466:E466"/>
    <mergeCell ref="G466:H466"/>
    <mergeCell ref="I466:J466"/>
    <mergeCell ref="B467:C467"/>
    <mergeCell ref="D467:E467"/>
    <mergeCell ref="G467:H467"/>
    <mergeCell ref="I467:J467"/>
    <mergeCell ref="G461:J461"/>
    <mergeCell ref="G462:J462"/>
    <mergeCell ref="G463:K463"/>
    <mergeCell ref="A464:K464"/>
    <mergeCell ref="A465:C465"/>
    <mergeCell ref="D465:E465"/>
    <mergeCell ref="G465:H465"/>
    <mergeCell ref="I465:J465"/>
    <mergeCell ref="B459:C459"/>
    <mergeCell ref="D459:E459"/>
    <mergeCell ref="G459:H459"/>
    <mergeCell ref="I459:J459"/>
    <mergeCell ref="B460:C460"/>
    <mergeCell ref="D460:E460"/>
    <mergeCell ref="G460:H460"/>
    <mergeCell ref="I460:J460"/>
    <mergeCell ref="G472:J472"/>
    <mergeCell ref="G473:J473"/>
    <mergeCell ref="G474:K474"/>
    <mergeCell ref="A475:K475"/>
    <mergeCell ref="A476:C476"/>
    <mergeCell ref="D476:E476"/>
    <mergeCell ref="G476:H476"/>
    <mergeCell ref="I476:J476"/>
    <mergeCell ref="B470:C470"/>
    <mergeCell ref="D470:E470"/>
    <mergeCell ref="G470:H470"/>
    <mergeCell ref="I470:J470"/>
    <mergeCell ref="B471:C471"/>
    <mergeCell ref="D471:E471"/>
    <mergeCell ref="G471:H471"/>
    <mergeCell ref="I471:J471"/>
    <mergeCell ref="G468:J468"/>
    <mergeCell ref="A469:C469"/>
    <mergeCell ref="D469:E469"/>
    <mergeCell ref="G469:H469"/>
    <mergeCell ref="I469:J469"/>
    <mergeCell ref="B481:C481"/>
    <mergeCell ref="D481:E481"/>
    <mergeCell ref="G481:H481"/>
    <mergeCell ref="I481:J481"/>
    <mergeCell ref="B482:C482"/>
    <mergeCell ref="D482:E482"/>
    <mergeCell ref="G482:H482"/>
    <mergeCell ref="I482:J482"/>
    <mergeCell ref="G479:J479"/>
    <mergeCell ref="A480:C480"/>
    <mergeCell ref="D480:E480"/>
    <mergeCell ref="G480:H480"/>
    <mergeCell ref="I480:J480"/>
    <mergeCell ref="B477:C477"/>
    <mergeCell ref="D477:E477"/>
    <mergeCell ref="G477:H477"/>
    <mergeCell ref="I477:J477"/>
    <mergeCell ref="B478:C478"/>
    <mergeCell ref="D478:E478"/>
    <mergeCell ref="G478:H478"/>
    <mergeCell ref="I478:J478"/>
    <mergeCell ref="A490:C490"/>
    <mergeCell ref="D490:E490"/>
    <mergeCell ref="G490:H490"/>
    <mergeCell ref="I490:J490"/>
    <mergeCell ref="B491:C491"/>
    <mergeCell ref="D491:E491"/>
    <mergeCell ref="G491:H491"/>
    <mergeCell ref="I491:J491"/>
    <mergeCell ref="B488:C488"/>
    <mergeCell ref="D488:E488"/>
    <mergeCell ref="G488:H488"/>
    <mergeCell ref="I488:J488"/>
    <mergeCell ref="G489:J489"/>
    <mergeCell ref="G483:J483"/>
    <mergeCell ref="G484:J484"/>
    <mergeCell ref="G485:K485"/>
    <mergeCell ref="A486:K486"/>
    <mergeCell ref="A487:C487"/>
    <mergeCell ref="D487:E487"/>
    <mergeCell ref="G487:H487"/>
    <mergeCell ref="I487:J487"/>
    <mergeCell ref="B498:C498"/>
    <mergeCell ref="D498:E498"/>
    <mergeCell ref="G498:H498"/>
    <mergeCell ref="I498:J498"/>
    <mergeCell ref="B499:C499"/>
    <mergeCell ref="D499:E499"/>
    <mergeCell ref="G499:H499"/>
    <mergeCell ref="I499:J499"/>
    <mergeCell ref="G494:J494"/>
    <mergeCell ref="G495:K495"/>
    <mergeCell ref="A496:K496"/>
    <mergeCell ref="A497:C497"/>
    <mergeCell ref="D497:E497"/>
    <mergeCell ref="G497:H497"/>
    <mergeCell ref="I497:J497"/>
    <mergeCell ref="B492:C492"/>
    <mergeCell ref="D492:E492"/>
    <mergeCell ref="G492:H492"/>
    <mergeCell ref="I492:J492"/>
    <mergeCell ref="G493:J493"/>
    <mergeCell ref="A504:C504"/>
    <mergeCell ref="D504:E504"/>
    <mergeCell ref="G504:H504"/>
    <mergeCell ref="I504:J504"/>
    <mergeCell ref="B505:C505"/>
    <mergeCell ref="D505:E505"/>
    <mergeCell ref="G505:H505"/>
    <mergeCell ref="I505:J505"/>
    <mergeCell ref="B502:C502"/>
    <mergeCell ref="D502:E502"/>
    <mergeCell ref="G502:H502"/>
    <mergeCell ref="I502:J502"/>
    <mergeCell ref="G503:J503"/>
    <mergeCell ref="G500:J500"/>
    <mergeCell ref="A501:C501"/>
    <mergeCell ref="D501:E501"/>
    <mergeCell ref="G501:H501"/>
    <mergeCell ref="I501:J501"/>
    <mergeCell ref="G510:J510"/>
    <mergeCell ref="G511:J511"/>
    <mergeCell ref="G512:K512"/>
    <mergeCell ref="A513:K513"/>
    <mergeCell ref="A514:C514"/>
    <mergeCell ref="D514:E514"/>
    <mergeCell ref="G514:H514"/>
    <mergeCell ref="I514:J514"/>
    <mergeCell ref="A508:C508"/>
    <mergeCell ref="D508:E508"/>
    <mergeCell ref="G508:H508"/>
    <mergeCell ref="I508:J508"/>
    <mergeCell ref="B509:C509"/>
    <mergeCell ref="D509:E509"/>
    <mergeCell ref="G509:H509"/>
    <mergeCell ref="I509:J509"/>
    <mergeCell ref="B506:C506"/>
    <mergeCell ref="D506:E506"/>
    <mergeCell ref="G506:H506"/>
    <mergeCell ref="I506:J506"/>
    <mergeCell ref="G507:J507"/>
    <mergeCell ref="B519:C519"/>
    <mergeCell ref="D519:E519"/>
    <mergeCell ref="G519:H519"/>
    <mergeCell ref="I519:J519"/>
    <mergeCell ref="G520:J520"/>
    <mergeCell ref="A517:C517"/>
    <mergeCell ref="D517:E517"/>
    <mergeCell ref="G517:H517"/>
    <mergeCell ref="I517:J517"/>
    <mergeCell ref="B518:C518"/>
    <mergeCell ref="D518:E518"/>
    <mergeCell ref="G518:H518"/>
    <mergeCell ref="I518:J518"/>
    <mergeCell ref="B515:C515"/>
    <mergeCell ref="D515:E515"/>
    <mergeCell ref="G515:H515"/>
    <mergeCell ref="I515:J515"/>
    <mergeCell ref="G516:J516"/>
    <mergeCell ref="A527:C527"/>
    <mergeCell ref="D527:E527"/>
    <mergeCell ref="G527:H527"/>
    <mergeCell ref="I527:J527"/>
    <mergeCell ref="B528:C528"/>
    <mergeCell ref="D528:E528"/>
    <mergeCell ref="G528:H528"/>
    <mergeCell ref="I528:J528"/>
    <mergeCell ref="B525:C525"/>
    <mergeCell ref="D525:E525"/>
    <mergeCell ref="G525:H525"/>
    <mergeCell ref="I525:J525"/>
    <mergeCell ref="G526:J526"/>
    <mergeCell ref="G521:J521"/>
    <mergeCell ref="G522:K522"/>
    <mergeCell ref="A523:K523"/>
    <mergeCell ref="A524:C524"/>
    <mergeCell ref="D524:E524"/>
    <mergeCell ref="G524:H524"/>
    <mergeCell ref="I524:J524"/>
    <mergeCell ref="B533:C533"/>
    <mergeCell ref="D533:E533"/>
    <mergeCell ref="G533:H533"/>
    <mergeCell ref="I533:J533"/>
    <mergeCell ref="B534:C534"/>
    <mergeCell ref="D534:E534"/>
    <mergeCell ref="G534:H534"/>
    <mergeCell ref="I534:J534"/>
    <mergeCell ref="A531:C531"/>
    <mergeCell ref="D531:E531"/>
    <mergeCell ref="G531:H531"/>
    <mergeCell ref="I531:J531"/>
    <mergeCell ref="B532:C532"/>
    <mergeCell ref="D532:E532"/>
    <mergeCell ref="G532:H532"/>
    <mergeCell ref="I532:J532"/>
    <mergeCell ref="B529:C529"/>
    <mergeCell ref="D529:E529"/>
    <mergeCell ref="G529:H529"/>
    <mergeCell ref="I529:J529"/>
    <mergeCell ref="G530:J530"/>
    <mergeCell ref="B541:C541"/>
    <mergeCell ref="D541:E541"/>
    <mergeCell ref="G541:H541"/>
    <mergeCell ref="I541:J541"/>
    <mergeCell ref="B542:C542"/>
    <mergeCell ref="D542:E542"/>
    <mergeCell ref="G542:H542"/>
    <mergeCell ref="I542:J542"/>
    <mergeCell ref="G537:J537"/>
    <mergeCell ref="G538:K538"/>
    <mergeCell ref="A539:K539"/>
    <mergeCell ref="A540:C540"/>
    <mergeCell ref="D540:E540"/>
    <mergeCell ref="G540:H540"/>
    <mergeCell ref="I540:J540"/>
    <mergeCell ref="B535:C535"/>
    <mergeCell ref="D535:E535"/>
    <mergeCell ref="G535:H535"/>
    <mergeCell ref="I535:J535"/>
    <mergeCell ref="G536:J536"/>
    <mergeCell ref="B547:C547"/>
    <mergeCell ref="D547:E547"/>
    <mergeCell ref="G547:H547"/>
    <mergeCell ref="I547:J547"/>
    <mergeCell ref="B548:C548"/>
    <mergeCell ref="D548:E548"/>
    <mergeCell ref="G548:H548"/>
    <mergeCell ref="I548:J548"/>
    <mergeCell ref="B545:C545"/>
    <mergeCell ref="D545:E545"/>
    <mergeCell ref="G545:H545"/>
    <mergeCell ref="I545:J545"/>
    <mergeCell ref="B546:C546"/>
    <mergeCell ref="D546:E546"/>
    <mergeCell ref="G546:H546"/>
    <mergeCell ref="I546:J546"/>
    <mergeCell ref="G543:J543"/>
    <mergeCell ref="A544:C544"/>
    <mergeCell ref="D544:E544"/>
    <mergeCell ref="G544:H544"/>
    <mergeCell ref="I544:J544"/>
    <mergeCell ref="B553:C553"/>
    <mergeCell ref="D553:E553"/>
    <mergeCell ref="G553:H553"/>
    <mergeCell ref="I553:J553"/>
    <mergeCell ref="B554:C554"/>
    <mergeCell ref="D554:E554"/>
    <mergeCell ref="G554:H554"/>
    <mergeCell ref="I554:J554"/>
    <mergeCell ref="G551:J551"/>
    <mergeCell ref="A552:C552"/>
    <mergeCell ref="D552:E552"/>
    <mergeCell ref="G552:H552"/>
    <mergeCell ref="I552:J552"/>
    <mergeCell ref="B549:C549"/>
    <mergeCell ref="D549:E549"/>
    <mergeCell ref="G549:H549"/>
    <mergeCell ref="I549:J549"/>
    <mergeCell ref="B550:C550"/>
    <mergeCell ref="D550:E550"/>
    <mergeCell ref="G550:H550"/>
    <mergeCell ref="I550:J550"/>
    <mergeCell ref="B559:C559"/>
    <mergeCell ref="D559:E559"/>
    <mergeCell ref="G559:H559"/>
    <mergeCell ref="I559:J559"/>
    <mergeCell ref="B560:C560"/>
    <mergeCell ref="D560:E560"/>
    <mergeCell ref="G560:H560"/>
    <mergeCell ref="I560:J560"/>
    <mergeCell ref="B557:C557"/>
    <mergeCell ref="D557:E557"/>
    <mergeCell ref="G557:H557"/>
    <mergeCell ref="I557:J557"/>
    <mergeCell ref="B558:C558"/>
    <mergeCell ref="D558:E558"/>
    <mergeCell ref="G558:H558"/>
    <mergeCell ref="I558:J558"/>
    <mergeCell ref="G555:J555"/>
    <mergeCell ref="A556:C556"/>
    <mergeCell ref="D556:E556"/>
    <mergeCell ref="G556:H556"/>
    <mergeCell ref="I556:J556"/>
    <mergeCell ref="B567:C567"/>
    <mergeCell ref="D567:E567"/>
    <mergeCell ref="G567:H567"/>
    <mergeCell ref="I567:J567"/>
    <mergeCell ref="G568:J568"/>
    <mergeCell ref="G563:J563"/>
    <mergeCell ref="G564:K564"/>
    <mergeCell ref="A565:K565"/>
    <mergeCell ref="A566:C566"/>
    <mergeCell ref="D566:E566"/>
    <mergeCell ref="G566:H566"/>
    <mergeCell ref="I566:J566"/>
    <mergeCell ref="B561:C561"/>
    <mergeCell ref="D561:E561"/>
    <mergeCell ref="G561:H561"/>
    <mergeCell ref="I561:J561"/>
    <mergeCell ref="G562:J562"/>
    <mergeCell ref="G573:J573"/>
    <mergeCell ref="G574:K574"/>
    <mergeCell ref="A575:K575"/>
    <mergeCell ref="A576:C576"/>
    <mergeCell ref="D576:E576"/>
    <mergeCell ref="G576:H576"/>
    <mergeCell ref="I576:J576"/>
    <mergeCell ref="B571:C571"/>
    <mergeCell ref="D571:E571"/>
    <mergeCell ref="G571:H571"/>
    <mergeCell ref="I571:J571"/>
    <mergeCell ref="G572:J572"/>
    <mergeCell ref="A569:C569"/>
    <mergeCell ref="D569:E569"/>
    <mergeCell ref="G569:H569"/>
    <mergeCell ref="I569:J569"/>
    <mergeCell ref="B570:C570"/>
    <mergeCell ref="D570:E570"/>
    <mergeCell ref="G570:H570"/>
    <mergeCell ref="I570:J570"/>
    <mergeCell ref="B581:C581"/>
    <mergeCell ref="D581:E581"/>
    <mergeCell ref="G581:H581"/>
    <mergeCell ref="I581:J581"/>
    <mergeCell ref="G582:J582"/>
    <mergeCell ref="A579:C579"/>
    <mergeCell ref="D579:E579"/>
    <mergeCell ref="G579:H579"/>
    <mergeCell ref="I579:J579"/>
    <mergeCell ref="B580:C580"/>
    <mergeCell ref="D580:E580"/>
    <mergeCell ref="G580:H580"/>
    <mergeCell ref="I580:J580"/>
    <mergeCell ref="B577:C577"/>
    <mergeCell ref="D577:E577"/>
    <mergeCell ref="G577:H577"/>
    <mergeCell ref="I577:J577"/>
    <mergeCell ref="G578:J578"/>
    <mergeCell ref="B590:C590"/>
    <mergeCell ref="D590:E590"/>
    <mergeCell ref="G590:H590"/>
    <mergeCell ref="I590:J590"/>
    <mergeCell ref="G591:J591"/>
    <mergeCell ref="G585:J585"/>
    <mergeCell ref="G586:J586"/>
    <mergeCell ref="G587:K587"/>
    <mergeCell ref="A588:K588"/>
    <mergeCell ref="A589:C589"/>
    <mergeCell ref="D589:E589"/>
    <mergeCell ref="G589:H589"/>
    <mergeCell ref="I589:J589"/>
    <mergeCell ref="A583:C583"/>
    <mergeCell ref="D583:E583"/>
    <mergeCell ref="G583:H583"/>
    <mergeCell ref="I583:J583"/>
    <mergeCell ref="B584:C584"/>
    <mergeCell ref="D584:E584"/>
    <mergeCell ref="G584:H584"/>
    <mergeCell ref="I584:J584"/>
    <mergeCell ref="A596:C596"/>
    <mergeCell ref="D596:E596"/>
    <mergeCell ref="G596:H596"/>
    <mergeCell ref="I596:J596"/>
    <mergeCell ref="B597:C597"/>
    <mergeCell ref="D597:E597"/>
    <mergeCell ref="G597:H597"/>
    <mergeCell ref="I597:J597"/>
    <mergeCell ref="B594:C594"/>
    <mergeCell ref="D594:E594"/>
    <mergeCell ref="G594:H594"/>
    <mergeCell ref="I594:J594"/>
    <mergeCell ref="G595:J595"/>
    <mergeCell ref="A592:C592"/>
    <mergeCell ref="D592:E592"/>
    <mergeCell ref="G592:H592"/>
    <mergeCell ref="I592:J592"/>
    <mergeCell ref="B593:C593"/>
    <mergeCell ref="D593:E593"/>
    <mergeCell ref="G593:H593"/>
    <mergeCell ref="I593:J593"/>
    <mergeCell ref="A605:C605"/>
    <mergeCell ref="D605:E605"/>
    <mergeCell ref="G605:H605"/>
    <mergeCell ref="I605:J605"/>
    <mergeCell ref="B606:C606"/>
    <mergeCell ref="D606:E606"/>
    <mergeCell ref="G606:H606"/>
    <mergeCell ref="I606:J606"/>
    <mergeCell ref="B603:C603"/>
    <mergeCell ref="D603:E603"/>
    <mergeCell ref="G603:H603"/>
    <mergeCell ref="I603:J603"/>
    <mergeCell ref="G604:J604"/>
    <mergeCell ref="G598:J598"/>
    <mergeCell ref="G599:J599"/>
    <mergeCell ref="G600:K600"/>
    <mergeCell ref="A601:K601"/>
    <mergeCell ref="A602:C602"/>
    <mergeCell ref="D602:E602"/>
    <mergeCell ref="G602:H602"/>
    <mergeCell ref="I602:J602"/>
    <mergeCell ref="G611:J611"/>
    <mergeCell ref="G612:J612"/>
    <mergeCell ref="G613:K613"/>
    <mergeCell ref="A614:K614"/>
    <mergeCell ref="A615:C615"/>
    <mergeCell ref="D615:E615"/>
    <mergeCell ref="G615:H615"/>
    <mergeCell ref="I615:J615"/>
    <mergeCell ref="A609:C609"/>
    <mergeCell ref="D609:E609"/>
    <mergeCell ref="G609:H609"/>
    <mergeCell ref="I609:J609"/>
    <mergeCell ref="B610:C610"/>
    <mergeCell ref="D610:E610"/>
    <mergeCell ref="G610:H610"/>
    <mergeCell ref="I610:J610"/>
    <mergeCell ref="B607:C607"/>
    <mergeCell ref="D607:E607"/>
    <mergeCell ref="G607:H607"/>
    <mergeCell ref="I607:J607"/>
    <mergeCell ref="G608:J608"/>
    <mergeCell ref="G620:J620"/>
    <mergeCell ref="A621:C621"/>
    <mergeCell ref="D621:E621"/>
    <mergeCell ref="G621:H621"/>
    <mergeCell ref="I621:J621"/>
    <mergeCell ref="B618:C618"/>
    <mergeCell ref="D618:E618"/>
    <mergeCell ref="G618:H618"/>
    <mergeCell ref="I618:J618"/>
    <mergeCell ref="B619:C619"/>
    <mergeCell ref="D619:E619"/>
    <mergeCell ref="G619:H619"/>
    <mergeCell ref="I619:J619"/>
    <mergeCell ref="B616:C616"/>
    <mergeCell ref="D616:E616"/>
    <mergeCell ref="G616:H616"/>
    <mergeCell ref="I616:J616"/>
    <mergeCell ref="B617:C617"/>
    <mergeCell ref="D617:E617"/>
    <mergeCell ref="G617:H617"/>
    <mergeCell ref="I617:J617"/>
    <mergeCell ref="B629:C629"/>
    <mergeCell ref="D629:E629"/>
    <mergeCell ref="G629:H629"/>
    <mergeCell ref="I629:J629"/>
    <mergeCell ref="G630:J630"/>
    <mergeCell ref="G624:J624"/>
    <mergeCell ref="G625:J625"/>
    <mergeCell ref="G626:K626"/>
    <mergeCell ref="A627:K627"/>
    <mergeCell ref="A628:C628"/>
    <mergeCell ref="D628:E628"/>
    <mergeCell ref="G628:H628"/>
    <mergeCell ref="I628:J628"/>
    <mergeCell ref="B622:C622"/>
    <mergeCell ref="D622:E622"/>
    <mergeCell ref="G622:H622"/>
    <mergeCell ref="I622:J622"/>
    <mergeCell ref="B623:C623"/>
    <mergeCell ref="D623:E623"/>
    <mergeCell ref="G623:H623"/>
    <mergeCell ref="I623:J623"/>
    <mergeCell ref="G635:J635"/>
    <mergeCell ref="G636:J636"/>
    <mergeCell ref="G637:K637"/>
    <mergeCell ref="A638:K638"/>
    <mergeCell ref="A639:C639"/>
    <mergeCell ref="D639:E639"/>
    <mergeCell ref="G639:H639"/>
    <mergeCell ref="I639:J639"/>
    <mergeCell ref="B633:C633"/>
    <mergeCell ref="D633:E633"/>
    <mergeCell ref="G633:H633"/>
    <mergeCell ref="I633:J633"/>
    <mergeCell ref="B634:C634"/>
    <mergeCell ref="D634:E634"/>
    <mergeCell ref="G634:H634"/>
    <mergeCell ref="I634:J634"/>
    <mergeCell ref="A631:C631"/>
    <mergeCell ref="D631:E631"/>
    <mergeCell ref="G631:H631"/>
    <mergeCell ref="I631:J631"/>
    <mergeCell ref="B632:C632"/>
    <mergeCell ref="D632:E632"/>
    <mergeCell ref="G632:H632"/>
    <mergeCell ref="I632:J632"/>
    <mergeCell ref="B644:C644"/>
    <mergeCell ref="D644:E644"/>
    <mergeCell ref="G644:H644"/>
    <mergeCell ref="I644:J644"/>
    <mergeCell ref="B645:C645"/>
    <mergeCell ref="D645:E645"/>
    <mergeCell ref="G645:H645"/>
    <mergeCell ref="I645:J645"/>
    <mergeCell ref="A642:C642"/>
    <mergeCell ref="D642:E642"/>
    <mergeCell ref="G642:H642"/>
    <mergeCell ref="I642:J642"/>
    <mergeCell ref="B643:C643"/>
    <mergeCell ref="D643:E643"/>
    <mergeCell ref="G643:H643"/>
    <mergeCell ref="I643:J643"/>
    <mergeCell ref="B640:C640"/>
    <mergeCell ref="D640:E640"/>
    <mergeCell ref="G640:H640"/>
    <mergeCell ref="I640:J640"/>
    <mergeCell ref="G641:J641"/>
    <mergeCell ref="B653:C653"/>
    <mergeCell ref="D653:E653"/>
    <mergeCell ref="G653:H653"/>
    <mergeCell ref="I653:J653"/>
    <mergeCell ref="B654:C654"/>
    <mergeCell ref="D654:E654"/>
    <mergeCell ref="G654:H654"/>
    <mergeCell ref="I654:J654"/>
    <mergeCell ref="G648:J648"/>
    <mergeCell ref="G649:J649"/>
    <mergeCell ref="G650:K650"/>
    <mergeCell ref="A651:K651"/>
    <mergeCell ref="A652:C652"/>
    <mergeCell ref="D652:E652"/>
    <mergeCell ref="G652:H652"/>
    <mergeCell ref="I652:J652"/>
    <mergeCell ref="B646:C646"/>
    <mergeCell ref="D646:E646"/>
    <mergeCell ref="G646:H646"/>
    <mergeCell ref="I646:J646"/>
    <mergeCell ref="B647:C647"/>
    <mergeCell ref="D647:E647"/>
    <mergeCell ref="G647:H647"/>
    <mergeCell ref="I647:J647"/>
    <mergeCell ref="G662:J662"/>
    <mergeCell ref="G663:J663"/>
    <mergeCell ref="G664:K664"/>
    <mergeCell ref="A665:K665"/>
    <mergeCell ref="A666:C666"/>
    <mergeCell ref="D666:E666"/>
    <mergeCell ref="G666:H666"/>
    <mergeCell ref="I666:J666"/>
    <mergeCell ref="B660:C660"/>
    <mergeCell ref="D660:E660"/>
    <mergeCell ref="G660:H660"/>
    <mergeCell ref="I660:J660"/>
    <mergeCell ref="B661:C661"/>
    <mergeCell ref="D661:E661"/>
    <mergeCell ref="G661:H661"/>
    <mergeCell ref="I661:J661"/>
    <mergeCell ref="G655:J655"/>
    <mergeCell ref="G656:J656"/>
    <mergeCell ref="G657:K657"/>
    <mergeCell ref="A658:K658"/>
    <mergeCell ref="A659:C659"/>
    <mergeCell ref="D659:E659"/>
    <mergeCell ref="G659:H659"/>
    <mergeCell ref="I659:J659"/>
    <mergeCell ref="B674:C674"/>
    <mergeCell ref="D674:E674"/>
    <mergeCell ref="G674:H674"/>
    <mergeCell ref="I674:J674"/>
    <mergeCell ref="B675:C675"/>
    <mergeCell ref="D675:E675"/>
    <mergeCell ref="G675:H675"/>
    <mergeCell ref="I675:J675"/>
    <mergeCell ref="G669:J669"/>
    <mergeCell ref="G670:J670"/>
    <mergeCell ref="G671:K671"/>
    <mergeCell ref="A672:K672"/>
    <mergeCell ref="A673:C673"/>
    <mergeCell ref="D673:E673"/>
    <mergeCell ref="G673:H673"/>
    <mergeCell ref="I673:J673"/>
    <mergeCell ref="B667:C667"/>
    <mergeCell ref="D667:E667"/>
    <mergeCell ref="G667:H667"/>
    <mergeCell ref="I667:J667"/>
    <mergeCell ref="B668:C668"/>
    <mergeCell ref="D668:E668"/>
    <mergeCell ref="G668:H668"/>
    <mergeCell ref="I668:J668"/>
    <mergeCell ref="G683:J683"/>
    <mergeCell ref="G684:K684"/>
    <mergeCell ref="A685:K685"/>
    <mergeCell ref="A686:C686"/>
    <mergeCell ref="D686:E686"/>
    <mergeCell ref="G686:H686"/>
    <mergeCell ref="I686:J686"/>
    <mergeCell ref="B681:C681"/>
    <mergeCell ref="D681:E681"/>
    <mergeCell ref="G681:H681"/>
    <mergeCell ref="I681:J681"/>
    <mergeCell ref="G682:J682"/>
    <mergeCell ref="G676:J676"/>
    <mergeCell ref="G677:J677"/>
    <mergeCell ref="G678:K678"/>
    <mergeCell ref="A679:K679"/>
    <mergeCell ref="A680:C680"/>
    <mergeCell ref="D680:E680"/>
    <mergeCell ref="G680:H680"/>
    <mergeCell ref="I680:J680"/>
    <mergeCell ref="B691:C691"/>
    <mergeCell ref="D691:E691"/>
    <mergeCell ref="G691:H691"/>
    <mergeCell ref="I691:J691"/>
    <mergeCell ref="B692:C692"/>
    <mergeCell ref="D692:E692"/>
    <mergeCell ref="G692:H692"/>
    <mergeCell ref="I692:J692"/>
    <mergeCell ref="A689:C689"/>
    <mergeCell ref="D689:E689"/>
    <mergeCell ref="G689:H689"/>
    <mergeCell ref="I689:J689"/>
    <mergeCell ref="B690:C690"/>
    <mergeCell ref="D690:E690"/>
    <mergeCell ref="G690:H690"/>
    <mergeCell ref="I690:J690"/>
    <mergeCell ref="B687:C687"/>
    <mergeCell ref="D687:E687"/>
    <mergeCell ref="G687:H687"/>
    <mergeCell ref="I687:J687"/>
    <mergeCell ref="G688:J688"/>
    <mergeCell ref="A700:C700"/>
    <mergeCell ref="D700:E700"/>
    <mergeCell ref="G700:H700"/>
    <mergeCell ref="I700:J700"/>
    <mergeCell ref="B701:C701"/>
    <mergeCell ref="D701:E701"/>
    <mergeCell ref="G701:H701"/>
    <mergeCell ref="I701:J701"/>
    <mergeCell ref="B698:C698"/>
    <mergeCell ref="D698:E698"/>
    <mergeCell ref="G698:H698"/>
    <mergeCell ref="I698:J698"/>
    <mergeCell ref="G699:J699"/>
    <mergeCell ref="G693:J693"/>
    <mergeCell ref="G694:J694"/>
    <mergeCell ref="G695:K695"/>
    <mergeCell ref="A696:K696"/>
    <mergeCell ref="A697:C697"/>
    <mergeCell ref="D697:E697"/>
    <mergeCell ref="G697:H697"/>
    <mergeCell ref="I697:J697"/>
    <mergeCell ref="G706:J706"/>
    <mergeCell ref="G707:J707"/>
    <mergeCell ref="G708:K708"/>
    <mergeCell ref="A709:K709"/>
    <mergeCell ref="A710:C710"/>
    <mergeCell ref="D710:E710"/>
    <mergeCell ref="G710:H710"/>
    <mergeCell ref="I710:J710"/>
    <mergeCell ref="B704:C704"/>
    <mergeCell ref="D704:E704"/>
    <mergeCell ref="G704:H704"/>
    <mergeCell ref="I704:J704"/>
    <mergeCell ref="B705:C705"/>
    <mergeCell ref="D705:E705"/>
    <mergeCell ref="G705:H705"/>
    <mergeCell ref="I705:J705"/>
    <mergeCell ref="B702:C702"/>
    <mergeCell ref="D702:E702"/>
    <mergeCell ref="G702:H702"/>
    <mergeCell ref="I702:J702"/>
    <mergeCell ref="B703:C703"/>
    <mergeCell ref="D703:E703"/>
    <mergeCell ref="G703:H703"/>
    <mergeCell ref="I703:J703"/>
    <mergeCell ref="B718:C718"/>
    <mergeCell ref="D718:E718"/>
    <mergeCell ref="G718:H718"/>
    <mergeCell ref="I718:J718"/>
    <mergeCell ref="B719:C719"/>
    <mergeCell ref="D719:E719"/>
    <mergeCell ref="G719:H719"/>
    <mergeCell ref="I719:J719"/>
    <mergeCell ref="G713:J713"/>
    <mergeCell ref="G714:J714"/>
    <mergeCell ref="G715:K715"/>
    <mergeCell ref="A716:K716"/>
    <mergeCell ref="A717:C717"/>
    <mergeCell ref="D717:E717"/>
    <mergeCell ref="G717:H717"/>
    <mergeCell ref="I717:J717"/>
    <mergeCell ref="B711:C711"/>
    <mergeCell ref="D711:E711"/>
    <mergeCell ref="G711:H711"/>
    <mergeCell ref="I711:J711"/>
    <mergeCell ref="B712:C712"/>
    <mergeCell ref="D712:E712"/>
    <mergeCell ref="G712:H712"/>
    <mergeCell ref="I712:J712"/>
    <mergeCell ref="G727:J727"/>
    <mergeCell ref="G728:J728"/>
    <mergeCell ref="G729:K729"/>
    <mergeCell ref="A730:K730"/>
    <mergeCell ref="A731:C731"/>
    <mergeCell ref="D731:E731"/>
    <mergeCell ref="G731:H731"/>
    <mergeCell ref="I731:J731"/>
    <mergeCell ref="B725:C725"/>
    <mergeCell ref="D725:E725"/>
    <mergeCell ref="G725:H725"/>
    <mergeCell ref="I725:J725"/>
    <mergeCell ref="B726:C726"/>
    <mergeCell ref="D726:E726"/>
    <mergeCell ref="G726:H726"/>
    <mergeCell ref="I726:J726"/>
    <mergeCell ref="G720:J720"/>
    <mergeCell ref="G721:J721"/>
    <mergeCell ref="G722:K722"/>
    <mergeCell ref="A723:K723"/>
    <mergeCell ref="A724:C724"/>
    <mergeCell ref="D724:E724"/>
    <mergeCell ref="G724:H724"/>
    <mergeCell ref="I724:J724"/>
    <mergeCell ref="B739:C739"/>
    <mergeCell ref="D739:E739"/>
    <mergeCell ref="G739:H739"/>
    <mergeCell ref="I739:J739"/>
    <mergeCell ref="G740:J740"/>
    <mergeCell ref="G734:J734"/>
    <mergeCell ref="G735:J735"/>
    <mergeCell ref="G736:K736"/>
    <mergeCell ref="A737:K737"/>
    <mergeCell ref="A738:C738"/>
    <mergeCell ref="D738:E738"/>
    <mergeCell ref="G738:H738"/>
    <mergeCell ref="I738:J738"/>
    <mergeCell ref="B732:C732"/>
    <mergeCell ref="D732:E732"/>
    <mergeCell ref="G732:H732"/>
    <mergeCell ref="I732:J732"/>
    <mergeCell ref="B733:C733"/>
    <mergeCell ref="D733:E733"/>
    <mergeCell ref="G733:H733"/>
    <mergeCell ref="I733:J733"/>
    <mergeCell ref="B747:C747"/>
    <mergeCell ref="D747:E747"/>
    <mergeCell ref="G747:H747"/>
    <mergeCell ref="I747:J747"/>
    <mergeCell ref="B748:C748"/>
    <mergeCell ref="D748:E748"/>
    <mergeCell ref="G748:H748"/>
    <mergeCell ref="I748:J748"/>
    <mergeCell ref="B745:C745"/>
    <mergeCell ref="D745:E745"/>
    <mergeCell ref="G745:H745"/>
    <mergeCell ref="I745:J745"/>
    <mergeCell ref="B746:C746"/>
    <mergeCell ref="D746:E746"/>
    <mergeCell ref="G746:H746"/>
    <mergeCell ref="I746:J746"/>
    <mergeCell ref="G741:J741"/>
    <mergeCell ref="G742:K742"/>
    <mergeCell ref="A743:K743"/>
    <mergeCell ref="A744:C744"/>
    <mergeCell ref="D744:E744"/>
    <mergeCell ref="G744:H744"/>
    <mergeCell ref="I744:J744"/>
    <mergeCell ref="B753:C753"/>
    <mergeCell ref="D753:E753"/>
    <mergeCell ref="G753:H753"/>
    <mergeCell ref="I753:J753"/>
    <mergeCell ref="G754:J754"/>
    <mergeCell ref="G751:J751"/>
    <mergeCell ref="A752:C752"/>
    <mergeCell ref="D752:E752"/>
    <mergeCell ref="G752:H752"/>
    <mergeCell ref="I752:J752"/>
    <mergeCell ref="B749:C749"/>
    <mergeCell ref="D749:E749"/>
    <mergeCell ref="G749:H749"/>
    <mergeCell ref="I749:J749"/>
    <mergeCell ref="B750:C750"/>
    <mergeCell ref="D750:E750"/>
    <mergeCell ref="G750:H750"/>
    <mergeCell ref="I750:J750"/>
    <mergeCell ref="B762:C762"/>
    <mergeCell ref="D762:E762"/>
    <mergeCell ref="G762:H762"/>
    <mergeCell ref="I762:J762"/>
    <mergeCell ref="B763:C763"/>
    <mergeCell ref="D763:E763"/>
    <mergeCell ref="G763:H763"/>
    <mergeCell ref="I763:J763"/>
    <mergeCell ref="G757:J757"/>
    <mergeCell ref="G758:J758"/>
    <mergeCell ref="G759:K759"/>
    <mergeCell ref="A760:K760"/>
    <mergeCell ref="A761:C761"/>
    <mergeCell ref="D761:E761"/>
    <mergeCell ref="G761:H761"/>
    <mergeCell ref="I761:J761"/>
    <mergeCell ref="A755:C755"/>
    <mergeCell ref="D755:E755"/>
    <mergeCell ref="G755:H755"/>
    <mergeCell ref="I755:J755"/>
    <mergeCell ref="B756:C756"/>
    <mergeCell ref="D756:E756"/>
    <mergeCell ref="G756:H756"/>
    <mergeCell ref="I756:J756"/>
    <mergeCell ref="G768:J768"/>
    <mergeCell ref="A769:C769"/>
    <mergeCell ref="D769:E769"/>
    <mergeCell ref="G769:H769"/>
    <mergeCell ref="I769:J769"/>
    <mergeCell ref="B766:C766"/>
    <mergeCell ref="D766:E766"/>
    <mergeCell ref="G766:H766"/>
    <mergeCell ref="I766:J766"/>
    <mergeCell ref="B767:C767"/>
    <mergeCell ref="D767:E767"/>
    <mergeCell ref="G767:H767"/>
    <mergeCell ref="I767:J767"/>
    <mergeCell ref="B764:C764"/>
    <mergeCell ref="D764:E764"/>
    <mergeCell ref="G764:H764"/>
    <mergeCell ref="I764:J764"/>
    <mergeCell ref="B765:C765"/>
    <mergeCell ref="D765:E765"/>
    <mergeCell ref="G765:H765"/>
    <mergeCell ref="I765:J765"/>
    <mergeCell ref="G774:J774"/>
    <mergeCell ref="G775:J775"/>
    <mergeCell ref="G776:K776"/>
    <mergeCell ref="A777:K777"/>
    <mergeCell ref="A778:C778"/>
    <mergeCell ref="D778:E778"/>
    <mergeCell ref="G778:H778"/>
    <mergeCell ref="I778:J778"/>
    <mergeCell ref="A772:C772"/>
    <mergeCell ref="D772:E772"/>
    <mergeCell ref="G772:H772"/>
    <mergeCell ref="I772:J772"/>
    <mergeCell ref="B773:C773"/>
    <mergeCell ref="D773:E773"/>
    <mergeCell ref="G773:H773"/>
    <mergeCell ref="I773:J773"/>
    <mergeCell ref="B770:C770"/>
    <mergeCell ref="D770:E770"/>
    <mergeCell ref="G770:H770"/>
    <mergeCell ref="I770:J770"/>
    <mergeCell ref="G771:J771"/>
    <mergeCell ref="B783:C783"/>
    <mergeCell ref="D783:E783"/>
    <mergeCell ref="G783:H783"/>
    <mergeCell ref="I783:J783"/>
    <mergeCell ref="G784:J784"/>
    <mergeCell ref="G781:J781"/>
    <mergeCell ref="A782:C782"/>
    <mergeCell ref="D782:E782"/>
    <mergeCell ref="G782:H782"/>
    <mergeCell ref="I782:J782"/>
    <mergeCell ref="B779:C779"/>
    <mergeCell ref="D779:E779"/>
    <mergeCell ref="G779:H779"/>
    <mergeCell ref="I779:J779"/>
    <mergeCell ref="B780:C780"/>
    <mergeCell ref="D780:E780"/>
    <mergeCell ref="G780:H780"/>
    <mergeCell ref="I780:J780"/>
    <mergeCell ref="G791:J791"/>
    <mergeCell ref="A792:C792"/>
    <mergeCell ref="D792:E792"/>
    <mergeCell ref="G792:H792"/>
    <mergeCell ref="I792:J792"/>
    <mergeCell ref="B789:C789"/>
    <mergeCell ref="D789:E789"/>
    <mergeCell ref="G789:H789"/>
    <mergeCell ref="I789:J789"/>
    <mergeCell ref="B790:C790"/>
    <mergeCell ref="D790:E790"/>
    <mergeCell ref="G790:H790"/>
    <mergeCell ref="I790:J790"/>
    <mergeCell ref="G785:J785"/>
    <mergeCell ref="G786:K786"/>
    <mergeCell ref="A787:K787"/>
    <mergeCell ref="A788:C788"/>
    <mergeCell ref="D788:E788"/>
    <mergeCell ref="G788:H788"/>
    <mergeCell ref="I788:J788"/>
    <mergeCell ref="B799:C799"/>
    <mergeCell ref="D799:E799"/>
    <mergeCell ref="G799:H799"/>
    <mergeCell ref="I799:J799"/>
    <mergeCell ref="B800:C800"/>
    <mergeCell ref="D800:E800"/>
    <mergeCell ref="G800:H800"/>
    <mergeCell ref="I800:J800"/>
    <mergeCell ref="G795:J795"/>
    <mergeCell ref="G796:K796"/>
    <mergeCell ref="A797:K797"/>
    <mergeCell ref="A798:C798"/>
    <mergeCell ref="D798:E798"/>
    <mergeCell ref="G798:H798"/>
    <mergeCell ref="I798:J798"/>
    <mergeCell ref="B793:C793"/>
    <mergeCell ref="D793:E793"/>
    <mergeCell ref="G793:H793"/>
    <mergeCell ref="I793:J793"/>
    <mergeCell ref="G794:J794"/>
    <mergeCell ref="G805:J805"/>
    <mergeCell ref="G806:K806"/>
    <mergeCell ref="A807:K807"/>
    <mergeCell ref="A808:C808"/>
    <mergeCell ref="D808:E808"/>
    <mergeCell ref="G808:H808"/>
    <mergeCell ref="I808:J808"/>
    <mergeCell ref="B803:C803"/>
    <mergeCell ref="D803:E803"/>
    <mergeCell ref="G803:H803"/>
    <mergeCell ref="I803:J803"/>
    <mergeCell ref="G804:J804"/>
    <mergeCell ref="G801:J801"/>
    <mergeCell ref="A802:C802"/>
    <mergeCell ref="D802:E802"/>
    <mergeCell ref="G802:H802"/>
    <mergeCell ref="I802:J802"/>
    <mergeCell ref="B813:C813"/>
    <mergeCell ref="D813:E813"/>
    <mergeCell ref="G813:H813"/>
    <mergeCell ref="I813:J813"/>
    <mergeCell ref="G814:J814"/>
    <mergeCell ref="G811:J811"/>
    <mergeCell ref="A812:C812"/>
    <mergeCell ref="D812:E812"/>
    <mergeCell ref="G812:H812"/>
    <mergeCell ref="I812:J812"/>
    <mergeCell ref="B809:C809"/>
    <mergeCell ref="D809:E809"/>
    <mergeCell ref="G809:H809"/>
    <mergeCell ref="I809:J809"/>
    <mergeCell ref="B810:C810"/>
    <mergeCell ref="D810:E810"/>
    <mergeCell ref="G810:H810"/>
    <mergeCell ref="I810:J810"/>
    <mergeCell ref="G821:J821"/>
    <mergeCell ref="A822:C822"/>
    <mergeCell ref="D822:E822"/>
    <mergeCell ref="G822:H822"/>
    <mergeCell ref="I822:J822"/>
    <mergeCell ref="B819:C819"/>
    <mergeCell ref="D819:E819"/>
    <mergeCell ref="G819:H819"/>
    <mergeCell ref="I819:J819"/>
    <mergeCell ref="B820:C820"/>
    <mergeCell ref="D820:E820"/>
    <mergeCell ref="G820:H820"/>
    <mergeCell ref="I820:J820"/>
    <mergeCell ref="G815:J815"/>
    <mergeCell ref="G816:K816"/>
    <mergeCell ref="A817:K817"/>
    <mergeCell ref="A818:C818"/>
    <mergeCell ref="D818:E818"/>
    <mergeCell ref="G818:H818"/>
    <mergeCell ref="I818:J818"/>
    <mergeCell ref="B830:C830"/>
    <mergeCell ref="D830:E830"/>
    <mergeCell ref="G830:H830"/>
    <mergeCell ref="I830:J830"/>
    <mergeCell ref="G831:J831"/>
    <mergeCell ref="G825:J825"/>
    <mergeCell ref="G826:J826"/>
    <mergeCell ref="G827:K827"/>
    <mergeCell ref="A828:K828"/>
    <mergeCell ref="A829:C829"/>
    <mergeCell ref="D829:E829"/>
    <mergeCell ref="G829:H829"/>
    <mergeCell ref="I829:J829"/>
    <mergeCell ref="B823:C823"/>
    <mergeCell ref="D823:E823"/>
    <mergeCell ref="G823:H823"/>
    <mergeCell ref="I823:J823"/>
    <mergeCell ref="B824:C824"/>
    <mergeCell ref="D824:E824"/>
    <mergeCell ref="G824:H824"/>
    <mergeCell ref="I824:J824"/>
    <mergeCell ref="A836:C836"/>
    <mergeCell ref="D836:E836"/>
    <mergeCell ref="G836:H836"/>
    <mergeCell ref="I836:J836"/>
    <mergeCell ref="B837:C837"/>
    <mergeCell ref="D837:E837"/>
    <mergeCell ref="G837:H837"/>
    <mergeCell ref="I837:J837"/>
    <mergeCell ref="B834:C834"/>
    <mergeCell ref="D834:E834"/>
    <mergeCell ref="G834:H834"/>
    <mergeCell ref="I834:J834"/>
    <mergeCell ref="G835:J835"/>
    <mergeCell ref="A832:C832"/>
    <mergeCell ref="D832:E832"/>
    <mergeCell ref="G832:H832"/>
    <mergeCell ref="I832:J832"/>
    <mergeCell ref="B833:C833"/>
    <mergeCell ref="D833:E833"/>
    <mergeCell ref="G833:H833"/>
    <mergeCell ref="I833:J833"/>
    <mergeCell ref="B845:C845"/>
    <mergeCell ref="D845:E845"/>
    <mergeCell ref="G845:H845"/>
    <mergeCell ref="I845:J845"/>
    <mergeCell ref="G846:J846"/>
    <mergeCell ref="G840:J840"/>
    <mergeCell ref="G841:J841"/>
    <mergeCell ref="G842:K842"/>
    <mergeCell ref="A843:K843"/>
    <mergeCell ref="A844:C844"/>
    <mergeCell ref="D844:E844"/>
    <mergeCell ref="G844:H844"/>
    <mergeCell ref="I844:J844"/>
    <mergeCell ref="B838:C838"/>
    <mergeCell ref="D838:E838"/>
    <mergeCell ref="G838:H838"/>
    <mergeCell ref="I838:J838"/>
    <mergeCell ref="B839:C839"/>
    <mergeCell ref="D839:E839"/>
    <mergeCell ref="G839:H839"/>
    <mergeCell ref="I839:J839"/>
    <mergeCell ref="G851:J851"/>
    <mergeCell ref="G852:K852"/>
    <mergeCell ref="A853:K853"/>
    <mergeCell ref="A854:C854"/>
    <mergeCell ref="D854:E854"/>
    <mergeCell ref="G854:H854"/>
    <mergeCell ref="I854:J854"/>
    <mergeCell ref="B849:C849"/>
    <mergeCell ref="D849:E849"/>
    <mergeCell ref="G849:H849"/>
    <mergeCell ref="I849:J849"/>
    <mergeCell ref="G850:J850"/>
    <mergeCell ref="A847:C847"/>
    <mergeCell ref="D847:E847"/>
    <mergeCell ref="G847:H847"/>
    <mergeCell ref="I847:J847"/>
    <mergeCell ref="B848:C848"/>
    <mergeCell ref="D848:E848"/>
    <mergeCell ref="G848:H848"/>
    <mergeCell ref="I848:J848"/>
    <mergeCell ref="B859:C859"/>
    <mergeCell ref="D859:E859"/>
    <mergeCell ref="G859:H859"/>
    <mergeCell ref="I859:J859"/>
    <mergeCell ref="B860:C860"/>
    <mergeCell ref="D860:E860"/>
    <mergeCell ref="G860:H860"/>
    <mergeCell ref="I860:J860"/>
    <mergeCell ref="A857:C857"/>
    <mergeCell ref="D857:E857"/>
    <mergeCell ref="G857:H857"/>
    <mergeCell ref="I857:J857"/>
    <mergeCell ref="B858:C858"/>
    <mergeCell ref="D858:E858"/>
    <mergeCell ref="G858:H858"/>
    <mergeCell ref="I858:J858"/>
    <mergeCell ref="B855:C855"/>
    <mergeCell ref="D855:E855"/>
    <mergeCell ref="G855:H855"/>
    <mergeCell ref="I855:J855"/>
    <mergeCell ref="G856:J856"/>
    <mergeCell ref="B867:C867"/>
    <mergeCell ref="D867:E867"/>
    <mergeCell ref="G867:H867"/>
    <mergeCell ref="I867:J867"/>
    <mergeCell ref="G868:J868"/>
    <mergeCell ref="G863:J863"/>
    <mergeCell ref="G864:K864"/>
    <mergeCell ref="A865:K865"/>
    <mergeCell ref="A866:C866"/>
    <mergeCell ref="D866:E866"/>
    <mergeCell ref="G866:H866"/>
    <mergeCell ref="I866:J866"/>
    <mergeCell ref="B861:C861"/>
    <mergeCell ref="D861:E861"/>
    <mergeCell ref="G861:H861"/>
    <mergeCell ref="I861:J861"/>
    <mergeCell ref="G862:J862"/>
    <mergeCell ref="G875:J875"/>
    <mergeCell ref="G876:K876"/>
    <mergeCell ref="A877:K877"/>
    <mergeCell ref="A878:C878"/>
    <mergeCell ref="D878:E878"/>
    <mergeCell ref="G878:H878"/>
    <mergeCell ref="I878:J878"/>
    <mergeCell ref="B873:C873"/>
    <mergeCell ref="D873:E873"/>
    <mergeCell ref="G873:H873"/>
    <mergeCell ref="I873:J873"/>
    <mergeCell ref="G874:J874"/>
    <mergeCell ref="G869:J869"/>
    <mergeCell ref="G870:K870"/>
    <mergeCell ref="A871:K871"/>
    <mergeCell ref="A872:C872"/>
    <mergeCell ref="D872:E872"/>
    <mergeCell ref="G872:H872"/>
    <mergeCell ref="I872:J872"/>
    <mergeCell ref="B885:C885"/>
    <mergeCell ref="D885:E885"/>
    <mergeCell ref="G885:H885"/>
    <mergeCell ref="I885:J885"/>
    <mergeCell ref="G886:J886"/>
    <mergeCell ref="G881:J881"/>
    <mergeCell ref="G882:K882"/>
    <mergeCell ref="A883:K883"/>
    <mergeCell ref="A884:C884"/>
    <mergeCell ref="D884:E884"/>
    <mergeCell ref="G884:H884"/>
    <mergeCell ref="I884:J884"/>
    <mergeCell ref="B879:C879"/>
    <mergeCell ref="D879:E879"/>
    <mergeCell ref="G879:H879"/>
    <mergeCell ref="I879:J879"/>
    <mergeCell ref="G880:J880"/>
    <mergeCell ref="B893:C893"/>
    <mergeCell ref="D893:E893"/>
    <mergeCell ref="G893:H893"/>
    <mergeCell ref="I893:J893"/>
    <mergeCell ref="B894:C894"/>
    <mergeCell ref="D894:E894"/>
    <mergeCell ref="G894:H894"/>
    <mergeCell ref="I894:J894"/>
    <mergeCell ref="B891:C891"/>
    <mergeCell ref="D891:E891"/>
    <mergeCell ref="G891:H891"/>
    <mergeCell ref="I891:J891"/>
    <mergeCell ref="B892:C892"/>
    <mergeCell ref="D892:E892"/>
    <mergeCell ref="G892:H892"/>
    <mergeCell ref="I892:J892"/>
    <mergeCell ref="G887:J887"/>
    <mergeCell ref="G888:K888"/>
    <mergeCell ref="A889:K889"/>
    <mergeCell ref="A890:C890"/>
    <mergeCell ref="D890:E890"/>
    <mergeCell ref="G890:H890"/>
    <mergeCell ref="I890:J890"/>
    <mergeCell ref="G902:J902"/>
    <mergeCell ref="G903:K903"/>
    <mergeCell ref="A904:K904"/>
    <mergeCell ref="A905:C905"/>
    <mergeCell ref="D905:E905"/>
    <mergeCell ref="G905:H905"/>
    <mergeCell ref="I905:J905"/>
    <mergeCell ref="B900:C900"/>
    <mergeCell ref="D900:E900"/>
    <mergeCell ref="G900:H900"/>
    <mergeCell ref="I900:J900"/>
    <mergeCell ref="G901:J901"/>
    <mergeCell ref="G895:J895"/>
    <mergeCell ref="G896:J896"/>
    <mergeCell ref="G897:K897"/>
    <mergeCell ref="A898:K898"/>
    <mergeCell ref="A899:C899"/>
    <mergeCell ref="D899:E899"/>
    <mergeCell ref="G899:H899"/>
    <mergeCell ref="I899:J899"/>
    <mergeCell ref="B912:C912"/>
    <mergeCell ref="D912:E912"/>
    <mergeCell ref="G912:H912"/>
    <mergeCell ref="I912:J912"/>
    <mergeCell ref="G913:J913"/>
    <mergeCell ref="G908:J908"/>
    <mergeCell ref="G909:K909"/>
    <mergeCell ref="A910:K910"/>
    <mergeCell ref="A911:C911"/>
    <mergeCell ref="D911:E911"/>
    <mergeCell ref="G911:H911"/>
    <mergeCell ref="I911:J911"/>
    <mergeCell ref="B906:C906"/>
    <mergeCell ref="D906:E906"/>
    <mergeCell ref="G906:H906"/>
    <mergeCell ref="I906:J906"/>
    <mergeCell ref="G907:J907"/>
    <mergeCell ref="G920:J920"/>
    <mergeCell ref="G921:K921"/>
    <mergeCell ref="A922:K922"/>
    <mergeCell ref="A923:C923"/>
    <mergeCell ref="D923:E923"/>
    <mergeCell ref="G923:H923"/>
    <mergeCell ref="I923:J923"/>
    <mergeCell ref="B918:C918"/>
    <mergeCell ref="D918:E918"/>
    <mergeCell ref="G918:H918"/>
    <mergeCell ref="I918:J918"/>
    <mergeCell ref="G919:J919"/>
    <mergeCell ref="G914:J914"/>
    <mergeCell ref="G915:K915"/>
    <mergeCell ref="A916:K916"/>
    <mergeCell ref="A917:C917"/>
    <mergeCell ref="D917:E917"/>
    <mergeCell ref="G917:H917"/>
    <mergeCell ref="I917:J917"/>
    <mergeCell ref="B928:C928"/>
    <mergeCell ref="D928:E928"/>
    <mergeCell ref="G928:H928"/>
    <mergeCell ref="I928:J928"/>
    <mergeCell ref="G929:J929"/>
    <mergeCell ref="G926:J926"/>
    <mergeCell ref="A927:C927"/>
    <mergeCell ref="D927:E927"/>
    <mergeCell ref="G927:H927"/>
    <mergeCell ref="I927:J927"/>
    <mergeCell ref="B924:C924"/>
    <mergeCell ref="D924:E924"/>
    <mergeCell ref="G924:H924"/>
    <mergeCell ref="I924:J924"/>
    <mergeCell ref="B925:C925"/>
    <mergeCell ref="D925:E925"/>
    <mergeCell ref="G925:H925"/>
    <mergeCell ref="I925:J925"/>
    <mergeCell ref="G934:J934"/>
    <mergeCell ref="G935:J935"/>
    <mergeCell ref="G936:K936"/>
    <mergeCell ref="A937:K937"/>
    <mergeCell ref="A938:C938"/>
    <mergeCell ref="D938:E938"/>
    <mergeCell ref="G938:H938"/>
    <mergeCell ref="I938:J938"/>
    <mergeCell ref="B932:C932"/>
    <mergeCell ref="D932:E932"/>
    <mergeCell ref="G932:H932"/>
    <mergeCell ref="I932:J932"/>
    <mergeCell ref="B933:C933"/>
    <mergeCell ref="D933:E933"/>
    <mergeCell ref="G933:H933"/>
    <mergeCell ref="I933:J933"/>
    <mergeCell ref="A930:C930"/>
    <mergeCell ref="D930:E930"/>
    <mergeCell ref="G930:H930"/>
    <mergeCell ref="I930:J930"/>
    <mergeCell ref="B931:C931"/>
    <mergeCell ref="D931:E931"/>
    <mergeCell ref="G931:H931"/>
    <mergeCell ref="I931:J931"/>
    <mergeCell ref="B943:C943"/>
    <mergeCell ref="D943:E943"/>
    <mergeCell ref="G943:H943"/>
    <mergeCell ref="I943:J943"/>
    <mergeCell ref="B944:C944"/>
    <mergeCell ref="D944:E944"/>
    <mergeCell ref="G944:H944"/>
    <mergeCell ref="I944:J944"/>
    <mergeCell ref="G941:J941"/>
    <mergeCell ref="A942:C942"/>
    <mergeCell ref="D942:E942"/>
    <mergeCell ref="G942:H942"/>
    <mergeCell ref="I942:J942"/>
    <mergeCell ref="B939:C939"/>
    <mergeCell ref="D939:E939"/>
    <mergeCell ref="G939:H939"/>
    <mergeCell ref="I939:J939"/>
    <mergeCell ref="B940:C940"/>
    <mergeCell ref="D940:E940"/>
    <mergeCell ref="G940:H940"/>
    <mergeCell ref="I940:J940"/>
    <mergeCell ref="B949:C949"/>
    <mergeCell ref="D949:E949"/>
    <mergeCell ref="G949:H949"/>
    <mergeCell ref="I949:J949"/>
    <mergeCell ref="G950:J950"/>
    <mergeCell ref="A947:C947"/>
    <mergeCell ref="D947:E947"/>
    <mergeCell ref="G947:H947"/>
    <mergeCell ref="I947:J947"/>
    <mergeCell ref="B948:C948"/>
    <mergeCell ref="D948:E948"/>
    <mergeCell ref="G948:H948"/>
    <mergeCell ref="I948:J948"/>
    <mergeCell ref="B945:C945"/>
    <mergeCell ref="D945:E945"/>
    <mergeCell ref="G945:H945"/>
    <mergeCell ref="I945:J945"/>
    <mergeCell ref="G946:J946"/>
    <mergeCell ref="G957:J957"/>
    <mergeCell ref="A958:C958"/>
    <mergeCell ref="D958:E958"/>
    <mergeCell ref="G958:H958"/>
    <mergeCell ref="I958:J958"/>
    <mergeCell ref="B955:C955"/>
    <mergeCell ref="D955:E955"/>
    <mergeCell ref="G955:H955"/>
    <mergeCell ref="I955:J955"/>
    <mergeCell ref="B956:C956"/>
    <mergeCell ref="D956:E956"/>
    <mergeCell ref="G956:H956"/>
    <mergeCell ref="I956:J956"/>
    <mergeCell ref="G951:J951"/>
    <mergeCell ref="G952:K952"/>
    <mergeCell ref="A953:K953"/>
    <mergeCell ref="A954:C954"/>
    <mergeCell ref="D954:E954"/>
    <mergeCell ref="G954:H954"/>
    <mergeCell ref="I954:J954"/>
    <mergeCell ref="A963:C963"/>
    <mergeCell ref="D963:E963"/>
    <mergeCell ref="G963:H963"/>
    <mergeCell ref="I963:J963"/>
    <mergeCell ref="B964:C964"/>
    <mergeCell ref="D964:E964"/>
    <mergeCell ref="G964:H964"/>
    <mergeCell ref="I964:J964"/>
    <mergeCell ref="B961:C961"/>
    <mergeCell ref="D961:E961"/>
    <mergeCell ref="G961:H961"/>
    <mergeCell ref="I961:J961"/>
    <mergeCell ref="G962:J962"/>
    <mergeCell ref="B959:C959"/>
    <mergeCell ref="D959:E959"/>
    <mergeCell ref="G959:H959"/>
    <mergeCell ref="I959:J959"/>
    <mergeCell ref="B960:C960"/>
    <mergeCell ref="D960:E960"/>
    <mergeCell ref="G960:H960"/>
    <mergeCell ref="I960:J960"/>
    <mergeCell ref="B971:C971"/>
    <mergeCell ref="D971:E971"/>
    <mergeCell ref="G971:H971"/>
    <mergeCell ref="I971:J971"/>
    <mergeCell ref="B972:C972"/>
    <mergeCell ref="D972:E972"/>
    <mergeCell ref="G972:H972"/>
    <mergeCell ref="I972:J972"/>
    <mergeCell ref="G967:J967"/>
    <mergeCell ref="G968:K968"/>
    <mergeCell ref="A969:K969"/>
    <mergeCell ref="A970:C970"/>
    <mergeCell ref="D970:E970"/>
    <mergeCell ref="G970:H970"/>
    <mergeCell ref="I970:J970"/>
    <mergeCell ref="B965:C965"/>
    <mergeCell ref="D965:E965"/>
    <mergeCell ref="G965:H965"/>
    <mergeCell ref="I965:J965"/>
    <mergeCell ref="G966:J966"/>
    <mergeCell ref="B977:C977"/>
    <mergeCell ref="D977:E977"/>
    <mergeCell ref="G977:H977"/>
    <mergeCell ref="I977:J977"/>
    <mergeCell ref="G978:J978"/>
    <mergeCell ref="B975:C975"/>
    <mergeCell ref="D975:E975"/>
    <mergeCell ref="G975:H975"/>
    <mergeCell ref="I975:J975"/>
    <mergeCell ref="B976:C976"/>
    <mergeCell ref="D976:E976"/>
    <mergeCell ref="G976:H976"/>
    <mergeCell ref="I976:J976"/>
    <mergeCell ref="G973:J973"/>
    <mergeCell ref="A974:C974"/>
    <mergeCell ref="D974:E974"/>
    <mergeCell ref="G974:H974"/>
    <mergeCell ref="I974:J974"/>
    <mergeCell ref="G983:J983"/>
    <mergeCell ref="G984:K984"/>
    <mergeCell ref="A985:K985"/>
    <mergeCell ref="A986:C986"/>
    <mergeCell ref="D986:E986"/>
    <mergeCell ref="G986:H986"/>
    <mergeCell ref="I986:J986"/>
    <mergeCell ref="B981:C981"/>
    <mergeCell ref="D981:E981"/>
    <mergeCell ref="G981:H981"/>
    <mergeCell ref="I981:J981"/>
    <mergeCell ref="G982:J982"/>
    <mergeCell ref="A979:C979"/>
    <mergeCell ref="D979:E979"/>
    <mergeCell ref="G979:H979"/>
    <mergeCell ref="I979:J979"/>
    <mergeCell ref="B980:C980"/>
    <mergeCell ref="D980:E980"/>
    <mergeCell ref="G980:H980"/>
    <mergeCell ref="I980:J980"/>
    <mergeCell ref="A991:C991"/>
    <mergeCell ref="D991:E991"/>
    <mergeCell ref="G991:H991"/>
    <mergeCell ref="I991:J991"/>
    <mergeCell ref="B992:C992"/>
    <mergeCell ref="D992:E992"/>
    <mergeCell ref="G992:H992"/>
    <mergeCell ref="I992:J992"/>
    <mergeCell ref="B989:C989"/>
    <mergeCell ref="D989:E989"/>
    <mergeCell ref="G989:H989"/>
    <mergeCell ref="I989:J989"/>
    <mergeCell ref="G990:J990"/>
    <mergeCell ref="B987:C987"/>
    <mergeCell ref="D987:E987"/>
    <mergeCell ref="G987:H987"/>
    <mergeCell ref="I987:J987"/>
    <mergeCell ref="B988:C988"/>
    <mergeCell ref="D988:E988"/>
    <mergeCell ref="G988:H988"/>
    <mergeCell ref="I988:J988"/>
    <mergeCell ref="G1000:J1000"/>
    <mergeCell ref="A1001:C1001"/>
    <mergeCell ref="D1001:E1001"/>
    <mergeCell ref="G1001:H1001"/>
    <mergeCell ref="I1001:J1001"/>
    <mergeCell ref="B998:C998"/>
    <mergeCell ref="D998:E998"/>
    <mergeCell ref="G998:H998"/>
    <mergeCell ref="I998:J998"/>
    <mergeCell ref="B999:C999"/>
    <mergeCell ref="D999:E999"/>
    <mergeCell ref="G999:H999"/>
    <mergeCell ref="I999:J999"/>
    <mergeCell ref="G993:J993"/>
    <mergeCell ref="G994:J994"/>
    <mergeCell ref="G995:K995"/>
    <mergeCell ref="A996:K996"/>
    <mergeCell ref="A997:C997"/>
    <mergeCell ref="D997:E997"/>
    <mergeCell ref="G997:H997"/>
    <mergeCell ref="I997:J997"/>
    <mergeCell ref="A1006:C1006"/>
    <mergeCell ref="D1006:E1006"/>
    <mergeCell ref="G1006:H1006"/>
    <mergeCell ref="I1006:J1006"/>
    <mergeCell ref="B1007:C1007"/>
    <mergeCell ref="D1007:E1007"/>
    <mergeCell ref="G1007:H1007"/>
    <mergeCell ref="I1007:J1007"/>
    <mergeCell ref="B1004:C1004"/>
    <mergeCell ref="D1004:E1004"/>
    <mergeCell ref="G1004:H1004"/>
    <mergeCell ref="I1004:J1004"/>
    <mergeCell ref="G1005:J1005"/>
    <mergeCell ref="B1002:C1002"/>
    <mergeCell ref="D1002:E1002"/>
    <mergeCell ref="G1002:H1002"/>
    <mergeCell ref="I1002:J1002"/>
    <mergeCell ref="B1003:C1003"/>
    <mergeCell ref="D1003:E1003"/>
    <mergeCell ref="G1003:H1003"/>
    <mergeCell ref="I1003:J1003"/>
    <mergeCell ref="B1014:C1014"/>
    <mergeCell ref="D1014:E1014"/>
    <mergeCell ref="G1014:H1014"/>
    <mergeCell ref="I1014:J1014"/>
    <mergeCell ref="B1015:C1015"/>
    <mergeCell ref="D1015:E1015"/>
    <mergeCell ref="G1015:H1015"/>
    <mergeCell ref="I1015:J1015"/>
    <mergeCell ref="G1010:J1010"/>
    <mergeCell ref="G1011:K1011"/>
    <mergeCell ref="A1012:K1012"/>
    <mergeCell ref="A1013:C1013"/>
    <mergeCell ref="D1013:E1013"/>
    <mergeCell ref="G1013:H1013"/>
    <mergeCell ref="I1013:J1013"/>
    <mergeCell ref="B1008:C1008"/>
    <mergeCell ref="D1008:E1008"/>
    <mergeCell ref="G1008:H1008"/>
    <mergeCell ref="I1008:J1008"/>
    <mergeCell ref="G1009:J1009"/>
    <mergeCell ref="G1020:J1020"/>
    <mergeCell ref="G1021:J1021"/>
    <mergeCell ref="G1022:K1022"/>
    <mergeCell ref="A1023:K1023"/>
    <mergeCell ref="A1024:C1024"/>
    <mergeCell ref="D1024:E1024"/>
    <mergeCell ref="G1024:H1024"/>
    <mergeCell ref="I1024:J1024"/>
    <mergeCell ref="B1018:C1018"/>
    <mergeCell ref="D1018:E1018"/>
    <mergeCell ref="G1018:H1018"/>
    <mergeCell ref="I1018:J1018"/>
    <mergeCell ref="B1019:C1019"/>
    <mergeCell ref="D1019:E1019"/>
    <mergeCell ref="G1019:H1019"/>
    <mergeCell ref="I1019:J1019"/>
    <mergeCell ref="G1016:J1016"/>
    <mergeCell ref="A1017:C1017"/>
    <mergeCell ref="D1017:E1017"/>
    <mergeCell ref="G1017:H1017"/>
    <mergeCell ref="I1017:J1017"/>
    <mergeCell ref="B1032:C1032"/>
    <mergeCell ref="D1032:E1032"/>
    <mergeCell ref="G1032:H1032"/>
    <mergeCell ref="I1032:J1032"/>
    <mergeCell ref="B1033:C1033"/>
    <mergeCell ref="D1033:E1033"/>
    <mergeCell ref="G1033:H1033"/>
    <mergeCell ref="I1033:J1033"/>
    <mergeCell ref="G1027:J1027"/>
    <mergeCell ref="G1028:J1028"/>
    <mergeCell ref="G1029:K1029"/>
    <mergeCell ref="A1030:K1030"/>
    <mergeCell ref="A1031:C1031"/>
    <mergeCell ref="D1031:E1031"/>
    <mergeCell ref="G1031:H1031"/>
    <mergeCell ref="I1031:J1031"/>
    <mergeCell ref="B1025:C1025"/>
    <mergeCell ref="D1025:E1025"/>
    <mergeCell ref="G1025:H1025"/>
    <mergeCell ref="I1025:J1025"/>
    <mergeCell ref="B1026:C1026"/>
    <mergeCell ref="D1026:E1026"/>
    <mergeCell ref="G1026:H1026"/>
    <mergeCell ref="I1026:J1026"/>
    <mergeCell ref="G1041:J1041"/>
    <mergeCell ref="G1042:J1042"/>
    <mergeCell ref="G1043:K1043"/>
    <mergeCell ref="A1044:K1044"/>
    <mergeCell ref="A1045:C1045"/>
    <mergeCell ref="D1045:E1045"/>
    <mergeCell ref="G1045:H1045"/>
    <mergeCell ref="I1045:J1045"/>
    <mergeCell ref="B1039:C1039"/>
    <mergeCell ref="D1039:E1039"/>
    <mergeCell ref="G1039:H1039"/>
    <mergeCell ref="I1039:J1039"/>
    <mergeCell ref="B1040:C1040"/>
    <mergeCell ref="D1040:E1040"/>
    <mergeCell ref="G1040:H1040"/>
    <mergeCell ref="I1040:J1040"/>
    <mergeCell ref="G1034:J1034"/>
    <mergeCell ref="G1035:J1035"/>
    <mergeCell ref="G1036:K1036"/>
    <mergeCell ref="A1037:K1037"/>
    <mergeCell ref="A1038:C1038"/>
    <mergeCell ref="D1038:E1038"/>
    <mergeCell ref="G1038:H1038"/>
    <mergeCell ref="I1038:J1038"/>
    <mergeCell ref="B1050:C1050"/>
    <mergeCell ref="D1050:E1050"/>
    <mergeCell ref="G1050:H1050"/>
    <mergeCell ref="I1050:J1050"/>
    <mergeCell ref="G1051:J1051"/>
    <mergeCell ref="A1048:C1048"/>
    <mergeCell ref="D1048:E1048"/>
    <mergeCell ref="G1048:H1048"/>
    <mergeCell ref="I1048:J1048"/>
    <mergeCell ref="B1049:C1049"/>
    <mergeCell ref="D1049:E1049"/>
    <mergeCell ref="G1049:H1049"/>
    <mergeCell ref="I1049:J1049"/>
    <mergeCell ref="B1046:C1046"/>
    <mergeCell ref="D1046:E1046"/>
    <mergeCell ref="G1046:H1046"/>
    <mergeCell ref="I1046:J1046"/>
    <mergeCell ref="G1047:J1047"/>
    <mergeCell ref="G1058:J1058"/>
    <mergeCell ref="G1059:K1059"/>
    <mergeCell ref="A1060:K1060"/>
    <mergeCell ref="A1061:C1061"/>
    <mergeCell ref="D1061:E1061"/>
    <mergeCell ref="G1061:H1061"/>
    <mergeCell ref="I1061:J1061"/>
    <mergeCell ref="B1056:C1056"/>
    <mergeCell ref="D1056:E1056"/>
    <mergeCell ref="G1056:H1056"/>
    <mergeCell ref="I1056:J1056"/>
    <mergeCell ref="G1057:J1057"/>
    <mergeCell ref="G1052:J1052"/>
    <mergeCell ref="G1053:K1053"/>
    <mergeCell ref="A1054:K1054"/>
    <mergeCell ref="A1055:C1055"/>
    <mergeCell ref="D1055:E1055"/>
    <mergeCell ref="G1055:H1055"/>
    <mergeCell ref="I1055:J1055"/>
    <mergeCell ref="B1068:C1068"/>
    <mergeCell ref="D1068:E1068"/>
    <mergeCell ref="G1068:H1068"/>
    <mergeCell ref="I1068:J1068"/>
    <mergeCell ref="G1069:J1069"/>
    <mergeCell ref="G1064:J1064"/>
    <mergeCell ref="G1065:K1065"/>
    <mergeCell ref="A1066:K1066"/>
    <mergeCell ref="A1067:C1067"/>
    <mergeCell ref="D1067:E1067"/>
    <mergeCell ref="G1067:H1067"/>
    <mergeCell ref="I1067:J1067"/>
    <mergeCell ref="B1062:C1062"/>
    <mergeCell ref="D1062:E1062"/>
    <mergeCell ref="G1062:H1062"/>
    <mergeCell ref="I1062:J1062"/>
    <mergeCell ref="G1063:J1063"/>
    <mergeCell ref="G1076:J1076"/>
    <mergeCell ref="G1077:K1077"/>
    <mergeCell ref="A1078:K1078"/>
    <mergeCell ref="A1079:C1079"/>
    <mergeCell ref="D1079:E1079"/>
    <mergeCell ref="G1079:H1079"/>
    <mergeCell ref="I1079:J1079"/>
    <mergeCell ref="B1074:C1074"/>
    <mergeCell ref="D1074:E1074"/>
    <mergeCell ref="G1074:H1074"/>
    <mergeCell ref="I1074:J1074"/>
    <mergeCell ref="G1075:J1075"/>
    <mergeCell ref="G1070:J1070"/>
    <mergeCell ref="G1071:K1071"/>
    <mergeCell ref="A1072:K1072"/>
    <mergeCell ref="A1073:C1073"/>
    <mergeCell ref="D1073:E1073"/>
    <mergeCell ref="G1073:H1073"/>
    <mergeCell ref="I1073:J1073"/>
    <mergeCell ref="B1086:C1086"/>
    <mergeCell ref="D1086:E1086"/>
    <mergeCell ref="G1086:H1086"/>
    <mergeCell ref="I1086:J1086"/>
    <mergeCell ref="G1087:J1087"/>
    <mergeCell ref="G1082:J1082"/>
    <mergeCell ref="G1083:K1083"/>
    <mergeCell ref="A1084:K1084"/>
    <mergeCell ref="A1085:C1085"/>
    <mergeCell ref="D1085:E1085"/>
    <mergeCell ref="G1085:H1085"/>
    <mergeCell ref="I1085:J1085"/>
    <mergeCell ref="B1080:C1080"/>
    <mergeCell ref="D1080:E1080"/>
    <mergeCell ref="G1080:H1080"/>
    <mergeCell ref="I1080:J1080"/>
    <mergeCell ref="G1081:J1081"/>
    <mergeCell ref="G1094:J1094"/>
    <mergeCell ref="G1095:K1095"/>
    <mergeCell ref="A1096:K1096"/>
    <mergeCell ref="A1097:C1097"/>
    <mergeCell ref="D1097:E1097"/>
    <mergeCell ref="G1097:H1097"/>
    <mergeCell ref="I1097:J1097"/>
    <mergeCell ref="B1092:C1092"/>
    <mergeCell ref="D1092:E1092"/>
    <mergeCell ref="G1092:H1092"/>
    <mergeCell ref="I1092:J1092"/>
    <mergeCell ref="G1093:J1093"/>
    <mergeCell ref="G1088:J1088"/>
    <mergeCell ref="G1089:K1089"/>
    <mergeCell ref="A1090:K1090"/>
    <mergeCell ref="A1091:C1091"/>
    <mergeCell ref="D1091:E1091"/>
    <mergeCell ref="G1091:H1091"/>
    <mergeCell ref="I1091:J1091"/>
    <mergeCell ref="B1104:C1104"/>
    <mergeCell ref="D1104:E1104"/>
    <mergeCell ref="G1104:H1104"/>
    <mergeCell ref="I1104:J1104"/>
    <mergeCell ref="G1105:J1105"/>
    <mergeCell ref="G1100:J1100"/>
    <mergeCell ref="G1101:K1101"/>
    <mergeCell ref="A1102:K1102"/>
    <mergeCell ref="A1103:C1103"/>
    <mergeCell ref="D1103:E1103"/>
    <mergeCell ref="G1103:H1103"/>
    <mergeCell ref="I1103:J1103"/>
    <mergeCell ref="B1098:C1098"/>
    <mergeCell ref="D1098:E1098"/>
    <mergeCell ref="G1098:H1098"/>
    <mergeCell ref="I1098:J1098"/>
    <mergeCell ref="G1099:J1099"/>
    <mergeCell ref="G1112:J1112"/>
    <mergeCell ref="G1113:K1113"/>
    <mergeCell ref="A1114:K1114"/>
    <mergeCell ref="A1115:C1115"/>
    <mergeCell ref="D1115:E1115"/>
    <mergeCell ref="G1115:H1115"/>
    <mergeCell ref="I1115:J1115"/>
    <mergeCell ref="B1110:C1110"/>
    <mergeCell ref="D1110:E1110"/>
    <mergeCell ref="G1110:H1110"/>
    <mergeCell ref="I1110:J1110"/>
    <mergeCell ref="G1111:J1111"/>
    <mergeCell ref="G1106:J1106"/>
    <mergeCell ref="G1107:K1107"/>
    <mergeCell ref="A1108:K1108"/>
    <mergeCell ref="A1109:C1109"/>
    <mergeCell ref="D1109:E1109"/>
    <mergeCell ref="G1109:H1109"/>
    <mergeCell ref="I1109:J1109"/>
    <mergeCell ref="B1122:C1122"/>
    <mergeCell ref="D1122:E1122"/>
    <mergeCell ref="G1122:H1122"/>
    <mergeCell ref="I1122:J1122"/>
    <mergeCell ref="G1123:J1123"/>
    <mergeCell ref="G1118:J1118"/>
    <mergeCell ref="G1119:K1119"/>
    <mergeCell ref="A1120:K1120"/>
    <mergeCell ref="A1121:C1121"/>
    <mergeCell ref="D1121:E1121"/>
    <mergeCell ref="G1121:H1121"/>
    <mergeCell ref="I1121:J1121"/>
    <mergeCell ref="B1116:C1116"/>
    <mergeCell ref="D1116:E1116"/>
    <mergeCell ref="G1116:H1116"/>
    <mergeCell ref="I1116:J1116"/>
    <mergeCell ref="G1117:J1117"/>
    <mergeCell ref="G1130:J1130"/>
    <mergeCell ref="G1131:K1131"/>
    <mergeCell ref="A1132:K1132"/>
    <mergeCell ref="A1133:C1133"/>
    <mergeCell ref="D1133:E1133"/>
    <mergeCell ref="G1133:H1133"/>
    <mergeCell ref="I1133:J1133"/>
    <mergeCell ref="B1128:C1128"/>
    <mergeCell ref="D1128:E1128"/>
    <mergeCell ref="G1128:H1128"/>
    <mergeCell ref="I1128:J1128"/>
    <mergeCell ref="G1129:J1129"/>
    <mergeCell ref="G1124:J1124"/>
    <mergeCell ref="G1125:K1125"/>
    <mergeCell ref="A1126:K1126"/>
    <mergeCell ref="A1127:C1127"/>
    <mergeCell ref="D1127:E1127"/>
    <mergeCell ref="G1127:H1127"/>
    <mergeCell ref="I1127:J1127"/>
    <mergeCell ref="B1140:C1140"/>
    <mergeCell ref="D1140:E1140"/>
    <mergeCell ref="G1140:H1140"/>
    <mergeCell ref="I1140:J1140"/>
    <mergeCell ref="G1141:J1141"/>
    <mergeCell ref="G1136:J1136"/>
    <mergeCell ref="G1137:K1137"/>
    <mergeCell ref="A1138:K1138"/>
    <mergeCell ref="A1139:C1139"/>
    <mergeCell ref="D1139:E1139"/>
    <mergeCell ref="G1139:H1139"/>
    <mergeCell ref="I1139:J1139"/>
    <mergeCell ref="B1134:C1134"/>
    <mergeCell ref="D1134:E1134"/>
    <mergeCell ref="G1134:H1134"/>
    <mergeCell ref="I1134:J1134"/>
    <mergeCell ref="G1135:J1135"/>
    <mergeCell ref="G1148:J1148"/>
    <mergeCell ref="G1149:K1149"/>
    <mergeCell ref="A1150:K1150"/>
    <mergeCell ref="A1151:C1151"/>
    <mergeCell ref="D1151:E1151"/>
    <mergeCell ref="G1151:H1151"/>
    <mergeCell ref="I1151:J1151"/>
    <mergeCell ref="B1146:C1146"/>
    <mergeCell ref="D1146:E1146"/>
    <mergeCell ref="G1146:H1146"/>
    <mergeCell ref="I1146:J1146"/>
    <mergeCell ref="G1147:J1147"/>
    <mergeCell ref="G1142:J1142"/>
    <mergeCell ref="G1143:K1143"/>
    <mergeCell ref="A1144:K1144"/>
    <mergeCell ref="A1145:C1145"/>
    <mergeCell ref="D1145:E1145"/>
    <mergeCell ref="G1145:H1145"/>
    <mergeCell ref="I1145:J1145"/>
    <mergeCell ref="B1158:C1158"/>
    <mergeCell ref="D1158:E1158"/>
    <mergeCell ref="G1158:H1158"/>
    <mergeCell ref="I1158:J1158"/>
    <mergeCell ref="G1159:J1159"/>
    <mergeCell ref="G1154:J1154"/>
    <mergeCell ref="G1155:K1155"/>
    <mergeCell ref="A1156:K1156"/>
    <mergeCell ref="A1157:C1157"/>
    <mergeCell ref="D1157:E1157"/>
    <mergeCell ref="G1157:H1157"/>
    <mergeCell ref="I1157:J1157"/>
    <mergeCell ref="B1152:C1152"/>
    <mergeCell ref="D1152:E1152"/>
    <mergeCell ref="G1152:H1152"/>
    <mergeCell ref="I1152:J1152"/>
    <mergeCell ref="G1153:J1153"/>
    <mergeCell ref="G1166:J1166"/>
    <mergeCell ref="G1167:K1167"/>
    <mergeCell ref="A1168:K1168"/>
    <mergeCell ref="A1169:C1169"/>
    <mergeCell ref="D1169:E1169"/>
    <mergeCell ref="G1169:H1169"/>
    <mergeCell ref="I1169:J1169"/>
    <mergeCell ref="B1164:C1164"/>
    <mergeCell ref="D1164:E1164"/>
    <mergeCell ref="G1164:H1164"/>
    <mergeCell ref="I1164:J1164"/>
    <mergeCell ref="G1165:J1165"/>
    <mergeCell ref="G1160:J1160"/>
    <mergeCell ref="G1161:K1161"/>
    <mergeCell ref="A1162:K1162"/>
    <mergeCell ref="A1163:C1163"/>
    <mergeCell ref="D1163:E1163"/>
    <mergeCell ref="G1163:H1163"/>
    <mergeCell ref="I1163:J1163"/>
    <mergeCell ref="B1176:C1176"/>
    <mergeCell ref="D1176:E1176"/>
    <mergeCell ref="G1176:H1176"/>
    <mergeCell ref="I1176:J1176"/>
    <mergeCell ref="G1177:J1177"/>
    <mergeCell ref="G1172:J1172"/>
    <mergeCell ref="G1173:K1173"/>
    <mergeCell ref="A1174:K1174"/>
    <mergeCell ref="A1175:C1175"/>
    <mergeCell ref="D1175:E1175"/>
    <mergeCell ref="G1175:H1175"/>
    <mergeCell ref="I1175:J1175"/>
    <mergeCell ref="B1170:C1170"/>
    <mergeCell ref="D1170:E1170"/>
    <mergeCell ref="G1170:H1170"/>
    <mergeCell ref="I1170:J1170"/>
    <mergeCell ref="G1171:J1171"/>
    <mergeCell ref="G1184:J1184"/>
    <mergeCell ref="G1185:K1185"/>
    <mergeCell ref="A1186:K1186"/>
    <mergeCell ref="A1187:C1187"/>
    <mergeCell ref="D1187:E1187"/>
    <mergeCell ref="G1187:H1187"/>
    <mergeCell ref="I1187:J1187"/>
    <mergeCell ref="B1182:C1182"/>
    <mergeCell ref="D1182:E1182"/>
    <mergeCell ref="G1182:H1182"/>
    <mergeCell ref="I1182:J1182"/>
    <mergeCell ref="G1183:J1183"/>
    <mergeCell ref="G1178:J1178"/>
    <mergeCell ref="G1179:K1179"/>
    <mergeCell ref="A1180:K1180"/>
    <mergeCell ref="A1181:C1181"/>
    <mergeCell ref="D1181:E1181"/>
    <mergeCell ref="G1181:H1181"/>
    <mergeCell ref="I1181:J1181"/>
    <mergeCell ref="B1194:C1194"/>
    <mergeCell ref="D1194:E1194"/>
    <mergeCell ref="G1194:H1194"/>
    <mergeCell ref="I1194:J1194"/>
    <mergeCell ref="G1195:J1195"/>
    <mergeCell ref="G1190:J1190"/>
    <mergeCell ref="G1191:K1191"/>
    <mergeCell ref="A1192:K1192"/>
    <mergeCell ref="A1193:C1193"/>
    <mergeCell ref="D1193:E1193"/>
    <mergeCell ref="G1193:H1193"/>
    <mergeCell ref="I1193:J1193"/>
    <mergeCell ref="B1188:C1188"/>
    <mergeCell ref="D1188:E1188"/>
    <mergeCell ref="G1188:H1188"/>
    <mergeCell ref="I1188:J1188"/>
    <mergeCell ref="G1189:J1189"/>
    <mergeCell ref="G1202:J1202"/>
    <mergeCell ref="G1203:K1203"/>
    <mergeCell ref="A1204:K1204"/>
    <mergeCell ref="A1205:C1205"/>
    <mergeCell ref="D1205:E1205"/>
    <mergeCell ref="G1205:H1205"/>
    <mergeCell ref="I1205:J1205"/>
    <mergeCell ref="B1200:C1200"/>
    <mergeCell ref="D1200:E1200"/>
    <mergeCell ref="G1200:H1200"/>
    <mergeCell ref="I1200:J1200"/>
    <mergeCell ref="G1201:J1201"/>
    <mergeCell ref="G1196:J1196"/>
    <mergeCell ref="G1197:K1197"/>
    <mergeCell ref="A1198:K1198"/>
    <mergeCell ref="A1199:C1199"/>
    <mergeCell ref="D1199:E1199"/>
    <mergeCell ref="G1199:H1199"/>
    <mergeCell ref="I1199:J1199"/>
    <mergeCell ref="B1212:C1212"/>
    <mergeCell ref="D1212:E1212"/>
    <mergeCell ref="G1212:H1212"/>
    <mergeCell ref="I1212:J1212"/>
    <mergeCell ref="G1213:J1213"/>
    <mergeCell ref="G1208:J1208"/>
    <mergeCell ref="G1209:K1209"/>
    <mergeCell ref="A1210:K1210"/>
    <mergeCell ref="A1211:C1211"/>
    <mergeCell ref="D1211:E1211"/>
    <mergeCell ref="G1211:H1211"/>
    <mergeCell ref="I1211:J1211"/>
    <mergeCell ref="B1206:C1206"/>
    <mergeCell ref="D1206:E1206"/>
    <mergeCell ref="G1206:H1206"/>
    <mergeCell ref="I1206:J1206"/>
    <mergeCell ref="G1207:J1207"/>
    <mergeCell ref="G1220:J1220"/>
    <mergeCell ref="G1221:K1221"/>
    <mergeCell ref="A1222:K1222"/>
    <mergeCell ref="A1223:C1223"/>
    <mergeCell ref="D1223:E1223"/>
    <mergeCell ref="G1223:H1223"/>
    <mergeCell ref="I1223:J1223"/>
    <mergeCell ref="B1218:C1218"/>
    <mergeCell ref="D1218:E1218"/>
    <mergeCell ref="G1218:H1218"/>
    <mergeCell ref="I1218:J1218"/>
    <mergeCell ref="G1219:J1219"/>
    <mergeCell ref="G1214:J1214"/>
    <mergeCell ref="G1215:K1215"/>
    <mergeCell ref="A1216:K1216"/>
    <mergeCell ref="A1217:C1217"/>
    <mergeCell ref="D1217:E1217"/>
    <mergeCell ref="G1217:H1217"/>
    <mergeCell ref="I1217:J1217"/>
    <mergeCell ref="B1230:C1230"/>
    <mergeCell ref="D1230:E1230"/>
    <mergeCell ref="G1230:H1230"/>
    <mergeCell ref="I1230:J1230"/>
    <mergeCell ref="G1231:J1231"/>
    <mergeCell ref="G1226:J1226"/>
    <mergeCell ref="G1227:K1227"/>
    <mergeCell ref="A1228:K1228"/>
    <mergeCell ref="A1229:C1229"/>
    <mergeCell ref="D1229:E1229"/>
    <mergeCell ref="G1229:H1229"/>
    <mergeCell ref="I1229:J1229"/>
    <mergeCell ref="B1224:C1224"/>
    <mergeCell ref="D1224:E1224"/>
    <mergeCell ref="G1224:H1224"/>
    <mergeCell ref="I1224:J1224"/>
    <mergeCell ref="G1225:J1225"/>
    <mergeCell ref="G1238:J1238"/>
    <mergeCell ref="G1239:K1239"/>
    <mergeCell ref="A1240:K1240"/>
    <mergeCell ref="A1241:C1241"/>
    <mergeCell ref="D1241:E1241"/>
    <mergeCell ref="G1241:H1241"/>
    <mergeCell ref="I1241:J1241"/>
    <mergeCell ref="B1236:C1236"/>
    <mergeCell ref="D1236:E1236"/>
    <mergeCell ref="G1236:H1236"/>
    <mergeCell ref="I1236:J1236"/>
    <mergeCell ref="G1237:J1237"/>
    <mergeCell ref="G1232:J1232"/>
    <mergeCell ref="G1233:K1233"/>
    <mergeCell ref="A1234:K1234"/>
    <mergeCell ref="A1235:C1235"/>
    <mergeCell ref="D1235:E1235"/>
    <mergeCell ref="G1235:H1235"/>
    <mergeCell ref="I1235:J1235"/>
    <mergeCell ref="A1246:C1246"/>
    <mergeCell ref="D1246:E1246"/>
    <mergeCell ref="G1246:H1246"/>
    <mergeCell ref="I1246:J1246"/>
    <mergeCell ref="B1247:C1247"/>
    <mergeCell ref="D1247:E1247"/>
    <mergeCell ref="G1247:H1247"/>
    <mergeCell ref="I1247:J1247"/>
    <mergeCell ref="B1244:C1244"/>
    <mergeCell ref="D1244:E1244"/>
    <mergeCell ref="G1244:H1244"/>
    <mergeCell ref="I1244:J1244"/>
    <mergeCell ref="G1245:J1245"/>
    <mergeCell ref="B1242:C1242"/>
    <mergeCell ref="D1242:E1242"/>
    <mergeCell ref="G1242:H1242"/>
    <mergeCell ref="I1242:J1242"/>
    <mergeCell ref="B1243:C1243"/>
    <mergeCell ref="D1243:E1243"/>
    <mergeCell ref="G1243:H1243"/>
    <mergeCell ref="I1243:J1243"/>
    <mergeCell ref="B1255:C1255"/>
    <mergeCell ref="G1255:H1255"/>
    <mergeCell ref="I1255:J1255"/>
    <mergeCell ref="B1256:C1256"/>
    <mergeCell ref="G1256:H1256"/>
    <mergeCell ref="I1256:J1256"/>
    <mergeCell ref="G1250:J1250"/>
    <mergeCell ref="G1251:K1251"/>
    <mergeCell ref="A1252:K1252"/>
    <mergeCell ref="A1253:C1254"/>
    <mergeCell ref="D1253:D1254"/>
    <mergeCell ref="E1253:F1253"/>
    <mergeCell ref="G1253:J1253"/>
    <mergeCell ref="K1253:K1254"/>
    <mergeCell ref="G1254:H1254"/>
    <mergeCell ref="I1254:J1254"/>
    <mergeCell ref="B1248:C1248"/>
    <mergeCell ref="D1248:E1248"/>
    <mergeCell ref="G1248:H1248"/>
    <mergeCell ref="I1248:J1248"/>
    <mergeCell ref="G1249:J1249"/>
    <mergeCell ref="G1265:J1265"/>
    <mergeCell ref="G1266:K1266"/>
    <mergeCell ref="A1267:K1267"/>
    <mergeCell ref="A1268:C1269"/>
    <mergeCell ref="D1268:D1269"/>
    <mergeCell ref="E1268:F1268"/>
    <mergeCell ref="G1268:J1268"/>
    <mergeCell ref="K1268:K1269"/>
    <mergeCell ref="G1269:H1269"/>
    <mergeCell ref="I1269:J1269"/>
    <mergeCell ref="G1260:J1260"/>
    <mergeCell ref="G1261:J1261"/>
    <mergeCell ref="G1262:J1262"/>
    <mergeCell ref="G1263:J1263"/>
    <mergeCell ref="G1264:J1264"/>
    <mergeCell ref="G1257:J1257"/>
    <mergeCell ref="A1258:E1258"/>
    <mergeCell ref="G1258:H1258"/>
    <mergeCell ref="I1258:J1258"/>
    <mergeCell ref="B1259:E1259"/>
    <mergeCell ref="G1259:H1259"/>
    <mergeCell ref="I1259:J1259"/>
    <mergeCell ref="G1276:J1276"/>
    <mergeCell ref="G1277:J1277"/>
    <mergeCell ref="G1278:J1278"/>
    <mergeCell ref="G1279:J1279"/>
    <mergeCell ref="G1280:K1280"/>
    <mergeCell ref="B1273:E1273"/>
    <mergeCell ref="G1273:H1273"/>
    <mergeCell ref="I1273:J1273"/>
    <mergeCell ref="G1274:J1274"/>
    <mergeCell ref="G1275:J1275"/>
    <mergeCell ref="B1270:C1270"/>
    <mergeCell ref="G1270:H1270"/>
    <mergeCell ref="I1270:J1270"/>
    <mergeCell ref="G1271:J1271"/>
    <mergeCell ref="A1272:E1272"/>
    <mergeCell ref="G1272:H1272"/>
    <mergeCell ref="I1272:J1272"/>
    <mergeCell ref="B1287:E1287"/>
    <mergeCell ref="G1287:H1287"/>
    <mergeCell ref="I1287:J1287"/>
    <mergeCell ref="G1288:J1288"/>
    <mergeCell ref="G1289:J1289"/>
    <mergeCell ref="B1284:C1284"/>
    <mergeCell ref="G1284:H1284"/>
    <mergeCell ref="I1284:J1284"/>
    <mergeCell ref="G1285:J1285"/>
    <mergeCell ref="A1286:E1286"/>
    <mergeCell ref="G1286:H1286"/>
    <mergeCell ref="I1286:J1286"/>
    <mergeCell ref="A1281:K1281"/>
    <mergeCell ref="A1282:C1283"/>
    <mergeCell ref="D1282:D1283"/>
    <mergeCell ref="E1282:F1282"/>
    <mergeCell ref="G1282:J1282"/>
    <mergeCell ref="K1282:K1283"/>
    <mergeCell ref="G1283:H1283"/>
    <mergeCell ref="I1283:J1283"/>
    <mergeCell ref="K1300:K1301"/>
    <mergeCell ref="G1301:H1301"/>
    <mergeCell ref="I1301:J1301"/>
    <mergeCell ref="G1295:J1295"/>
    <mergeCell ref="G1296:J1296"/>
    <mergeCell ref="G1297:J1297"/>
    <mergeCell ref="G1298:K1298"/>
    <mergeCell ref="A1299:K1299"/>
    <mergeCell ref="B1293:E1293"/>
    <mergeCell ref="G1293:H1293"/>
    <mergeCell ref="I1293:J1293"/>
    <mergeCell ref="B1294:E1294"/>
    <mergeCell ref="G1294:H1294"/>
    <mergeCell ref="I1294:J1294"/>
    <mergeCell ref="G1290:J1290"/>
    <mergeCell ref="G1291:J1291"/>
    <mergeCell ref="A1292:E1292"/>
    <mergeCell ref="G1292:H1292"/>
    <mergeCell ref="I1292:J1292"/>
    <mergeCell ref="G1304:J1304"/>
    <mergeCell ref="A1305:E1305"/>
    <mergeCell ref="G1305:H1305"/>
    <mergeCell ref="I1305:J1305"/>
    <mergeCell ref="B1306:E1306"/>
    <mergeCell ref="G1306:H1306"/>
    <mergeCell ref="I1306:J1306"/>
    <mergeCell ref="B1302:C1302"/>
    <mergeCell ref="G1302:H1302"/>
    <mergeCell ref="I1302:J1302"/>
    <mergeCell ref="B1303:C1303"/>
    <mergeCell ref="G1303:H1303"/>
    <mergeCell ref="I1303:J1303"/>
    <mergeCell ref="A1300:C1301"/>
    <mergeCell ref="D1300:D1301"/>
    <mergeCell ref="E1300:F1300"/>
    <mergeCell ref="G1300:J1300"/>
    <mergeCell ref="G1315:J1315"/>
    <mergeCell ref="G1316:K1316"/>
    <mergeCell ref="A1317:K1317"/>
    <mergeCell ref="A1318:C1318"/>
    <mergeCell ref="D1318:E1318"/>
    <mergeCell ref="G1318:H1318"/>
    <mergeCell ref="I1318:J1318"/>
    <mergeCell ref="B1312:E1312"/>
    <mergeCell ref="G1312:H1312"/>
    <mergeCell ref="I1312:J1312"/>
    <mergeCell ref="G1313:J1313"/>
    <mergeCell ref="G1314:J1314"/>
    <mergeCell ref="G1307:J1307"/>
    <mergeCell ref="G1308:J1308"/>
    <mergeCell ref="G1309:J1309"/>
    <mergeCell ref="G1310:J1310"/>
    <mergeCell ref="A1311:E1311"/>
    <mergeCell ref="G1311:H1311"/>
    <mergeCell ref="I1311:J1311"/>
    <mergeCell ref="B1323:C1323"/>
    <mergeCell ref="D1323:E1323"/>
    <mergeCell ref="G1323:H1323"/>
    <mergeCell ref="I1323:J1323"/>
    <mergeCell ref="B1324:C1324"/>
    <mergeCell ref="D1324:E1324"/>
    <mergeCell ref="G1324:H1324"/>
    <mergeCell ref="I1324:J1324"/>
    <mergeCell ref="G1321:J1321"/>
    <mergeCell ref="A1322:C1322"/>
    <mergeCell ref="D1322:E1322"/>
    <mergeCell ref="G1322:H1322"/>
    <mergeCell ref="I1322:J1322"/>
    <mergeCell ref="B1319:C1319"/>
    <mergeCell ref="D1319:E1319"/>
    <mergeCell ref="G1319:H1319"/>
    <mergeCell ref="I1319:J1319"/>
    <mergeCell ref="B1320:C1320"/>
    <mergeCell ref="D1320:E1320"/>
    <mergeCell ref="G1320:H1320"/>
    <mergeCell ref="I1320:J1320"/>
    <mergeCell ref="B1332:C1332"/>
    <mergeCell ref="D1332:E1332"/>
    <mergeCell ref="G1332:H1332"/>
    <mergeCell ref="I1332:J1332"/>
    <mergeCell ref="B1333:C1333"/>
    <mergeCell ref="D1333:E1333"/>
    <mergeCell ref="G1333:H1333"/>
    <mergeCell ref="I1333:J1333"/>
    <mergeCell ref="B1330:C1330"/>
    <mergeCell ref="D1330:E1330"/>
    <mergeCell ref="G1330:H1330"/>
    <mergeCell ref="I1330:J1330"/>
    <mergeCell ref="B1331:C1331"/>
    <mergeCell ref="D1331:E1331"/>
    <mergeCell ref="G1331:H1331"/>
    <mergeCell ref="I1331:J1331"/>
    <mergeCell ref="G1325:J1325"/>
    <mergeCell ref="G1326:J1326"/>
    <mergeCell ref="G1327:K1327"/>
    <mergeCell ref="A1328:K1328"/>
    <mergeCell ref="A1329:C1329"/>
    <mergeCell ref="D1329:E1329"/>
    <mergeCell ref="G1329:H1329"/>
    <mergeCell ref="I1329:J1329"/>
    <mergeCell ref="B1338:C1338"/>
    <mergeCell ref="D1338:E1338"/>
    <mergeCell ref="G1338:H1338"/>
    <mergeCell ref="I1338:J1338"/>
    <mergeCell ref="G1339:J1339"/>
    <mergeCell ref="G1336:J1336"/>
    <mergeCell ref="A1337:C1337"/>
    <mergeCell ref="D1337:E1337"/>
    <mergeCell ref="G1337:H1337"/>
    <mergeCell ref="I1337:J1337"/>
    <mergeCell ref="B1334:C1334"/>
    <mergeCell ref="D1334:E1334"/>
    <mergeCell ref="G1334:H1334"/>
    <mergeCell ref="I1334:J1334"/>
    <mergeCell ref="B1335:C1335"/>
    <mergeCell ref="D1335:E1335"/>
    <mergeCell ref="G1335:H1335"/>
    <mergeCell ref="I1335:J1335"/>
    <mergeCell ref="B1347:C1347"/>
    <mergeCell ref="D1347:E1347"/>
    <mergeCell ref="G1347:H1347"/>
    <mergeCell ref="I1347:J1347"/>
    <mergeCell ref="G1348:J1348"/>
    <mergeCell ref="G1342:J1342"/>
    <mergeCell ref="G1343:J1343"/>
    <mergeCell ref="G1344:K1344"/>
    <mergeCell ref="A1345:K1345"/>
    <mergeCell ref="A1346:C1346"/>
    <mergeCell ref="D1346:E1346"/>
    <mergeCell ref="G1346:H1346"/>
    <mergeCell ref="I1346:J1346"/>
    <mergeCell ref="A1340:C1340"/>
    <mergeCell ref="D1340:E1340"/>
    <mergeCell ref="G1340:H1340"/>
    <mergeCell ref="I1340:J1340"/>
    <mergeCell ref="B1341:C1341"/>
    <mergeCell ref="D1341:E1341"/>
    <mergeCell ref="G1341:H1341"/>
    <mergeCell ref="I1341:J1341"/>
    <mergeCell ref="A1353:C1353"/>
    <mergeCell ref="D1353:E1353"/>
    <mergeCell ref="G1353:H1353"/>
    <mergeCell ref="I1353:J1353"/>
    <mergeCell ref="B1354:C1354"/>
    <mergeCell ref="D1354:E1354"/>
    <mergeCell ref="G1354:H1354"/>
    <mergeCell ref="I1354:J1354"/>
    <mergeCell ref="B1351:C1351"/>
    <mergeCell ref="D1351:E1351"/>
    <mergeCell ref="G1351:H1351"/>
    <mergeCell ref="I1351:J1351"/>
    <mergeCell ref="G1352:J1352"/>
    <mergeCell ref="A1349:C1349"/>
    <mergeCell ref="D1349:E1349"/>
    <mergeCell ref="G1349:H1349"/>
    <mergeCell ref="I1349:J1349"/>
    <mergeCell ref="B1350:C1350"/>
    <mergeCell ref="D1350:E1350"/>
    <mergeCell ref="G1350:H1350"/>
    <mergeCell ref="I1350:J1350"/>
    <mergeCell ref="A1362:C1362"/>
    <mergeCell ref="D1362:E1362"/>
    <mergeCell ref="G1362:H1362"/>
    <mergeCell ref="I1362:J1362"/>
    <mergeCell ref="B1363:C1363"/>
    <mergeCell ref="D1363:E1363"/>
    <mergeCell ref="G1363:H1363"/>
    <mergeCell ref="I1363:J1363"/>
    <mergeCell ref="B1360:C1360"/>
    <mergeCell ref="D1360:E1360"/>
    <mergeCell ref="G1360:H1360"/>
    <mergeCell ref="I1360:J1360"/>
    <mergeCell ref="G1361:J1361"/>
    <mergeCell ref="G1355:J1355"/>
    <mergeCell ref="G1356:J1356"/>
    <mergeCell ref="G1357:K1357"/>
    <mergeCell ref="A1358:K1358"/>
    <mergeCell ref="A1359:C1359"/>
    <mergeCell ref="D1359:E1359"/>
    <mergeCell ref="G1359:H1359"/>
    <mergeCell ref="I1359:J1359"/>
    <mergeCell ref="B1370:C1370"/>
    <mergeCell ref="D1370:E1370"/>
    <mergeCell ref="G1370:H1370"/>
    <mergeCell ref="I1370:J1370"/>
    <mergeCell ref="G1371:J1371"/>
    <mergeCell ref="G1366:J1366"/>
    <mergeCell ref="G1367:K1367"/>
    <mergeCell ref="A1368:K1368"/>
    <mergeCell ref="A1369:C1369"/>
    <mergeCell ref="D1369:E1369"/>
    <mergeCell ref="G1369:H1369"/>
    <mergeCell ref="I1369:J1369"/>
    <mergeCell ref="B1364:C1364"/>
    <mergeCell ref="D1364:E1364"/>
    <mergeCell ref="G1364:H1364"/>
    <mergeCell ref="I1364:J1364"/>
    <mergeCell ref="G1365:J1365"/>
    <mergeCell ref="A1376:C1376"/>
    <mergeCell ref="D1376:E1376"/>
    <mergeCell ref="G1376:H1376"/>
    <mergeCell ref="I1376:J1376"/>
    <mergeCell ref="B1377:C1377"/>
    <mergeCell ref="D1377:E1377"/>
    <mergeCell ref="G1377:H1377"/>
    <mergeCell ref="I1377:J1377"/>
    <mergeCell ref="B1374:C1374"/>
    <mergeCell ref="D1374:E1374"/>
    <mergeCell ref="G1374:H1374"/>
    <mergeCell ref="I1374:J1374"/>
    <mergeCell ref="G1375:J1375"/>
    <mergeCell ref="A1372:C1372"/>
    <mergeCell ref="D1372:E1372"/>
    <mergeCell ref="G1372:H1372"/>
    <mergeCell ref="I1372:J1372"/>
    <mergeCell ref="B1373:C1373"/>
    <mergeCell ref="D1373:E1373"/>
    <mergeCell ref="G1373:H1373"/>
    <mergeCell ref="I1373:J1373"/>
    <mergeCell ref="A1385:C1385"/>
    <mergeCell ref="D1385:E1385"/>
    <mergeCell ref="G1385:H1385"/>
    <mergeCell ref="I1385:J1385"/>
    <mergeCell ref="B1386:C1386"/>
    <mergeCell ref="D1386:E1386"/>
    <mergeCell ref="G1386:H1386"/>
    <mergeCell ref="I1386:J1386"/>
    <mergeCell ref="B1383:C1383"/>
    <mergeCell ref="D1383:E1383"/>
    <mergeCell ref="G1383:H1383"/>
    <mergeCell ref="I1383:J1383"/>
    <mergeCell ref="G1384:J1384"/>
    <mergeCell ref="G1378:J1378"/>
    <mergeCell ref="G1379:J1379"/>
    <mergeCell ref="G1380:K1380"/>
    <mergeCell ref="A1381:K1381"/>
    <mergeCell ref="A1382:C1382"/>
    <mergeCell ref="D1382:E1382"/>
    <mergeCell ref="G1382:H1382"/>
    <mergeCell ref="I1382:J1382"/>
    <mergeCell ref="B1393:C1393"/>
    <mergeCell ref="D1393:E1393"/>
    <mergeCell ref="G1393:H1393"/>
    <mergeCell ref="I1393:J1393"/>
    <mergeCell ref="G1394:J1394"/>
    <mergeCell ref="G1389:J1389"/>
    <mergeCell ref="G1390:K1390"/>
    <mergeCell ref="A1391:K1391"/>
    <mergeCell ref="A1392:C1392"/>
    <mergeCell ref="D1392:E1392"/>
    <mergeCell ref="G1392:H1392"/>
    <mergeCell ref="I1392:J1392"/>
    <mergeCell ref="B1387:C1387"/>
    <mergeCell ref="D1387:E1387"/>
    <mergeCell ref="G1387:H1387"/>
    <mergeCell ref="I1387:J1387"/>
    <mergeCell ref="G1388:J1388"/>
    <mergeCell ref="G1399:J1399"/>
    <mergeCell ref="G1400:K1400"/>
    <mergeCell ref="A1401:K1401"/>
    <mergeCell ref="A1402:C1402"/>
    <mergeCell ref="D1402:E1402"/>
    <mergeCell ref="G1402:H1402"/>
    <mergeCell ref="I1402:J1402"/>
    <mergeCell ref="B1397:C1397"/>
    <mergeCell ref="D1397:E1397"/>
    <mergeCell ref="G1397:H1397"/>
    <mergeCell ref="I1397:J1397"/>
    <mergeCell ref="G1398:J1398"/>
    <mergeCell ref="A1395:C1395"/>
    <mergeCell ref="D1395:E1395"/>
    <mergeCell ref="G1395:H1395"/>
    <mergeCell ref="I1395:J1395"/>
    <mergeCell ref="B1396:C1396"/>
    <mergeCell ref="D1396:E1396"/>
    <mergeCell ref="G1396:H1396"/>
    <mergeCell ref="I1396:J1396"/>
    <mergeCell ref="B1407:C1407"/>
    <mergeCell ref="D1407:E1407"/>
    <mergeCell ref="G1407:H1407"/>
    <mergeCell ref="I1407:J1407"/>
    <mergeCell ref="G1408:J1408"/>
    <mergeCell ref="A1405:C1405"/>
    <mergeCell ref="D1405:E1405"/>
    <mergeCell ref="G1405:H1405"/>
    <mergeCell ref="I1405:J1405"/>
    <mergeCell ref="B1406:C1406"/>
    <mergeCell ref="D1406:E1406"/>
    <mergeCell ref="G1406:H1406"/>
    <mergeCell ref="I1406:J1406"/>
    <mergeCell ref="B1403:C1403"/>
    <mergeCell ref="D1403:E1403"/>
    <mergeCell ref="G1403:H1403"/>
    <mergeCell ref="I1403:J1403"/>
    <mergeCell ref="G1404:J1404"/>
    <mergeCell ref="A1415:C1415"/>
    <mergeCell ref="D1415:E1415"/>
    <mergeCell ref="G1415:H1415"/>
    <mergeCell ref="I1415:J1415"/>
    <mergeCell ref="B1416:C1416"/>
    <mergeCell ref="D1416:E1416"/>
    <mergeCell ref="G1416:H1416"/>
    <mergeCell ref="I1416:J1416"/>
    <mergeCell ref="B1413:C1413"/>
    <mergeCell ref="D1413:E1413"/>
    <mergeCell ref="G1413:H1413"/>
    <mergeCell ref="I1413:J1413"/>
    <mergeCell ref="G1414:J1414"/>
    <mergeCell ref="G1409:J1409"/>
    <mergeCell ref="G1410:K1410"/>
    <mergeCell ref="A1411:K1411"/>
    <mergeCell ref="A1412:C1412"/>
    <mergeCell ref="D1412:E1412"/>
    <mergeCell ref="G1412:H1412"/>
    <mergeCell ref="I1412:J1412"/>
    <mergeCell ref="G1421:J1421"/>
    <mergeCell ref="G1422:J1422"/>
    <mergeCell ref="G1423:K1423"/>
    <mergeCell ref="A1424:K1424"/>
    <mergeCell ref="A1425:C1425"/>
    <mergeCell ref="D1425:E1425"/>
    <mergeCell ref="G1425:H1425"/>
    <mergeCell ref="I1425:J1425"/>
    <mergeCell ref="A1419:C1419"/>
    <mergeCell ref="D1419:E1419"/>
    <mergeCell ref="G1419:H1419"/>
    <mergeCell ref="I1419:J1419"/>
    <mergeCell ref="B1420:C1420"/>
    <mergeCell ref="D1420:E1420"/>
    <mergeCell ref="G1420:H1420"/>
    <mergeCell ref="I1420:J1420"/>
    <mergeCell ref="B1417:C1417"/>
    <mergeCell ref="D1417:E1417"/>
    <mergeCell ref="G1417:H1417"/>
    <mergeCell ref="I1417:J1417"/>
    <mergeCell ref="G1418:J1418"/>
    <mergeCell ref="B1430:C1430"/>
    <mergeCell ref="D1430:E1430"/>
    <mergeCell ref="G1430:H1430"/>
    <mergeCell ref="I1430:J1430"/>
    <mergeCell ref="G1431:J1431"/>
    <mergeCell ref="A1428:C1428"/>
    <mergeCell ref="D1428:E1428"/>
    <mergeCell ref="G1428:H1428"/>
    <mergeCell ref="I1428:J1428"/>
    <mergeCell ref="B1429:C1429"/>
    <mergeCell ref="D1429:E1429"/>
    <mergeCell ref="G1429:H1429"/>
    <mergeCell ref="I1429:J1429"/>
    <mergeCell ref="B1426:C1426"/>
    <mergeCell ref="D1426:E1426"/>
    <mergeCell ref="G1426:H1426"/>
    <mergeCell ref="I1426:J1426"/>
    <mergeCell ref="G1427:J1427"/>
    <mergeCell ref="B1439:C1439"/>
    <mergeCell ref="D1439:E1439"/>
    <mergeCell ref="G1439:H1439"/>
    <mergeCell ref="I1439:J1439"/>
    <mergeCell ref="G1440:J1440"/>
    <mergeCell ref="G1434:J1434"/>
    <mergeCell ref="G1435:J1435"/>
    <mergeCell ref="G1436:K1436"/>
    <mergeCell ref="A1437:K1437"/>
    <mergeCell ref="A1438:C1438"/>
    <mergeCell ref="D1438:E1438"/>
    <mergeCell ref="G1438:H1438"/>
    <mergeCell ref="I1438:J1438"/>
    <mergeCell ref="A1432:C1432"/>
    <mergeCell ref="D1432:E1432"/>
    <mergeCell ref="G1432:H1432"/>
    <mergeCell ref="I1432:J1432"/>
    <mergeCell ref="B1433:C1433"/>
    <mergeCell ref="D1433:E1433"/>
    <mergeCell ref="G1433:H1433"/>
    <mergeCell ref="I1433:J1433"/>
    <mergeCell ref="A1445:C1445"/>
    <mergeCell ref="D1445:E1445"/>
    <mergeCell ref="G1445:H1445"/>
    <mergeCell ref="I1445:J1445"/>
    <mergeCell ref="B1446:C1446"/>
    <mergeCell ref="D1446:E1446"/>
    <mergeCell ref="G1446:H1446"/>
    <mergeCell ref="I1446:J1446"/>
    <mergeCell ref="B1443:C1443"/>
    <mergeCell ref="D1443:E1443"/>
    <mergeCell ref="G1443:H1443"/>
    <mergeCell ref="I1443:J1443"/>
    <mergeCell ref="G1444:J1444"/>
    <mergeCell ref="A1441:C1441"/>
    <mergeCell ref="D1441:E1441"/>
    <mergeCell ref="G1441:H1441"/>
    <mergeCell ref="I1441:J1441"/>
    <mergeCell ref="B1442:C1442"/>
    <mergeCell ref="D1442:E1442"/>
    <mergeCell ref="G1442:H1442"/>
    <mergeCell ref="I1442:J1442"/>
    <mergeCell ref="B1454:C1454"/>
    <mergeCell ref="D1454:E1454"/>
    <mergeCell ref="G1454:H1454"/>
    <mergeCell ref="I1454:J1454"/>
    <mergeCell ref="B1455:C1455"/>
    <mergeCell ref="D1455:E1455"/>
    <mergeCell ref="G1455:H1455"/>
    <mergeCell ref="I1455:J1455"/>
    <mergeCell ref="B1452:C1452"/>
    <mergeCell ref="D1452:E1452"/>
    <mergeCell ref="G1452:H1452"/>
    <mergeCell ref="I1452:J1452"/>
    <mergeCell ref="B1453:C1453"/>
    <mergeCell ref="D1453:E1453"/>
    <mergeCell ref="G1453:H1453"/>
    <mergeCell ref="I1453:J1453"/>
    <mergeCell ref="G1447:J1447"/>
    <mergeCell ref="G1448:J1448"/>
    <mergeCell ref="G1449:K1449"/>
    <mergeCell ref="A1450:K1450"/>
    <mergeCell ref="A1451:C1451"/>
    <mergeCell ref="D1451:E1451"/>
    <mergeCell ref="G1451:H1451"/>
    <mergeCell ref="I1451:J1451"/>
    <mergeCell ref="B1460:C1460"/>
    <mergeCell ref="D1460:E1460"/>
    <mergeCell ref="G1460:H1460"/>
    <mergeCell ref="I1460:J1460"/>
    <mergeCell ref="G1461:J1461"/>
    <mergeCell ref="G1458:J1458"/>
    <mergeCell ref="A1459:C1459"/>
    <mergeCell ref="D1459:E1459"/>
    <mergeCell ref="G1459:H1459"/>
    <mergeCell ref="I1459:J1459"/>
    <mergeCell ref="B1456:C1456"/>
    <mergeCell ref="D1456:E1456"/>
    <mergeCell ref="G1456:H1456"/>
    <mergeCell ref="I1456:J1456"/>
    <mergeCell ref="B1457:C1457"/>
    <mergeCell ref="D1457:E1457"/>
    <mergeCell ref="G1457:H1457"/>
    <mergeCell ref="I1457:J1457"/>
    <mergeCell ref="B1469:C1469"/>
    <mergeCell ref="D1469:E1469"/>
    <mergeCell ref="G1469:H1469"/>
    <mergeCell ref="I1469:J1469"/>
    <mergeCell ref="B1470:C1470"/>
    <mergeCell ref="D1470:E1470"/>
    <mergeCell ref="G1470:H1470"/>
    <mergeCell ref="I1470:J1470"/>
    <mergeCell ref="G1464:J1464"/>
    <mergeCell ref="G1465:J1465"/>
    <mergeCell ref="G1466:K1466"/>
    <mergeCell ref="A1467:K1467"/>
    <mergeCell ref="A1468:C1468"/>
    <mergeCell ref="D1468:E1468"/>
    <mergeCell ref="G1468:H1468"/>
    <mergeCell ref="I1468:J1468"/>
    <mergeCell ref="A1462:C1462"/>
    <mergeCell ref="D1462:E1462"/>
    <mergeCell ref="G1462:H1462"/>
    <mergeCell ref="I1462:J1462"/>
    <mergeCell ref="B1463:C1463"/>
    <mergeCell ref="D1463:E1463"/>
    <mergeCell ref="G1463:H1463"/>
    <mergeCell ref="I1463:J1463"/>
    <mergeCell ref="B1475:C1475"/>
    <mergeCell ref="D1475:E1475"/>
    <mergeCell ref="G1475:H1475"/>
    <mergeCell ref="I1475:J1475"/>
    <mergeCell ref="G1476:J1476"/>
    <mergeCell ref="G1473:J1473"/>
    <mergeCell ref="A1474:C1474"/>
    <mergeCell ref="D1474:E1474"/>
    <mergeCell ref="G1474:H1474"/>
    <mergeCell ref="I1474:J1474"/>
    <mergeCell ref="B1471:C1471"/>
    <mergeCell ref="D1471:E1471"/>
    <mergeCell ref="G1471:H1471"/>
    <mergeCell ref="I1471:J1471"/>
    <mergeCell ref="B1472:C1472"/>
    <mergeCell ref="D1472:E1472"/>
    <mergeCell ref="G1472:H1472"/>
    <mergeCell ref="I1472:J1472"/>
    <mergeCell ref="B1484:C1484"/>
    <mergeCell ref="D1484:E1484"/>
    <mergeCell ref="G1484:H1484"/>
    <mergeCell ref="I1484:J1484"/>
    <mergeCell ref="B1485:C1485"/>
    <mergeCell ref="D1485:E1485"/>
    <mergeCell ref="G1485:H1485"/>
    <mergeCell ref="I1485:J1485"/>
    <mergeCell ref="G1479:J1479"/>
    <mergeCell ref="G1480:J1480"/>
    <mergeCell ref="G1481:K1481"/>
    <mergeCell ref="A1482:K1482"/>
    <mergeCell ref="A1483:C1483"/>
    <mergeCell ref="D1483:E1483"/>
    <mergeCell ref="G1483:H1483"/>
    <mergeCell ref="I1483:J1483"/>
    <mergeCell ref="A1477:C1477"/>
    <mergeCell ref="D1477:E1477"/>
    <mergeCell ref="G1477:H1477"/>
    <mergeCell ref="I1477:J1477"/>
    <mergeCell ref="B1478:C1478"/>
    <mergeCell ref="D1478:E1478"/>
    <mergeCell ref="G1478:H1478"/>
    <mergeCell ref="I1478:J1478"/>
    <mergeCell ref="G1490:J1490"/>
    <mergeCell ref="G1491:J1491"/>
    <mergeCell ref="G1492:K1492"/>
    <mergeCell ref="A1493:K1493"/>
    <mergeCell ref="A1494:C1494"/>
    <mergeCell ref="D1494:E1494"/>
    <mergeCell ref="G1494:H1494"/>
    <mergeCell ref="I1494:J1494"/>
    <mergeCell ref="B1488:C1488"/>
    <mergeCell ref="D1488:E1488"/>
    <mergeCell ref="G1488:H1488"/>
    <mergeCell ref="I1488:J1488"/>
    <mergeCell ref="B1489:C1489"/>
    <mergeCell ref="D1489:E1489"/>
    <mergeCell ref="G1489:H1489"/>
    <mergeCell ref="I1489:J1489"/>
    <mergeCell ref="G1486:J1486"/>
    <mergeCell ref="A1487:C1487"/>
    <mergeCell ref="D1487:E1487"/>
    <mergeCell ref="G1487:H1487"/>
    <mergeCell ref="I1487:J1487"/>
    <mergeCell ref="G1499:J1499"/>
    <mergeCell ref="A1500:C1500"/>
    <mergeCell ref="D1500:E1500"/>
    <mergeCell ref="G1500:H1500"/>
    <mergeCell ref="I1500:J1500"/>
    <mergeCell ref="B1497:C1497"/>
    <mergeCell ref="D1497:E1497"/>
    <mergeCell ref="G1497:H1497"/>
    <mergeCell ref="I1497:J1497"/>
    <mergeCell ref="B1498:C1498"/>
    <mergeCell ref="D1498:E1498"/>
    <mergeCell ref="G1498:H1498"/>
    <mergeCell ref="I1498:J1498"/>
    <mergeCell ref="B1495:C1495"/>
    <mergeCell ref="D1495:E1495"/>
    <mergeCell ref="G1495:H1495"/>
    <mergeCell ref="I1495:J1495"/>
    <mergeCell ref="B1496:C1496"/>
    <mergeCell ref="D1496:E1496"/>
    <mergeCell ref="G1496:H1496"/>
    <mergeCell ref="I1496:J1496"/>
    <mergeCell ref="G1505:J1505"/>
    <mergeCell ref="G1506:J1506"/>
    <mergeCell ref="G1507:K1507"/>
    <mergeCell ref="A1508:K1508"/>
    <mergeCell ref="A1509:C1509"/>
    <mergeCell ref="D1509:E1509"/>
    <mergeCell ref="G1509:H1509"/>
    <mergeCell ref="I1509:J1509"/>
    <mergeCell ref="A1503:C1503"/>
    <mergeCell ref="D1503:E1503"/>
    <mergeCell ref="G1503:H1503"/>
    <mergeCell ref="I1503:J1503"/>
    <mergeCell ref="B1504:C1504"/>
    <mergeCell ref="D1504:E1504"/>
    <mergeCell ref="G1504:H1504"/>
    <mergeCell ref="I1504:J1504"/>
    <mergeCell ref="B1501:C1501"/>
    <mergeCell ref="D1501:E1501"/>
    <mergeCell ref="G1501:H1501"/>
    <mergeCell ref="I1501:J1501"/>
    <mergeCell ref="G1502:J1502"/>
    <mergeCell ref="G1514:J1514"/>
    <mergeCell ref="A1515:C1515"/>
    <mergeCell ref="D1515:E1515"/>
    <mergeCell ref="G1515:H1515"/>
    <mergeCell ref="I1515:J1515"/>
    <mergeCell ref="B1512:C1512"/>
    <mergeCell ref="D1512:E1512"/>
    <mergeCell ref="G1512:H1512"/>
    <mergeCell ref="I1512:J1512"/>
    <mergeCell ref="B1513:C1513"/>
    <mergeCell ref="D1513:E1513"/>
    <mergeCell ref="G1513:H1513"/>
    <mergeCell ref="I1513:J1513"/>
    <mergeCell ref="B1510:C1510"/>
    <mergeCell ref="D1510:E1510"/>
    <mergeCell ref="G1510:H1510"/>
    <mergeCell ref="I1510:J1510"/>
    <mergeCell ref="B1511:C1511"/>
    <mergeCell ref="D1511:E1511"/>
    <mergeCell ref="G1511:H1511"/>
    <mergeCell ref="I1511:J1511"/>
    <mergeCell ref="G1520:J1520"/>
    <mergeCell ref="G1521:J1521"/>
    <mergeCell ref="G1522:K1522"/>
    <mergeCell ref="A1523:K1523"/>
    <mergeCell ref="A1524:C1524"/>
    <mergeCell ref="D1524:E1524"/>
    <mergeCell ref="G1524:H1524"/>
    <mergeCell ref="I1524:J1524"/>
    <mergeCell ref="A1518:C1518"/>
    <mergeCell ref="D1518:E1518"/>
    <mergeCell ref="G1518:H1518"/>
    <mergeCell ref="I1518:J1518"/>
    <mergeCell ref="B1519:C1519"/>
    <mergeCell ref="D1519:E1519"/>
    <mergeCell ref="G1519:H1519"/>
    <mergeCell ref="I1519:J1519"/>
    <mergeCell ref="B1516:C1516"/>
    <mergeCell ref="D1516:E1516"/>
    <mergeCell ref="G1516:H1516"/>
    <mergeCell ref="I1516:J1516"/>
    <mergeCell ref="G1517:J1517"/>
    <mergeCell ref="B1529:C1529"/>
    <mergeCell ref="D1529:E1529"/>
    <mergeCell ref="G1529:H1529"/>
    <mergeCell ref="I1529:J1529"/>
    <mergeCell ref="G1530:J1530"/>
    <mergeCell ref="A1527:C1527"/>
    <mergeCell ref="D1527:E1527"/>
    <mergeCell ref="G1527:H1527"/>
    <mergeCell ref="I1527:J1527"/>
    <mergeCell ref="B1528:C1528"/>
    <mergeCell ref="D1528:E1528"/>
    <mergeCell ref="G1528:H1528"/>
    <mergeCell ref="I1528:J1528"/>
    <mergeCell ref="B1525:C1525"/>
    <mergeCell ref="D1525:E1525"/>
    <mergeCell ref="G1525:H1525"/>
    <mergeCell ref="I1525:J1525"/>
    <mergeCell ref="G1526:J1526"/>
    <mergeCell ref="A1537:C1537"/>
    <mergeCell ref="D1537:E1537"/>
    <mergeCell ref="G1537:H1537"/>
    <mergeCell ref="I1537:J1537"/>
    <mergeCell ref="B1538:C1538"/>
    <mergeCell ref="D1538:E1538"/>
    <mergeCell ref="G1538:H1538"/>
    <mergeCell ref="I1538:J1538"/>
    <mergeCell ref="B1535:C1535"/>
    <mergeCell ref="D1535:E1535"/>
    <mergeCell ref="G1535:H1535"/>
    <mergeCell ref="I1535:J1535"/>
    <mergeCell ref="G1536:J1536"/>
    <mergeCell ref="G1531:J1531"/>
    <mergeCell ref="G1532:K1532"/>
    <mergeCell ref="A1533:K1533"/>
    <mergeCell ref="A1534:C1534"/>
    <mergeCell ref="D1534:E1534"/>
    <mergeCell ref="G1534:H1534"/>
    <mergeCell ref="I1534:J1534"/>
    <mergeCell ref="G1543:J1543"/>
    <mergeCell ref="G1544:K1544"/>
    <mergeCell ref="A1545:K1545"/>
    <mergeCell ref="A1546:C1546"/>
    <mergeCell ref="D1546:E1546"/>
    <mergeCell ref="G1546:H1546"/>
    <mergeCell ref="I1546:J1546"/>
    <mergeCell ref="B1541:C1541"/>
    <mergeCell ref="D1541:E1541"/>
    <mergeCell ref="G1541:H1541"/>
    <mergeCell ref="I1541:J1541"/>
    <mergeCell ref="G1542:J1542"/>
    <mergeCell ref="B1539:C1539"/>
    <mergeCell ref="D1539:E1539"/>
    <mergeCell ref="G1539:H1539"/>
    <mergeCell ref="I1539:J1539"/>
    <mergeCell ref="B1540:C1540"/>
    <mergeCell ref="D1540:E1540"/>
    <mergeCell ref="G1540:H1540"/>
    <mergeCell ref="I1540:J1540"/>
    <mergeCell ref="B1553:C1553"/>
    <mergeCell ref="D1553:E1553"/>
    <mergeCell ref="G1553:H1553"/>
    <mergeCell ref="I1553:J1553"/>
    <mergeCell ref="G1554:J1554"/>
    <mergeCell ref="G1549:J1549"/>
    <mergeCell ref="G1550:K1550"/>
    <mergeCell ref="A1551:K1551"/>
    <mergeCell ref="A1552:C1552"/>
    <mergeCell ref="D1552:E1552"/>
    <mergeCell ref="G1552:H1552"/>
    <mergeCell ref="I1552:J1552"/>
    <mergeCell ref="B1547:C1547"/>
    <mergeCell ref="D1547:E1547"/>
    <mergeCell ref="G1547:H1547"/>
    <mergeCell ref="I1547:J1547"/>
    <mergeCell ref="G1548:J1548"/>
    <mergeCell ref="G1561:J1561"/>
    <mergeCell ref="G1562:K1562"/>
    <mergeCell ref="A1563:K1563"/>
    <mergeCell ref="A1564:C1564"/>
    <mergeCell ref="D1564:E1564"/>
    <mergeCell ref="G1564:H1564"/>
    <mergeCell ref="I1564:J1564"/>
    <mergeCell ref="B1559:C1559"/>
    <mergeCell ref="D1559:E1559"/>
    <mergeCell ref="G1559:H1559"/>
    <mergeCell ref="I1559:J1559"/>
    <mergeCell ref="G1560:J1560"/>
    <mergeCell ref="G1555:J1555"/>
    <mergeCell ref="G1556:K1556"/>
    <mergeCell ref="A1557:K1557"/>
    <mergeCell ref="A1558:C1558"/>
    <mergeCell ref="D1558:E1558"/>
    <mergeCell ref="G1558:H1558"/>
    <mergeCell ref="I1558:J1558"/>
    <mergeCell ref="B1571:C1571"/>
    <mergeCell ref="D1571:E1571"/>
    <mergeCell ref="G1571:H1571"/>
    <mergeCell ref="I1571:J1571"/>
    <mergeCell ref="G1572:J1572"/>
    <mergeCell ref="G1567:J1567"/>
    <mergeCell ref="G1568:K1568"/>
    <mergeCell ref="A1569:K1569"/>
    <mergeCell ref="A1570:C1570"/>
    <mergeCell ref="D1570:E1570"/>
    <mergeCell ref="G1570:H1570"/>
    <mergeCell ref="I1570:J1570"/>
    <mergeCell ref="B1565:C1565"/>
    <mergeCell ref="D1565:E1565"/>
    <mergeCell ref="G1565:H1565"/>
    <mergeCell ref="I1565:J1565"/>
    <mergeCell ref="G1566:J1566"/>
    <mergeCell ref="G1579:J1579"/>
    <mergeCell ref="A1580:C1580"/>
    <mergeCell ref="D1580:E1580"/>
    <mergeCell ref="G1580:H1580"/>
    <mergeCell ref="I1580:J1580"/>
    <mergeCell ref="B1577:C1577"/>
    <mergeCell ref="D1577:E1577"/>
    <mergeCell ref="G1577:H1577"/>
    <mergeCell ref="I1577:J1577"/>
    <mergeCell ref="B1578:C1578"/>
    <mergeCell ref="D1578:E1578"/>
    <mergeCell ref="G1578:H1578"/>
    <mergeCell ref="I1578:J1578"/>
    <mergeCell ref="G1573:J1573"/>
    <mergeCell ref="G1574:K1574"/>
    <mergeCell ref="A1575:K1575"/>
    <mergeCell ref="A1576:C1576"/>
    <mergeCell ref="D1576:E1576"/>
    <mergeCell ref="G1576:H1576"/>
    <mergeCell ref="I1576:J1576"/>
    <mergeCell ref="B1585:C1585"/>
    <mergeCell ref="D1585:E1585"/>
    <mergeCell ref="G1585:H1585"/>
    <mergeCell ref="I1585:J1585"/>
    <mergeCell ref="B1586:C1586"/>
    <mergeCell ref="D1586:E1586"/>
    <mergeCell ref="G1586:H1586"/>
    <mergeCell ref="I1586:J1586"/>
    <mergeCell ref="B1583:C1583"/>
    <mergeCell ref="D1583:E1583"/>
    <mergeCell ref="G1583:H1583"/>
    <mergeCell ref="I1583:J1583"/>
    <mergeCell ref="B1584:C1584"/>
    <mergeCell ref="D1584:E1584"/>
    <mergeCell ref="G1584:H1584"/>
    <mergeCell ref="I1584:J1584"/>
    <mergeCell ref="B1581:C1581"/>
    <mergeCell ref="D1581:E1581"/>
    <mergeCell ref="G1581:H1581"/>
    <mergeCell ref="I1581:J1581"/>
    <mergeCell ref="B1582:C1582"/>
    <mergeCell ref="D1582:E1582"/>
    <mergeCell ref="G1582:H1582"/>
    <mergeCell ref="I1582:J1582"/>
    <mergeCell ref="B1591:C1591"/>
    <mergeCell ref="D1591:E1591"/>
    <mergeCell ref="G1591:H1591"/>
    <mergeCell ref="I1591:J1591"/>
    <mergeCell ref="G1592:J1592"/>
    <mergeCell ref="A1589:C1589"/>
    <mergeCell ref="D1589:E1589"/>
    <mergeCell ref="G1589:H1589"/>
    <mergeCell ref="I1589:J1589"/>
    <mergeCell ref="B1590:C1590"/>
    <mergeCell ref="D1590:E1590"/>
    <mergeCell ref="G1590:H1590"/>
    <mergeCell ref="I1590:J1590"/>
    <mergeCell ref="B1587:C1587"/>
    <mergeCell ref="D1587:E1587"/>
    <mergeCell ref="G1587:H1587"/>
    <mergeCell ref="I1587:J1587"/>
    <mergeCell ref="G1588:J1588"/>
    <mergeCell ref="G1599:J1599"/>
    <mergeCell ref="A1600:C1600"/>
    <mergeCell ref="D1600:E1600"/>
    <mergeCell ref="G1600:H1600"/>
    <mergeCell ref="I1600:J1600"/>
    <mergeCell ref="B1597:C1597"/>
    <mergeCell ref="D1597:E1597"/>
    <mergeCell ref="G1597:H1597"/>
    <mergeCell ref="I1597:J1597"/>
    <mergeCell ref="B1598:C1598"/>
    <mergeCell ref="D1598:E1598"/>
    <mergeCell ref="G1598:H1598"/>
    <mergeCell ref="I1598:J1598"/>
    <mergeCell ref="G1593:J1593"/>
    <mergeCell ref="G1594:K1594"/>
    <mergeCell ref="A1595:K1595"/>
    <mergeCell ref="A1596:C1596"/>
    <mergeCell ref="D1596:E1596"/>
    <mergeCell ref="G1596:H1596"/>
    <mergeCell ref="I1596:J1596"/>
    <mergeCell ref="B1605:C1605"/>
    <mergeCell ref="D1605:E1605"/>
    <mergeCell ref="G1605:H1605"/>
    <mergeCell ref="I1605:J1605"/>
    <mergeCell ref="B1606:C1606"/>
    <mergeCell ref="D1606:E1606"/>
    <mergeCell ref="G1606:H1606"/>
    <mergeCell ref="I1606:J1606"/>
    <mergeCell ref="G1603:J1603"/>
    <mergeCell ref="A1604:C1604"/>
    <mergeCell ref="D1604:E1604"/>
    <mergeCell ref="G1604:H1604"/>
    <mergeCell ref="I1604:J1604"/>
    <mergeCell ref="B1601:C1601"/>
    <mergeCell ref="D1601:E1601"/>
    <mergeCell ref="G1601:H1601"/>
    <mergeCell ref="I1601:J1601"/>
    <mergeCell ref="B1602:C1602"/>
    <mergeCell ref="D1602:E1602"/>
    <mergeCell ref="G1602:H1602"/>
    <mergeCell ref="I1602:J1602"/>
    <mergeCell ref="A1614:C1614"/>
    <mergeCell ref="D1614:E1614"/>
    <mergeCell ref="G1614:H1614"/>
    <mergeCell ref="I1614:J1614"/>
    <mergeCell ref="B1615:C1615"/>
    <mergeCell ref="D1615:E1615"/>
    <mergeCell ref="G1615:H1615"/>
    <mergeCell ref="I1615:J1615"/>
    <mergeCell ref="B1612:C1612"/>
    <mergeCell ref="D1612:E1612"/>
    <mergeCell ref="G1612:H1612"/>
    <mergeCell ref="I1612:J1612"/>
    <mergeCell ref="G1613:J1613"/>
    <mergeCell ref="G1607:J1607"/>
    <mergeCell ref="G1608:J1608"/>
    <mergeCell ref="G1609:K1609"/>
    <mergeCell ref="A1610:K1610"/>
    <mergeCell ref="A1611:C1611"/>
    <mergeCell ref="D1611:E1611"/>
    <mergeCell ref="G1611:H1611"/>
    <mergeCell ref="I1611:J1611"/>
    <mergeCell ref="B1622:C1622"/>
    <mergeCell ref="D1622:E1622"/>
    <mergeCell ref="G1622:H1622"/>
    <mergeCell ref="I1622:J1622"/>
    <mergeCell ref="G1623:J1623"/>
    <mergeCell ref="G1618:J1618"/>
    <mergeCell ref="G1619:K1619"/>
    <mergeCell ref="A1620:K1620"/>
    <mergeCell ref="A1621:C1621"/>
    <mergeCell ref="D1621:E1621"/>
    <mergeCell ref="G1621:H1621"/>
    <mergeCell ref="I1621:J1621"/>
    <mergeCell ref="B1616:C1616"/>
    <mergeCell ref="D1616:E1616"/>
    <mergeCell ref="G1616:H1616"/>
    <mergeCell ref="I1616:J1616"/>
    <mergeCell ref="G1617:J1617"/>
    <mergeCell ref="G1628:J1628"/>
    <mergeCell ref="G1629:K1629"/>
    <mergeCell ref="A1630:K1630"/>
    <mergeCell ref="A1631:C1631"/>
    <mergeCell ref="D1631:E1631"/>
    <mergeCell ref="G1631:H1631"/>
    <mergeCell ref="I1631:J1631"/>
    <mergeCell ref="B1626:C1626"/>
    <mergeCell ref="D1626:E1626"/>
    <mergeCell ref="G1626:H1626"/>
    <mergeCell ref="I1626:J1626"/>
    <mergeCell ref="G1627:J1627"/>
    <mergeCell ref="A1624:C1624"/>
    <mergeCell ref="D1624:E1624"/>
    <mergeCell ref="G1624:H1624"/>
    <mergeCell ref="I1624:J1624"/>
    <mergeCell ref="B1625:C1625"/>
    <mergeCell ref="D1625:E1625"/>
    <mergeCell ref="G1625:H1625"/>
    <mergeCell ref="I1625:J1625"/>
    <mergeCell ref="B1636:C1636"/>
    <mergeCell ref="D1636:E1636"/>
    <mergeCell ref="G1636:H1636"/>
    <mergeCell ref="I1636:J1636"/>
    <mergeCell ref="G1637:J1637"/>
    <mergeCell ref="A1634:C1634"/>
    <mergeCell ref="D1634:E1634"/>
    <mergeCell ref="G1634:H1634"/>
    <mergeCell ref="I1634:J1634"/>
    <mergeCell ref="B1635:C1635"/>
    <mergeCell ref="D1635:E1635"/>
    <mergeCell ref="G1635:H1635"/>
    <mergeCell ref="I1635:J1635"/>
    <mergeCell ref="B1632:C1632"/>
    <mergeCell ref="D1632:E1632"/>
    <mergeCell ref="G1632:H1632"/>
    <mergeCell ref="I1632:J1632"/>
    <mergeCell ref="G1633:J1633"/>
    <mergeCell ref="G1644:J1644"/>
    <mergeCell ref="A1645:C1645"/>
    <mergeCell ref="D1645:E1645"/>
    <mergeCell ref="G1645:H1645"/>
    <mergeCell ref="I1645:J1645"/>
    <mergeCell ref="B1642:C1642"/>
    <mergeCell ref="D1642:E1642"/>
    <mergeCell ref="G1642:H1642"/>
    <mergeCell ref="I1642:J1642"/>
    <mergeCell ref="B1643:C1643"/>
    <mergeCell ref="D1643:E1643"/>
    <mergeCell ref="G1643:H1643"/>
    <mergeCell ref="I1643:J1643"/>
    <mergeCell ref="G1638:J1638"/>
    <mergeCell ref="G1639:K1639"/>
    <mergeCell ref="A1640:K1640"/>
    <mergeCell ref="A1641:C1641"/>
    <mergeCell ref="D1641:E1641"/>
    <mergeCell ref="G1641:H1641"/>
    <mergeCell ref="I1641:J1641"/>
    <mergeCell ref="G1650:J1650"/>
    <mergeCell ref="A1651:C1651"/>
    <mergeCell ref="D1651:E1651"/>
    <mergeCell ref="G1651:H1651"/>
    <mergeCell ref="I1651:J1651"/>
    <mergeCell ref="B1648:C1648"/>
    <mergeCell ref="D1648:E1648"/>
    <mergeCell ref="G1648:H1648"/>
    <mergeCell ref="I1648:J1648"/>
    <mergeCell ref="B1649:C1649"/>
    <mergeCell ref="D1649:E1649"/>
    <mergeCell ref="G1649:H1649"/>
    <mergeCell ref="I1649:J1649"/>
    <mergeCell ref="B1646:C1646"/>
    <mergeCell ref="D1646:E1646"/>
    <mergeCell ref="G1646:H1646"/>
    <mergeCell ref="I1646:J1646"/>
    <mergeCell ref="B1647:C1647"/>
    <mergeCell ref="D1647:E1647"/>
    <mergeCell ref="G1647:H1647"/>
    <mergeCell ref="I1647:J1647"/>
    <mergeCell ref="B1659:C1659"/>
    <mergeCell ref="D1659:E1659"/>
    <mergeCell ref="G1659:H1659"/>
    <mergeCell ref="I1659:J1659"/>
    <mergeCell ref="B1660:C1660"/>
    <mergeCell ref="D1660:E1660"/>
    <mergeCell ref="G1660:H1660"/>
    <mergeCell ref="I1660:J1660"/>
    <mergeCell ref="G1654:J1654"/>
    <mergeCell ref="G1655:J1655"/>
    <mergeCell ref="G1656:K1656"/>
    <mergeCell ref="A1657:K1657"/>
    <mergeCell ref="A1658:C1658"/>
    <mergeCell ref="D1658:E1658"/>
    <mergeCell ref="G1658:H1658"/>
    <mergeCell ref="I1658:J1658"/>
    <mergeCell ref="B1652:C1652"/>
    <mergeCell ref="D1652:E1652"/>
    <mergeCell ref="G1652:H1652"/>
    <mergeCell ref="I1652:J1652"/>
    <mergeCell ref="B1653:C1653"/>
    <mergeCell ref="D1653:E1653"/>
    <mergeCell ref="G1653:H1653"/>
    <mergeCell ref="I1653:J1653"/>
    <mergeCell ref="G1665:J1665"/>
    <mergeCell ref="G1666:K1666"/>
    <mergeCell ref="A1667:K1667"/>
    <mergeCell ref="A1668:C1668"/>
    <mergeCell ref="D1668:E1668"/>
    <mergeCell ref="G1668:H1668"/>
    <mergeCell ref="I1668:J1668"/>
    <mergeCell ref="B1663:C1663"/>
    <mergeCell ref="D1663:E1663"/>
    <mergeCell ref="G1663:H1663"/>
    <mergeCell ref="I1663:J1663"/>
    <mergeCell ref="G1664:J1664"/>
    <mergeCell ref="G1661:J1661"/>
    <mergeCell ref="A1662:C1662"/>
    <mergeCell ref="D1662:E1662"/>
    <mergeCell ref="G1662:H1662"/>
    <mergeCell ref="I1662:J1662"/>
    <mergeCell ref="B1673:C1673"/>
    <mergeCell ref="D1673:E1673"/>
    <mergeCell ref="G1673:H1673"/>
    <mergeCell ref="I1673:J1673"/>
    <mergeCell ref="G1674:J1674"/>
    <mergeCell ref="G1671:J1671"/>
    <mergeCell ref="A1672:C1672"/>
    <mergeCell ref="D1672:E1672"/>
    <mergeCell ref="G1672:H1672"/>
    <mergeCell ref="I1672:J1672"/>
    <mergeCell ref="B1669:C1669"/>
    <mergeCell ref="D1669:E1669"/>
    <mergeCell ref="G1669:H1669"/>
    <mergeCell ref="I1669:J1669"/>
    <mergeCell ref="B1670:C1670"/>
    <mergeCell ref="D1670:E1670"/>
    <mergeCell ref="G1670:H1670"/>
    <mergeCell ref="I1670:J1670"/>
    <mergeCell ref="G1681:J1681"/>
    <mergeCell ref="A1682:C1682"/>
    <mergeCell ref="D1682:E1682"/>
    <mergeCell ref="G1682:H1682"/>
    <mergeCell ref="I1682:J1682"/>
    <mergeCell ref="B1679:C1679"/>
    <mergeCell ref="D1679:E1679"/>
    <mergeCell ref="G1679:H1679"/>
    <mergeCell ref="I1679:J1679"/>
    <mergeCell ref="B1680:C1680"/>
    <mergeCell ref="D1680:E1680"/>
    <mergeCell ref="G1680:H1680"/>
    <mergeCell ref="I1680:J1680"/>
    <mergeCell ref="G1675:J1675"/>
    <mergeCell ref="G1676:K1676"/>
    <mergeCell ref="A1677:K1677"/>
    <mergeCell ref="A1678:C1678"/>
    <mergeCell ref="D1678:E1678"/>
    <mergeCell ref="G1678:H1678"/>
    <mergeCell ref="I1678:J1678"/>
    <mergeCell ref="B1689:C1689"/>
    <mergeCell ref="D1689:E1689"/>
    <mergeCell ref="G1689:H1689"/>
    <mergeCell ref="I1689:J1689"/>
    <mergeCell ref="G1690:J1690"/>
    <mergeCell ref="G1685:J1685"/>
    <mergeCell ref="G1686:K1686"/>
    <mergeCell ref="A1687:K1687"/>
    <mergeCell ref="A1688:C1688"/>
    <mergeCell ref="D1688:E1688"/>
    <mergeCell ref="G1688:H1688"/>
    <mergeCell ref="I1688:J1688"/>
    <mergeCell ref="B1683:C1683"/>
    <mergeCell ref="D1683:E1683"/>
    <mergeCell ref="G1683:H1683"/>
    <mergeCell ref="I1683:J1683"/>
    <mergeCell ref="G1684:J1684"/>
    <mergeCell ref="G1695:J1695"/>
    <mergeCell ref="G1696:K1696"/>
    <mergeCell ref="A1697:K1697"/>
    <mergeCell ref="A1698:C1698"/>
    <mergeCell ref="D1698:E1698"/>
    <mergeCell ref="G1698:H1698"/>
    <mergeCell ref="I1698:J1698"/>
    <mergeCell ref="B1693:C1693"/>
    <mergeCell ref="D1693:E1693"/>
    <mergeCell ref="G1693:H1693"/>
    <mergeCell ref="I1693:J1693"/>
    <mergeCell ref="G1694:J1694"/>
    <mergeCell ref="A1691:C1691"/>
    <mergeCell ref="D1691:E1691"/>
    <mergeCell ref="G1691:H1691"/>
    <mergeCell ref="I1691:J1691"/>
    <mergeCell ref="B1692:C1692"/>
    <mergeCell ref="D1692:E1692"/>
    <mergeCell ref="G1692:H1692"/>
    <mergeCell ref="I1692:J1692"/>
    <mergeCell ref="B1703:C1703"/>
    <mergeCell ref="D1703:E1703"/>
    <mergeCell ref="G1703:H1703"/>
    <mergeCell ref="I1703:J1703"/>
    <mergeCell ref="B1704:C1704"/>
    <mergeCell ref="D1704:E1704"/>
    <mergeCell ref="G1704:H1704"/>
    <mergeCell ref="I1704:J1704"/>
    <mergeCell ref="A1701:C1701"/>
    <mergeCell ref="D1701:E1701"/>
    <mergeCell ref="G1701:H1701"/>
    <mergeCell ref="I1701:J1701"/>
    <mergeCell ref="B1702:C1702"/>
    <mergeCell ref="D1702:E1702"/>
    <mergeCell ref="G1702:H1702"/>
    <mergeCell ref="I1702:J1702"/>
    <mergeCell ref="B1699:C1699"/>
    <mergeCell ref="D1699:E1699"/>
    <mergeCell ref="G1699:H1699"/>
    <mergeCell ref="I1699:J1699"/>
    <mergeCell ref="G1700:J1700"/>
    <mergeCell ref="B1711:C1711"/>
    <mergeCell ref="D1711:E1711"/>
    <mergeCell ref="G1711:H1711"/>
    <mergeCell ref="I1711:J1711"/>
    <mergeCell ref="G1712:J1712"/>
    <mergeCell ref="G1707:J1707"/>
    <mergeCell ref="G1708:K1708"/>
    <mergeCell ref="A1709:K1709"/>
    <mergeCell ref="A1710:C1710"/>
    <mergeCell ref="D1710:E1710"/>
    <mergeCell ref="G1710:H1710"/>
    <mergeCell ref="I1710:J1710"/>
    <mergeCell ref="B1705:C1705"/>
    <mergeCell ref="D1705:E1705"/>
    <mergeCell ref="G1705:H1705"/>
    <mergeCell ref="I1705:J1705"/>
    <mergeCell ref="G1706:J1706"/>
    <mergeCell ref="G1719:J1719"/>
    <mergeCell ref="G1720:K1720"/>
    <mergeCell ref="A1721:K1721"/>
    <mergeCell ref="A1722:C1722"/>
    <mergeCell ref="D1722:E1722"/>
    <mergeCell ref="G1722:H1722"/>
    <mergeCell ref="I1722:J1722"/>
    <mergeCell ref="B1717:C1717"/>
    <mergeCell ref="D1717:E1717"/>
    <mergeCell ref="G1717:H1717"/>
    <mergeCell ref="I1717:J1717"/>
    <mergeCell ref="G1718:J1718"/>
    <mergeCell ref="G1713:J1713"/>
    <mergeCell ref="G1714:K1714"/>
    <mergeCell ref="A1715:K1715"/>
    <mergeCell ref="A1716:C1716"/>
    <mergeCell ref="D1716:E1716"/>
    <mergeCell ref="G1716:H1716"/>
    <mergeCell ref="I1716:J1716"/>
    <mergeCell ref="B1729:C1729"/>
    <mergeCell ref="D1729:E1729"/>
    <mergeCell ref="G1729:H1729"/>
    <mergeCell ref="I1729:J1729"/>
    <mergeCell ref="G1730:J1730"/>
    <mergeCell ref="G1725:J1725"/>
    <mergeCell ref="G1726:K1726"/>
    <mergeCell ref="A1727:K1727"/>
    <mergeCell ref="A1728:C1728"/>
    <mergeCell ref="D1728:E1728"/>
    <mergeCell ref="G1728:H1728"/>
    <mergeCell ref="I1728:J1728"/>
    <mergeCell ref="B1723:C1723"/>
    <mergeCell ref="D1723:E1723"/>
    <mergeCell ref="G1723:H1723"/>
    <mergeCell ref="I1723:J1723"/>
    <mergeCell ref="G1724:J1724"/>
    <mergeCell ref="A1737:C1737"/>
    <mergeCell ref="D1737:E1737"/>
    <mergeCell ref="G1737:H1737"/>
    <mergeCell ref="I1737:J1737"/>
    <mergeCell ref="B1738:C1738"/>
    <mergeCell ref="D1738:E1738"/>
    <mergeCell ref="G1738:H1738"/>
    <mergeCell ref="I1738:J1738"/>
    <mergeCell ref="B1735:C1735"/>
    <mergeCell ref="D1735:E1735"/>
    <mergeCell ref="G1735:H1735"/>
    <mergeCell ref="I1735:J1735"/>
    <mergeCell ref="G1736:J1736"/>
    <mergeCell ref="G1731:J1731"/>
    <mergeCell ref="G1732:K1732"/>
    <mergeCell ref="A1733:K1733"/>
    <mergeCell ref="A1734:C1734"/>
    <mergeCell ref="D1734:E1734"/>
    <mergeCell ref="G1734:H1734"/>
    <mergeCell ref="I1734:J1734"/>
    <mergeCell ref="B1746:C1746"/>
    <mergeCell ref="D1746:E1746"/>
    <mergeCell ref="G1746:H1746"/>
    <mergeCell ref="I1746:J1746"/>
    <mergeCell ref="G1747:J1747"/>
    <mergeCell ref="G1741:J1741"/>
    <mergeCell ref="G1742:J1742"/>
    <mergeCell ref="G1743:K1743"/>
    <mergeCell ref="A1744:K1744"/>
    <mergeCell ref="A1745:C1745"/>
    <mergeCell ref="D1745:E1745"/>
    <mergeCell ref="G1745:H1745"/>
    <mergeCell ref="I1745:J1745"/>
    <mergeCell ref="B1739:C1739"/>
    <mergeCell ref="D1739:E1739"/>
    <mergeCell ref="G1739:H1739"/>
    <mergeCell ref="I1739:J1739"/>
    <mergeCell ref="B1740:C1740"/>
    <mergeCell ref="D1740:E1740"/>
    <mergeCell ref="G1740:H1740"/>
    <mergeCell ref="I1740:J1740"/>
    <mergeCell ref="B1752:C1752"/>
    <mergeCell ref="D1752:E1752"/>
    <mergeCell ref="G1752:H1752"/>
    <mergeCell ref="I1752:J1752"/>
    <mergeCell ref="B1753:C1753"/>
    <mergeCell ref="D1753:E1753"/>
    <mergeCell ref="G1753:H1753"/>
    <mergeCell ref="I1753:J1753"/>
    <mergeCell ref="B1750:C1750"/>
    <mergeCell ref="D1750:E1750"/>
    <mergeCell ref="G1750:H1750"/>
    <mergeCell ref="I1750:J1750"/>
    <mergeCell ref="B1751:C1751"/>
    <mergeCell ref="D1751:E1751"/>
    <mergeCell ref="G1751:H1751"/>
    <mergeCell ref="I1751:J1751"/>
    <mergeCell ref="A1748:C1748"/>
    <mergeCell ref="D1748:E1748"/>
    <mergeCell ref="G1748:H1748"/>
    <mergeCell ref="I1748:J1748"/>
    <mergeCell ref="B1749:C1749"/>
    <mergeCell ref="D1749:E1749"/>
    <mergeCell ref="G1749:H1749"/>
    <mergeCell ref="I1749:J1749"/>
    <mergeCell ref="G1761:J1761"/>
    <mergeCell ref="G1762:K1762"/>
    <mergeCell ref="A1763:K1763"/>
    <mergeCell ref="A1764:C1764"/>
    <mergeCell ref="D1764:E1764"/>
    <mergeCell ref="G1764:H1764"/>
    <mergeCell ref="I1764:J1764"/>
    <mergeCell ref="B1759:C1759"/>
    <mergeCell ref="D1759:E1759"/>
    <mergeCell ref="G1759:H1759"/>
    <mergeCell ref="I1759:J1759"/>
    <mergeCell ref="G1760:J1760"/>
    <mergeCell ref="G1754:J1754"/>
    <mergeCell ref="G1755:J1755"/>
    <mergeCell ref="G1756:K1756"/>
    <mergeCell ref="A1757:K1757"/>
    <mergeCell ref="A1758:C1758"/>
    <mergeCell ref="D1758:E1758"/>
    <mergeCell ref="G1758:H1758"/>
    <mergeCell ref="I1758:J1758"/>
    <mergeCell ref="B1771:C1771"/>
    <mergeCell ref="D1771:E1771"/>
    <mergeCell ref="G1771:H1771"/>
    <mergeCell ref="I1771:J1771"/>
    <mergeCell ref="G1772:J1772"/>
    <mergeCell ref="G1767:J1767"/>
    <mergeCell ref="G1768:K1768"/>
    <mergeCell ref="A1769:K1769"/>
    <mergeCell ref="A1770:C1770"/>
    <mergeCell ref="D1770:E1770"/>
    <mergeCell ref="G1770:H1770"/>
    <mergeCell ref="I1770:J1770"/>
    <mergeCell ref="B1765:C1765"/>
    <mergeCell ref="D1765:E1765"/>
    <mergeCell ref="G1765:H1765"/>
    <mergeCell ref="I1765:J1765"/>
    <mergeCell ref="G1766:J1766"/>
    <mergeCell ref="G1779:J1779"/>
    <mergeCell ref="G1780:K1780"/>
    <mergeCell ref="A1781:K1781"/>
    <mergeCell ref="A1782:C1782"/>
    <mergeCell ref="D1782:E1782"/>
    <mergeCell ref="G1782:H1782"/>
    <mergeCell ref="I1782:J1782"/>
    <mergeCell ref="B1777:C1777"/>
    <mergeCell ref="D1777:E1777"/>
    <mergeCell ref="G1777:H1777"/>
    <mergeCell ref="I1777:J1777"/>
    <mergeCell ref="G1778:J1778"/>
    <mergeCell ref="G1773:J1773"/>
    <mergeCell ref="G1774:K1774"/>
    <mergeCell ref="A1775:K1775"/>
    <mergeCell ref="A1776:C1776"/>
    <mergeCell ref="D1776:E1776"/>
    <mergeCell ref="G1776:H1776"/>
    <mergeCell ref="I1776:J1776"/>
    <mergeCell ref="B1789:C1789"/>
    <mergeCell ref="D1789:E1789"/>
    <mergeCell ref="G1789:H1789"/>
    <mergeCell ref="I1789:J1789"/>
    <mergeCell ref="G1790:J1790"/>
    <mergeCell ref="G1785:J1785"/>
    <mergeCell ref="G1786:K1786"/>
    <mergeCell ref="A1787:K1787"/>
    <mergeCell ref="A1788:C1788"/>
    <mergeCell ref="D1788:E1788"/>
    <mergeCell ref="G1788:H1788"/>
    <mergeCell ref="I1788:J1788"/>
    <mergeCell ref="B1783:C1783"/>
    <mergeCell ref="D1783:E1783"/>
    <mergeCell ref="G1783:H1783"/>
    <mergeCell ref="I1783:J1783"/>
    <mergeCell ref="G1784:J1784"/>
    <mergeCell ref="G1795:J1795"/>
    <mergeCell ref="G1796:K1796"/>
    <mergeCell ref="A1797:K1797"/>
    <mergeCell ref="A1798:C1798"/>
    <mergeCell ref="D1798:E1798"/>
    <mergeCell ref="G1798:H1798"/>
    <mergeCell ref="I1798:J1798"/>
    <mergeCell ref="B1793:C1793"/>
    <mergeCell ref="D1793:E1793"/>
    <mergeCell ref="G1793:H1793"/>
    <mergeCell ref="I1793:J1793"/>
    <mergeCell ref="G1794:J1794"/>
    <mergeCell ref="A1791:C1791"/>
    <mergeCell ref="D1791:E1791"/>
    <mergeCell ref="G1791:H1791"/>
    <mergeCell ref="I1791:J1791"/>
    <mergeCell ref="B1792:C1792"/>
    <mergeCell ref="D1792:E1792"/>
    <mergeCell ref="G1792:H1792"/>
    <mergeCell ref="I1792:J1792"/>
    <mergeCell ref="B1806:C1806"/>
    <mergeCell ref="D1806:E1806"/>
    <mergeCell ref="G1806:H1806"/>
    <mergeCell ref="I1806:J1806"/>
    <mergeCell ref="B1807:C1807"/>
    <mergeCell ref="D1807:E1807"/>
    <mergeCell ref="G1807:H1807"/>
    <mergeCell ref="I1807:J1807"/>
    <mergeCell ref="G1801:J1801"/>
    <mergeCell ref="G1802:J1802"/>
    <mergeCell ref="G1803:K1803"/>
    <mergeCell ref="A1804:K1804"/>
    <mergeCell ref="A1805:C1805"/>
    <mergeCell ref="D1805:E1805"/>
    <mergeCell ref="G1805:H1805"/>
    <mergeCell ref="I1805:J1805"/>
    <mergeCell ref="B1799:C1799"/>
    <mergeCell ref="D1799:E1799"/>
    <mergeCell ref="G1799:H1799"/>
    <mergeCell ref="I1799:J1799"/>
    <mergeCell ref="B1800:C1800"/>
    <mergeCell ref="D1800:E1800"/>
    <mergeCell ref="G1800:H1800"/>
    <mergeCell ref="I1800:J1800"/>
    <mergeCell ref="G1812:J1812"/>
    <mergeCell ref="G1813:J1813"/>
    <mergeCell ref="G1814:K1814"/>
    <mergeCell ref="A1815:K1815"/>
    <mergeCell ref="A1816:C1816"/>
    <mergeCell ref="D1816:E1816"/>
    <mergeCell ref="G1816:H1816"/>
    <mergeCell ref="I1816:J1816"/>
    <mergeCell ref="B1810:C1810"/>
    <mergeCell ref="D1810:E1810"/>
    <mergeCell ref="G1810:H1810"/>
    <mergeCell ref="I1810:J1810"/>
    <mergeCell ref="B1811:C1811"/>
    <mergeCell ref="D1811:E1811"/>
    <mergeCell ref="G1811:H1811"/>
    <mergeCell ref="I1811:J1811"/>
    <mergeCell ref="G1808:J1808"/>
    <mergeCell ref="A1809:C1809"/>
    <mergeCell ref="D1809:E1809"/>
    <mergeCell ref="G1809:H1809"/>
    <mergeCell ref="I1809:J1809"/>
    <mergeCell ref="B1824:C1824"/>
    <mergeCell ref="D1824:E1824"/>
    <mergeCell ref="G1824:H1824"/>
    <mergeCell ref="I1824:J1824"/>
    <mergeCell ref="B1825:C1825"/>
    <mergeCell ref="D1825:E1825"/>
    <mergeCell ref="G1825:H1825"/>
    <mergeCell ref="I1825:J1825"/>
    <mergeCell ref="G1819:J1819"/>
    <mergeCell ref="G1820:J1820"/>
    <mergeCell ref="G1821:K1821"/>
    <mergeCell ref="A1822:K1822"/>
    <mergeCell ref="A1823:C1823"/>
    <mergeCell ref="D1823:E1823"/>
    <mergeCell ref="G1823:H1823"/>
    <mergeCell ref="I1823:J1823"/>
    <mergeCell ref="B1817:C1817"/>
    <mergeCell ref="D1817:E1817"/>
    <mergeCell ref="G1817:H1817"/>
    <mergeCell ref="I1817:J1817"/>
    <mergeCell ref="B1818:C1818"/>
    <mergeCell ref="D1818:E1818"/>
    <mergeCell ref="G1818:H1818"/>
    <mergeCell ref="I1818:J1818"/>
    <mergeCell ref="G1830:J1830"/>
    <mergeCell ref="G1831:J1831"/>
    <mergeCell ref="G1832:K1832"/>
    <mergeCell ref="A1833:K1833"/>
    <mergeCell ref="A1834:C1834"/>
    <mergeCell ref="D1834:E1834"/>
    <mergeCell ref="G1834:H1834"/>
    <mergeCell ref="I1834:J1834"/>
    <mergeCell ref="B1828:C1828"/>
    <mergeCell ref="D1828:E1828"/>
    <mergeCell ref="G1828:H1828"/>
    <mergeCell ref="I1828:J1828"/>
    <mergeCell ref="B1829:C1829"/>
    <mergeCell ref="D1829:E1829"/>
    <mergeCell ref="G1829:H1829"/>
    <mergeCell ref="I1829:J1829"/>
    <mergeCell ref="G1826:J1826"/>
    <mergeCell ref="A1827:C1827"/>
    <mergeCell ref="D1827:E1827"/>
    <mergeCell ref="G1827:H1827"/>
    <mergeCell ref="I1827:J1827"/>
    <mergeCell ref="B1842:C1842"/>
    <mergeCell ref="D1842:E1842"/>
    <mergeCell ref="G1842:H1842"/>
    <mergeCell ref="I1842:J1842"/>
    <mergeCell ref="G1843:J1843"/>
    <mergeCell ref="G1837:J1837"/>
    <mergeCell ref="G1838:J1838"/>
    <mergeCell ref="G1839:K1839"/>
    <mergeCell ref="A1840:K1840"/>
    <mergeCell ref="A1841:C1841"/>
    <mergeCell ref="D1841:E1841"/>
    <mergeCell ref="G1841:H1841"/>
    <mergeCell ref="I1841:J1841"/>
    <mergeCell ref="B1835:C1835"/>
    <mergeCell ref="D1835:E1835"/>
    <mergeCell ref="G1835:H1835"/>
    <mergeCell ref="I1835:J1835"/>
    <mergeCell ref="B1836:C1836"/>
    <mergeCell ref="D1836:E1836"/>
    <mergeCell ref="G1836:H1836"/>
    <mergeCell ref="I1836:J1836"/>
    <mergeCell ref="G1848:J1848"/>
    <mergeCell ref="G1849:K1849"/>
    <mergeCell ref="A1850:K1850"/>
    <mergeCell ref="A1851:C1851"/>
    <mergeCell ref="D1851:E1851"/>
    <mergeCell ref="G1851:H1851"/>
    <mergeCell ref="I1851:J1851"/>
    <mergeCell ref="B1846:C1846"/>
    <mergeCell ref="D1846:E1846"/>
    <mergeCell ref="G1846:H1846"/>
    <mergeCell ref="I1846:J1846"/>
    <mergeCell ref="G1847:J1847"/>
    <mergeCell ref="A1844:C1844"/>
    <mergeCell ref="D1844:E1844"/>
    <mergeCell ref="G1844:H1844"/>
    <mergeCell ref="I1844:J1844"/>
    <mergeCell ref="B1845:C1845"/>
    <mergeCell ref="D1845:E1845"/>
    <mergeCell ref="G1845:H1845"/>
    <mergeCell ref="I1845:J1845"/>
    <mergeCell ref="B1859:C1859"/>
    <mergeCell ref="D1859:E1859"/>
    <mergeCell ref="G1859:H1859"/>
    <mergeCell ref="I1859:J1859"/>
    <mergeCell ref="G1860:J1860"/>
    <mergeCell ref="G1854:J1854"/>
    <mergeCell ref="G1855:J1855"/>
    <mergeCell ref="G1856:K1856"/>
    <mergeCell ref="A1857:K1857"/>
    <mergeCell ref="A1858:C1858"/>
    <mergeCell ref="D1858:E1858"/>
    <mergeCell ref="G1858:H1858"/>
    <mergeCell ref="I1858:J1858"/>
    <mergeCell ref="B1852:C1852"/>
    <mergeCell ref="D1852:E1852"/>
    <mergeCell ref="G1852:H1852"/>
    <mergeCell ref="I1852:J1852"/>
    <mergeCell ref="B1853:C1853"/>
    <mergeCell ref="D1853:E1853"/>
    <mergeCell ref="G1853:H1853"/>
    <mergeCell ref="I1853:J1853"/>
    <mergeCell ref="G1865:J1865"/>
    <mergeCell ref="G1866:K1866"/>
    <mergeCell ref="A1867:K1867"/>
    <mergeCell ref="A1868:C1868"/>
    <mergeCell ref="D1868:E1868"/>
    <mergeCell ref="G1868:H1868"/>
    <mergeCell ref="I1868:J1868"/>
    <mergeCell ref="B1863:C1863"/>
    <mergeCell ref="D1863:E1863"/>
    <mergeCell ref="G1863:H1863"/>
    <mergeCell ref="I1863:J1863"/>
    <mergeCell ref="G1864:J1864"/>
    <mergeCell ref="A1861:C1861"/>
    <mergeCell ref="D1861:E1861"/>
    <mergeCell ref="G1861:H1861"/>
    <mergeCell ref="I1861:J1861"/>
    <mergeCell ref="B1862:C1862"/>
    <mergeCell ref="D1862:E1862"/>
    <mergeCell ref="G1862:H1862"/>
    <mergeCell ref="I1862:J1862"/>
    <mergeCell ref="B1873:C1873"/>
    <mergeCell ref="D1873:E1873"/>
    <mergeCell ref="G1873:H1873"/>
    <mergeCell ref="I1873:J1873"/>
    <mergeCell ref="G1874:J1874"/>
    <mergeCell ref="A1871:C1871"/>
    <mergeCell ref="D1871:E1871"/>
    <mergeCell ref="G1871:H1871"/>
    <mergeCell ref="I1871:J1871"/>
    <mergeCell ref="B1872:C1872"/>
    <mergeCell ref="D1872:E1872"/>
    <mergeCell ref="G1872:H1872"/>
    <mergeCell ref="I1872:J1872"/>
    <mergeCell ref="B1869:C1869"/>
    <mergeCell ref="D1869:E1869"/>
    <mergeCell ref="G1869:H1869"/>
    <mergeCell ref="I1869:J1869"/>
    <mergeCell ref="G1870:J1870"/>
    <mergeCell ref="B1882:C1882"/>
    <mergeCell ref="D1882:E1882"/>
    <mergeCell ref="G1882:H1882"/>
    <mergeCell ref="I1882:J1882"/>
    <mergeCell ref="B1883:C1883"/>
    <mergeCell ref="D1883:E1883"/>
    <mergeCell ref="G1883:H1883"/>
    <mergeCell ref="I1883:J1883"/>
    <mergeCell ref="G1877:J1877"/>
    <mergeCell ref="G1878:J1878"/>
    <mergeCell ref="G1879:K1879"/>
    <mergeCell ref="A1880:K1880"/>
    <mergeCell ref="A1881:C1881"/>
    <mergeCell ref="D1881:E1881"/>
    <mergeCell ref="G1881:H1881"/>
    <mergeCell ref="I1881:J1881"/>
    <mergeCell ref="A1875:C1875"/>
    <mergeCell ref="D1875:E1875"/>
    <mergeCell ref="G1875:H1875"/>
    <mergeCell ref="I1875:J1875"/>
    <mergeCell ref="B1876:C1876"/>
    <mergeCell ref="D1876:E1876"/>
    <mergeCell ref="G1876:H1876"/>
    <mergeCell ref="I1876:J1876"/>
    <mergeCell ref="A1888:C1888"/>
    <mergeCell ref="D1888:E1888"/>
    <mergeCell ref="G1888:H1888"/>
    <mergeCell ref="I1888:J1888"/>
    <mergeCell ref="B1889:C1889"/>
    <mergeCell ref="D1889:E1889"/>
    <mergeCell ref="G1889:H1889"/>
    <mergeCell ref="I1889:J1889"/>
    <mergeCell ref="B1886:C1886"/>
    <mergeCell ref="D1886:E1886"/>
    <mergeCell ref="G1886:H1886"/>
    <mergeCell ref="I1886:J1886"/>
    <mergeCell ref="G1887:J1887"/>
    <mergeCell ref="B1884:C1884"/>
    <mergeCell ref="D1884:E1884"/>
    <mergeCell ref="G1884:H1884"/>
    <mergeCell ref="I1884:J1884"/>
    <mergeCell ref="B1885:C1885"/>
    <mergeCell ref="D1885:E1885"/>
    <mergeCell ref="G1885:H1885"/>
    <mergeCell ref="I1885:J1885"/>
    <mergeCell ref="B1896:C1896"/>
    <mergeCell ref="D1896:E1896"/>
    <mergeCell ref="G1896:H1896"/>
    <mergeCell ref="I1896:J1896"/>
    <mergeCell ref="B1897:C1897"/>
    <mergeCell ref="D1897:E1897"/>
    <mergeCell ref="G1897:H1897"/>
    <mergeCell ref="I1897:J1897"/>
    <mergeCell ref="G1892:J1892"/>
    <mergeCell ref="G1893:K1893"/>
    <mergeCell ref="A1894:K1894"/>
    <mergeCell ref="A1895:C1895"/>
    <mergeCell ref="D1895:E1895"/>
    <mergeCell ref="G1895:H1895"/>
    <mergeCell ref="I1895:J1895"/>
    <mergeCell ref="B1890:C1890"/>
    <mergeCell ref="D1890:E1890"/>
    <mergeCell ref="G1890:H1890"/>
    <mergeCell ref="I1890:J1890"/>
    <mergeCell ref="G1891:J1891"/>
    <mergeCell ref="G1902:J1902"/>
    <mergeCell ref="A1903:C1903"/>
    <mergeCell ref="D1903:E1903"/>
    <mergeCell ref="G1903:H1903"/>
    <mergeCell ref="I1903:J1903"/>
    <mergeCell ref="B1900:C1900"/>
    <mergeCell ref="D1900:E1900"/>
    <mergeCell ref="G1900:H1900"/>
    <mergeCell ref="I1900:J1900"/>
    <mergeCell ref="B1901:C1901"/>
    <mergeCell ref="D1901:E1901"/>
    <mergeCell ref="G1901:H1901"/>
    <mergeCell ref="I1901:J1901"/>
    <mergeCell ref="B1898:C1898"/>
    <mergeCell ref="D1898:E1898"/>
    <mergeCell ref="G1898:H1898"/>
    <mergeCell ref="I1898:J1898"/>
    <mergeCell ref="B1899:C1899"/>
    <mergeCell ref="D1899:E1899"/>
    <mergeCell ref="G1899:H1899"/>
    <mergeCell ref="I1899:J1899"/>
    <mergeCell ref="G1908:J1908"/>
    <mergeCell ref="G1909:J1909"/>
    <mergeCell ref="G1910:K1910"/>
    <mergeCell ref="A1911:K1911"/>
    <mergeCell ref="A1912:C1912"/>
    <mergeCell ref="D1912:E1912"/>
    <mergeCell ref="G1912:H1912"/>
    <mergeCell ref="I1912:J1912"/>
    <mergeCell ref="A1906:C1906"/>
    <mergeCell ref="D1906:E1906"/>
    <mergeCell ref="G1906:H1906"/>
    <mergeCell ref="I1906:J1906"/>
    <mergeCell ref="B1907:C1907"/>
    <mergeCell ref="D1907:E1907"/>
    <mergeCell ref="G1907:H1907"/>
    <mergeCell ref="I1907:J1907"/>
    <mergeCell ref="B1904:C1904"/>
    <mergeCell ref="D1904:E1904"/>
    <mergeCell ref="G1904:H1904"/>
    <mergeCell ref="I1904:J1904"/>
    <mergeCell ref="G1905:J1905"/>
    <mergeCell ref="G1917:J1917"/>
    <mergeCell ref="A1918:C1918"/>
    <mergeCell ref="D1918:E1918"/>
    <mergeCell ref="G1918:H1918"/>
    <mergeCell ref="I1918:J1918"/>
    <mergeCell ref="B1915:C1915"/>
    <mergeCell ref="D1915:E1915"/>
    <mergeCell ref="G1915:H1915"/>
    <mergeCell ref="I1915:J1915"/>
    <mergeCell ref="B1916:C1916"/>
    <mergeCell ref="D1916:E1916"/>
    <mergeCell ref="G1916:H1916"/>
    <mergeCell ref="I1916:J1916"/>
    <mergeCell ref="B1913:C1913"/>
    <mergeCell ref="D1913:E1913"/>
    <mergeCell ref="G1913:H1913"/>
    <mergeCell ref="I1913:J1913"/>
    <mergeCell ref="B1914:C1914"/>
    <mergeCell ref="D1914:E1914"/>
    <mergeCell ref="G1914:H1914"/>
    <mergeCell ref="I1914:J1914"/>
    <mergeCell ref="B1926:C1926"/>
    <mergeCell ref="D1926:E1926"/>
    <mergeCell ref="G1926:H1926"/>
    <mergeCell ref="I1926:J1926"/>
    <mergeCell ref="B1927:C1927"/>
    <mergeCell ref="D1927:E1927"/>
    <mergeCell ref="G1927:H1927"/>
    <mergeCell ref="I1927:J1927"/>
    <mergeCell ref="G1921:J1921"/>
    <mergeCell ref="G1922:J1922"/>
    <mergeCell ref="G1923:K1923"/>
    <mergeCell ref="A1924:K1924"/>
    <mergeCell ref="A1925:C1925"/>
    <mergeCell ref="D1925:E1925"/>
    <mergeCell ref="G1925:H1925"/>
    <mergeCell ref="I1925:J1925"/>
    <mergeCell ref="B1919:C1919"/>
    <mergeCell ref="D1919:E1919"/>
    <mergeCell ref="G1919:H1919"/>
    <mergeCell ref="I1919:J1919"/>
    <mergeCell ref="B1920:C1920"/>
    <mergeCell ref="D1920:E1920"/>
    <mergeCell ref="G1920:H1920"/>
    <mergeCell ref="I1920:J1920"/>
    <mergeCell ref="B1932:C1932"/>
    <mergeCell ref="D1932:E1932"/>
    <mergeCell ref="G1932:H1932"/>
    <mergeCell ref="I1932:J1932"/>
    <mergeCell ref="B1933:C1933"/>
    <mergeCell ref="D1933:E1933"/>
    <mergeCell ref="G1933:H1933"/>
    <mergeCell ref="I1933:J1933"/>
    <mergeCell ref="G1930:J1930"/>
    <mergeCell ref="A1931:C1931"/>
    <mergeCell ref="D1931:E1931"/>
    <mergeCell ref="G1931:H1931"/>
    <mergeCell ref="I1931:J1931"/>
    <mergeCell ref="B1928:C1928"/>
    <mergeCell ref="D1928:E1928"/>
    <mergeCell ref="G1928:H1928"/>
    <mergeCell ref="I1928:J1928"/>
    <mergeCell ref="B1929:C1929"/>
    <mergeCell ref="D1929:E1929"/>
    <mergeCell ref="G1929:H1929"/>
    <mergeCell ref="I1929:J1929"/>
    <mergeCell ref="B1941:C1941"/>
    <mergeCell ref="D1941:E1941"/>
    <mergeCell ref="G1941:H1941"/>
    <mergeCell ref="I1941:J1941"/>
    <mergeCell ref="G1942:J1942"/>
    <mergeCell ref="B1939:C1939"/>
    <mergeCell ref="D1939:E1939"/>
    <mergeCell ref="G1939:H1939"/>
    <mergeCell ref="I1939:J1939"/>
    <mergeCell ref="B1940:C1940"/>
    <mergeCell ref="D1940:E1940"/>
    <mergeCell ref="G1940:H1940"/>
    <mergeCell ref="I1940:J1940"/>
    <mergeCell ref="G1934:J1934"/>
    <mergeCell ref="G1935:J1935"/>
    <mergeCell ref="G1936:K1936"/>
    <mergeCell ref="A1937:K1937"/>
    <mergeCell ref="A1938:C1938"/>
    <mergeCell ref="D1938:E1938"/>
    <mergeCell ref="G1938:H1938"/>
    <mergeCell ref="I1938:J1938"/>
    <mergeCell ref="G1947:J1947"/>
    <mergeCell ref="G1948:K1948"/>
    <mergeCell ref="A1949:K1949"/>
    <mergeCell ref="A1950:C1950"/>
    <mergeCell ref="D1950:E1950"/>
    <mergeCell ref="G1950:H1950"/>
    <mergeCell ref="I1950:J1950"/>
    <mergeCell ref="B1945:C1945"/>
    <mergeCell ref="D1945:E1945"/>
    <mergeCell ref="G1945:H1945"/>
    <mergeCell ref="I1945:J1945"/>
    <mergeCell ref="G1946:J1946"/>
    <mergeCell ref="A1943:C1943"/>
    <mergeCell ref="D1943:E1943"/>
    <mergeCell ref="G1943:H1943"/>
    <mergeCell ref="I1943:J1943"/>
    <mergeCell ref="B1944:C1944"/>
    <mergeCell ref="D1944:E1944"/>
    <mergeCell ref="G1944:H1944"/>
    <mergeCell ref="I1944:J1944"/>
    <mergeCell ref="G1955:J1955"/>
    <mergeCell ref="A1956:C1956"/>
    <mergeCell ref="D1956:E1956"/>
    <mergeCell ref="G1956:H1956"/>
    <mergeCell ref="I1956:J1956"/>
    <mergeCell ref="B1953:C1953"/>
    <mergeCell ref="D1953:E1953"/>
    <mergeCell ref="G1953:H1953"/>
    <mergeCell ref="I1953:J1953"/>
    <mergeCell ref="B1954:C1954"/>
    <mergeCell ref="D1954:E1954"/>
    <mergeCell ref="G1954:H1954"/>
    <mergeCell ref="I1954:J1954"/>
    <mergeCell ref="B1951:C1951"/>
    <mergeCell ref="D1951:E1951"/>
    <mergeCell ref="G1951:H1951"/>
    <mergeCell ref="I1951:J1951"/>
    <mergeCell ref="B1952:C1952"/>
    <mergeCell ref="D1952:E1952"/>
    <mergeCell ref="G1952:H1952"/>
    <mergeCell ref="I1952:J1952"/>
    <mergeCell ref="B1964:C1964"/>
    <mergeCell ref="D1964:E1964"/>
    <mergeCell ref="G1964:H1964"/>
    <mergeCell ref="I1964:J1964"/>
    <mergeCell ref="G1965:J1965"/>
    <mergeCell ref="G1959:J1959"/>
    <mergeCell ref="G1960:J1960"/>
    <mergeCell ref="G1961:K1961"/>
    <mergeCell ref="A1962:K1962"/>
    <mergeCell ref="A1963:C1963"/>
    <mergeCell ref="D1963:E1963"/>
    <mergeCell ref="G1963:H1963"/>
    <mergeCell ref="I1963:J1963"/>
    <mergeCell ref="B1957:C1957"/>
    <mergeCell ref="D1957:E1957"/>
    <mergeCell ref="G1957:H1957"/>
    <mergeCell ref="I1957:J1957"/>
    <mergeCell ref="B1958:C1958"/>
    <mergeCell ref="D1958:E1958"/>
    <mergeCell ref="G1958:H1958"/>
    <mergeCell ref="I1958:J1958"/>
    <mergeCell ref="B1973:C1973"/>
    <mergeCell ref="D1973:E1973"/>
    <mergeCell ref="G1973:H1973"/>
    <mergeCell ref="I1973:J1973"/>
    <mergeCell ref="B1974:C1974"/>
    <mergeCell ref="D1974:E1974"/>
    <mergeCell ref="G1974:H1974"/>
    <mergeCell ref="I1974:J1974"/>
    <mergeCell ref="G1968:J1968"/>
    <mergeCell ref="G1969:J1969"/>
    <mergeCell ref="G1970:K1970"/>
    <mergeCell ref="A1971:K1971"/>
    <mergeCell ref="A1972:C1972"/>
    <mergeCell ref="D1972:E1972"/>
    <mergeCell ref="G1972:H1972"/>
    <mergeCell ref="I1972:J1972"/>
    <mergeCell ref="A1966:C1966"/>
    <mergeCell ref="D1966:E1966"/>
    <mergeCell ref="G1966:H1966"/>
    <mergeCell ref="I1966:J1966"/>
    <mergeCell ref="B1967:C1967"/>
    <mergeCell ref="D1967:E1967"/>
    <mergeCell ref="G1967:H1967"/>
    <mergeCell ref="I1967:J1967"/>
    <mergeCell ref="B1979:C1979"/>
    <mergeCell ref="D1979:E1979"/>
    <mergeCell ref="G1979:H1979"/>
    <mergeCell ref="I1979:J1979"/>
    <mergeCell ref="G1980:J1980"/>
    <mergeCell ref="A1977:C1977"/>
    <mergeCell ref="D1977:E1977"/>
    <mergeCell ref="G1977:H1977"/>
    <mergeCell ref="I1977:J1977"/>
    <mergeCell ref="B1978:C1978"/>
    <mergeCell ref="D1978:E1978"/>
    <mergeCell ref="G1978:H1978"/>
    <mergeCell ref="I1978:J1978"/>
    <mergeCell ref="B1975:C1975"/>
    <mergeCell ref="D1975:E1975"/>
    <mergeCell ref="G1975:H1975"/>
    <mergeCell ref="I1975:J1975"/>
    <mergeCell ref="G1976:J1976"/>
    <mergeCell ref="G1985:J1985"/>
    <mergeCell ref="G1986:J1986"/>
    <mergeCell ref="G1987:K1987"/>
    <mergeCell ref="A1988:K1988"/>
    <mergeCell ref="A1989:C1989"/>
    <mergeCell ref="D1989:E1989"/>
    <mergeCell ref="G1989:H1989"/>
    <mergeCell ref="I1989:J1989"/>
    <mergeCell ref="B1983:C1983"/>
    <mergeCell ref="D1983:E1983"/>
    <mergeCell ref="G1983:H1983"/>
    <mergeCell ref="I1983:J1983"/>
    <mergeCell ref="B1984:C1984"/>
    <mergeCell ref="D1984:E1984"/>
    <mergeCell ref="G1984:H1984"/>
    <mergeCell ref="I1984:J1984"/>
    <mergeCell ref="A1981:C1981"/>
    <mergeCell ref="D1981:E1981"/>
    <mergeCell ref="G1981:H1981"/>
    <mergeCell ref="I1981:J1981"/>
    <mergeCell ref="B1982:C1982"/>
    <mergeCell ref="D1982:E1982"/>
    <mergeCell ref="G1982:H1982"/>
    <mergeCell ref="I1982:J1982"/>
    <mergeCell ref="B1994:C1994"/>
    <mergeCell ref="D1994:E1994"/>
    <mergeCell ref="G1994:H1994"/>
    <mergeCell ref="I1994:J1994"/>
    <mergeCell ref="G1995:J1995"/>
    <mergeCell ref="G1992:J1992"/>
    <mergeCell ref="A1993:C1993"/>
    <mergeCell ref="D1993:E1993"/>
    <mergeCell ref="G1993:H1993"/>
    <mergeCell ref="I1993:J1993"/>
    <mergeCell ref="B1990:C1990"/>
    <mergeCell ref="D1990:E1990"/>
    <mergeCell ref="G1990:H1990"/>
    <mergeCell ref="I1990:J1990"/>
    <mergeCell ref="B1991:C1991"/>
    <mergeCell ref="D1991:E1991"/>
    <mergeCell ref="G1991:H1991"/>
    <mergeCell ref="I1991:J1991"/>
    <mergeCell ref="G2002:J2002"/>
    <mergeCell ref="A2003:C2003"/>
    <mergeCell ref="D2003:E2003"/>
    <mergeCell ref="G2003:H2003"/>
    <mergeCell ref="I2003:J2003"/>
    <mergeCell ref="B2000:C2000"/>
    <mergeCell ref="D2000:E2000"/>
    <mergeCell ref="G2000:H2000"/>
    <mergeCell ref="I2000:J2000"/>
    <mergeCell ref="B2001:C2001"/>
    <mergeCell ref="D2001:E2001"/>
    <mergeCell ref="G2001:H2001"/>
    <mergeCell ref="I2001:J2001"/>
    <mergeCell ref="G1996:J1996"/>
    <mergeCell ref="G1997:K1997"/>
    <mergeCell ref="A1998:K1998"/>
    <mergeCell ref="A1999:C1999"/>
    <mergeCell ref="D1999:E1999"/>
    <mergeCell ref="G1999:H1999"/>
    <mergeCell ref="I1999:J1999"/>
    <mergeCell ref="B2010:C2010"/>
    <mergeCell ref="D2010:E2010"/>
    <mergeCell ref="G2010:H2010"/>
    <mergeCell ref="I2010:J2010"/>
    <mergeCell ref="B2011:C2011"/>
    <mergeCell ref="D2011:E2011"/>
    <mergeCell ref="G2011:H2011"/>
    <mergeCell ref="I2011:J2011"/>
    <mergeCell ref="G2006:J2006"/>
    <mergeCell ref="G2007:K2007"/>
    <mergeCell ref="A2008:K2008"/>
    <mergeCell ref="A2009:C2009"/>
    <mergeCell ref="D2009:E2009"/>
    <mergeCell ref="G2009:H2009"/>
    <mergeCell ref="I2009:J2009"/>
    <mergeCell ref="B2004:C2004"/>
    <mergeCell ref="D2004:E2004"/>
    <mergeCell ref="G2004:H2004"/>
    <mergeCell ref="I2004:J2004"/>
    <mergeCell ref="G2005:J2005"/>
    <mergeCell ref="B2016:C2016"/>
    <mergeCell ref="D2016:E2016"/>
    <mergeCell ref="G2016:H2016"/>
    <mergeCell ref="I2016:J2016"/>
    <mergeCell ref="G2017:J2017"/>
    <mergeCell ref="A2014:C2014"/>
    <mergeCell ref="D2014:E2014"/>
    <mergeCell ref="G2014:H2014"/>
    <mergeCell ref="I2014:J2014"/>
    <mergeCell ref="B2015:C2015"/>
    <mergeCell ref="D2015:E2015"/>
    <mergeCell ref="G2015:H2015"/>
    <mergeCell ref="I2015:J2015"/>
    <mergeCell ref="B2012:C2012"/>
    <mergeCell ref="D2012:E2012"/>
    <mergeCell ref="G2012:H2012"/>
    <mergeCell ref="I2012:J2012"/>
    <mergeCell ref="G2013:J2013"/>
    <mergeCell ref="B2024:C2024"/>
    <mergeCell ref="D2024:E2024"/>
    <mergeCell ref="G2024:H2024"/>
    <mergeCell ref="I2024:J2024"/>
    <mergeCell ref="B2025:C2025"/>
    <mergeCell ref="D2025:E2025"/>
    <mergeCell ref="G2025:H2025"/>
    <mergeCell ref="I2025:J2025"/>
    <mergeCell ref="B2022:C2022"/>
    <mergeCell ref="D2022:E2022"/>
    <mergeCell ref="G2022:H2022"/>
    <mergeCell ref="I2022:J2022"/>
    <mergeCell ref="B2023:C2023"/>
    <mergeCell ref="D2023:E2023"/>
    <mergeCell ref="G2023:H2023"/>
    <mergeCell ref="I2023:J2023"/>
    <mergeCell ref="G2018:J2018"/>
    <mergeCell ref="G2019:K2019"/>
    <mergeCell ref="A2020:K2020"/>
    <mergeCell ref="A2021:C2021"/>
    <mergeCell ref="D2021:E2021"/>
    <mergeCell ref="G2021:H2021"/>
    <mergeCell ref="I2021:J2021"/>
    <mergeCell ref="B2032:C2032"/>
    <mergeCell ref="D2032:E2032"/>
    <mergeCell ref="G2032:H2032"/>
    <mergeCell ref="I2032:J2032"/>
    <mergeCell ref="B2033:C2033"/>
    <mergeCell ref="D2033:E2033"/>
    <mergeCell ref="G2033:H2033"/>
    <mergeCell ref="I2033:J2033"/>
    <mergeCell ref="G2028:J2028"/>
    <mergeCell ref="G2029:K2029"/>
    <mergeCell ref="A2030:K2030"/>
    <mergeCell ref="A2031:C2031"/>
    <mergeCell ref="D2031:E2031"/>
    <mergeCell ref="G2031:H2031"/>
    <mergeCell ref="I2031:J2031"/>
    <mergeCell ref="B2026:C2026"/>
    <mergeCell ref="D2026:E2026"/>
    <mergeCell ref="G2026:H2026"/>
    <mergeCell ref="I2026:J2026"/>
    <mergeCell ref="G2027:J2027"/>
    <mergeCell ref="G2038:J2038"/>
    <mergeCell ref="G2039:J2039"/>
    <mergeCell ref="G2040:K2040"/>
    <mergeCell ref="A2041:K2041"/>
    <mergeCell ref="A2042:C2042"/>
    <mergeCell ref="D2042:E2042"/>
    <mergeCell ref="G2042:H2042"/>
    <mergeCell ref="I2042:J2042"/>
    <mergeCell ref="B2036:C2036"/>
    <mergeCell ref="D2036:E2036"/>
    <mergeCell ref="G2036:H2036"/>
    <mergeCell ref="I2036:J2036"/>
    <mergeCell ref="B2037:C2037"/>
    <mergeCell ref="D2037:E2037"/>
    <mergeCell ref="G2037:H2037"/>
    <mergeCell ref="I2037:J2037"/>
    <mergeCell ref="G2034:J2034"/>
    <mergeCell ref="A2035:C2035"/>
    <mergeCell ref="D2035:E2035"/>
    <mergeCell ref="G2035:H2035"/>
    <mergeCell ref="I2035:J2035"/>
    <mergeCell ref="B2047:C2047"/>
    <mergeCell ref="D2047:E2047"/>
    <mergeCell ref="G2047:H2047"/>
    <mergeCell ref="I2047:J2047"/>
    <mergeCell ref="B2048:C2048"/>
    <mergeCell ref="D2048:E2048"/>
    <mergeCell ref="G2048:H2048"/>
    <mergeCell ref="I2048:J2048"/>
    <mergeCell ref="A2045:C2045"/>
    <mergeCell ref="D2045:E2045"/>
    <mergeCell ref="G2045:H2045"/>
    <mergeCell ref="I2045:J2045"/>
    <mergeCell ref="B2046:C2046"/>
    <mergeCell ref="D2046:E2046"/>
    <mergeCell ref="G2046:H2046"/>
    <mergeCell ref="I2046:J2046"/>
    <mergeCell ref="B2043:C2043"/>
    <mergeCell ref="D2043:E2043"/>
    <mergeCell ref="G2043:H2043"/>
    <mergeCell ref="I2043:J2043"/>
    <mergeCell ref="G2044:J2044"/>
    <mergeCell ref="G2056:J2056"/>
    <mergeCell ref="G2057:K2057"/>
    <mergeCell ref="A2058:K2058"/>
    <mergeCell ref="A2059:C2059"/>
    <mergeCell ref="D2059:E2059"/>
    <mergeCell ref="G2059:H2059"/>
    <mergeCell ref="I2059:J2059"/>
    <mergeCell ref="B2054:C2054"/>
    <mergeCell ref="D2054:E2054"/>
    <mergeCell ref="G2054:H2054"/>
    <mergeCell ref="I2054:J2054"/>
    <mergeCell ref="G2055:J2055"/>
    <mergeCell ref="G2049:J2049"/>
    <mergeCell ref="G2050:J2050"/>
    <mergeCell ref="G2051:K2051"/>
    <mergeCell ref="A2052:K2052"/>
    <mergeCell ref="A2053:C2053"/>
    <mergeCell ref="D2053:E2053"/>
    <mergeCell ref="G2053:H2053"/>
    <mergeCell ref="I2053:J2053"/>
    <mergeCell ref="B2066:C2066"/>
    <mergeCell ref="D2066:E2066"/>
    <mergeCell ref="G2066:H2066"/>
    <mergeCell ref="I2066:J2066"/>
    <mergeCell ref="G2067:J2067"/>
    <mergeCell ref="G2062:J2062"/>
    <mergeCell ref="G2063:K2063"/>
    <mergeCell ref="A2064:K2064"/>
    <mergeCell ref="A2065:C2065"/>
    <mergeCell ref="D2065:E2065"/>
    <mergeCell ref="G2065:H2065"/>
    <mergeCell ref="I2065:J2065"/>
    <mergeCell ref="B2060:C2060"/>
    <mergeCell ref="D2060:E2060"/>
    <mergeCell ref="G2060:H2060"/>
    <mergeCell ref="I2060:J2060"/>
    <mergeCell ref="G2061:J2061"/>
    <mergeCell ref="G2074:J2074"/>
    <mergeCell ref="A2075:C2075"/>
    <mergeCell ref="D2075:E2075"/>
    <mergeCell ref="G2075:H2075"/>
    <mergeCell ref="I2075:J2075"/>
    <mergeCell ref="B2072:C2072"/>
    <mergeCell ref="D2072:E2072"/>
    <mergeCell ref="G2072:H2072"/>
    <mergeCell ref="I2072:J2072"/>
    <mergeCell ref="B2073:C2073"/>
    <mergeCell ref="D2073:E2073"/>
    <mergeCell ref="G2073:H2073"/>
    <mergeCell ref="I2073:J2073"/>
    <mergeCell ref="G2068:J2068"/>
    <mergeCell ref="G2069:K2069"/>
    <mergeCell ref="A2070:K2070"/>
    <mergeCell ref="A2071:C2071"/>
    <mergeCell ref="D2071:E2071"/>
    <mergeCell ref="G2071:H2071"/>
    <mergeCell ref="I2071:J2071"/>
    <mergeCell ref="B2082:C2082"/>
    <mergeCell ref="D2082:E2082"/>
    <mergeCell ref="G2082:H2082"/>
    <mergeCell ref="I2082:J2082"/>
    <mergeCell ref="B2083:C2083"/>
    <mergeCell ref="D2083:E2083"/>
    <mergeCell ref="G2083:H2083"/>
    <mergeCell ref="I2083:J2083"/>
    <mergeCell ref="G2078:J2078"/>
    <mergeCell ref="G2079:K2079"/>
    <mergeCell ref="A2080:K2080"/>
    <mergeCell ref="A2081:C2081"/>
    <mergeCell ref="D2081:E2081"/>
    <mergeCell ref="G2081:H2081"/>
    <mergeCell ref="I2081:J2081"/>
    <mergeCell ref="B2076:C2076"/>
    <mergeCell ref="D2076:E2076"/>
    <mergeCell ref="G2076:H2076"/>
    <mergeCell ref="I2076:J2076"/>
    <mergeCell ref="G2077:J2077"/>
    <mergeCell ref="B2091:C2091"/>
    <mergeCell ref="D2091:E2091"/>
    <mergeCell ref="G2091:H2091"/>
    <mergeCell ref="I2091:J2091"/>
    <mergeCell ref="B2092:C2092"/>
    <mergeCell ref="D2092:E2092"/>
    <mergeCell ref="G2092:H2092"/>
    <mergeCell ref="I2092:J2092"/>
    <mergeCell ref="B2089:C2089"/>
    <mergeCell ref="D2089:E2089"/>
    <mergeCell ref="G2089:H2089"/>
    <mergeCell ref="I2089:J2089"/>
    <mergeCell ref="B2090:C2090"/>
    <mergeCell ref="D2090:E2090"/>
    <mergeCell ref="G2090:H2090"/>
    <mergeCell ref="I2090:J2090"/>
    <mergeCell ref="G2084:J2084"/>
    <mergeCell ref="G2085:J2085"/>
    <mergeCell ref="G2086:K2086"/>
    <mergeCell ref="A2087:K2087"/>
    <mergeCell ref="A2088:C2088"/>
    <mergeCell ref="D2088:E2088"/>
    <mergeCell ref="G2088:H2088"/>
    <mergeCell ref="I2088:J2088"/>
    <mergeCell ref="G2100:J2100"/>
    <mergeCell ref="G2101:K2101"/>
    <mergeCell ref="A2102:K2102"/>
    <mergeCell ref="A2103:C2103"/>
    <mergeCell ref="D2103:E2103"/>
    <mergeCell ref="G2103:H2103"/>
    <mergeCell ref="I2103:J2103"/>
    <mergeCell ref="B2098:C2098"/>
    <mergeCell ref="D2098:E2098"/>
    <mergeCell ref="G2098:H2098"/>
    <mergeCell ref="I2098:J2098"/>
    <mergeCell ref="G2099:J2099"/>
    <mergeCell ref="G2093:J2093"/>
    <mergeCell ref="G2094:J2094"/>
    <mergeCell ref="G2095:K2095"/>
    <mergeCell ref="A2096:K2096"/>
    <mergeCell ref="A2097:C2097"/>
    <mergeCell ref="D2097:E2097"/>
    <mergeCell ref="G2097:H2097"/>
    <mergeCell ref="I2097:J2097"/>
    <mergeCell ref="B2110:C2110"/>
    <mergeCell ref="D2110:E2110"/>
    <mergeCell ref="G2110:H2110"/>
    <mergeCell ref="I2110:J2110"/>
    <mergeCell ref="G2111:J2111"/>
    <mergeCell ref="G2106:J2106"/>
    <mergeCell ref="G2107:K2107"/>
    <mergeCell ref="A2108:K2108"/>
    <mergeCell ref="A2109:C2109"/>
    <mergeCell ref="D2109:E2109"/>
    <mergeCell ref="G2109:H2109"/>
    <mergeCell ref="I2109:J2109"/>
    <mergeCell ref="B2104:C2104"/>
    <mergeCell ref="D2104:E2104"/>
    <mergeCell ref="G2104:H2104"/>
    <mergeCell ref="I2104:J2104"/>
    <mergeCell ref="G2105:J2105"/>
    <mergeCell ref="G2118:J2118"/>
    <mergeCell ref="G2119:K2119"/>
    <mergeCell ref="A2120:K2120"/>
    <mergeCell ref="A2121:C2121"/>
    <mergeCell ref="D2121:E2121"/>
    <mergeCell ref="G2121:H2121"/>
    <mergeCell ref="I2121:J2121"/>
    <mergeCell ref="B2116:C2116"/>
    <mergeCell ref="D2116:E2116"/>
    <mergeCell ref="G2116:H2116"/>
    <mergeCell ref="I2116:J2116"/>
    <mergeCell ref="G2117:J2117"/>
    <mergeCell ref="G2112:J2112"/>
    <mergeCell ref="G2113:K2113"/>
    <mergeCell ref="A2114:K2114"/>
    <mergeCell ref="A2115:C2115"/>
    <mergeCell ref="D2115:E2115"/>
    <mergeCell ref="G2115:H2115"/>
    <mergeCell ref="I2115:J2115"/>
    <mergeCell ref="B2126:C2126"/>
    <mergeCell ref="D2126:E2126"/>
    <mergeCell ref="G2126:H2126"/>
    <mergeCell ref="I2126:J2126"/>
    <mergeCell ref="B2127:C2127"/>
    <mergeCell ref="D2127:E2127"/>
    <mergeCell ref="G2127:H2127"/>
    <mergeCell ref="I2127:J2127"/>
    <mergeCell ref="B2124:C2124"/>
    <mergeCell ref="D2124:E2124"/>
    <mergeCell ref="G2124:H2124"/>
    <mergeCell ref="I2124:J2124"/>
    <mergeCell ref="B2125:C2125"/>
    <mergeCell ref="D2125:E2125"/>
    <mergeCell ref="G2125:H2125"/>
    <mergeCell ref="I2125:J2125"/>
    <mergeCell ref="B2122:C2122"/>
    <mergeCell ref="D2122:E2122"/>
    <mergeCell ref="G2122:H2122"/>
    <mergeCell ref="I2122:J2122"/>
    <mergeCell ref="B2123:C2123"/>
    <mergeCell ref="D2123:E2123"/>
    <mergeCell ref="G2123:H2123"/>
    <mergeCell ref="I2123:J2123"/>
    <mergeCell ref="A2132:C2132"/>
    <mergeCell ref="D2132:E2132"/>
    <mergeCell ref="G2132:H2132"/>
    <mergeCell ref="I2132:J2132"/>
    <mergeCell ref="B2133:C2133"/>
    <mergeCell ref="D2133:E2133"/>
    <mergeCell ref="G2133:H2133"/>
    <mergeCell ref="I2133:J2133"/>
    <mergeCell ref="B2130:C2130"/>
    <mergeCell ref="D2130:E2130"/>
    <mergeCell ref="G2130:H2130"/>
    <mergeCell ref="I2130:J2130"/>
    <mergeCell ref="G2131:J2131"/>
    <mergeCell ref="G2128:J2128"/>
    <mergeCell ref="A2129:C2129"/>
    <mergeCell ref="D2129:E2129"/>
    <mergeCell ref="G2129:H2129"/>
    <mergeCell ref="I2129:J2129"/>
    <mergeCell ref="B2141:C2141"/>
    <mergeCell ref="D2141:E2141"/>
    <mergeCell ref="G2141:H2141"/>
    <mergeCell ref="I2141:J2141"/>
    <mergeCell ref="B2142:C2142"/>
    <mergeCell ref="D2142:E2142"/>
    <mergeCell ref="G2142:H2142"/>
    <mergeCell ref="I2142:J2142"/>
    <mergeCell ref="B2139:C2139"/>
    <mergeCell ref="D2139:E2139"/>
    <mergeCell ref="G2139:H2139"/>
    <mergeCell ref="I2139:J2139"/>
    <mergeCell ref="B2140:C2140"/>
    <mergeCell ref="D2140:E2140"/>
    <mergeCell ref="G2140:H2140"/>
    <mergeCell ref="I2140:J2140"/>
    <mergeCell ref="G2134:J2134"/>
    <mergeCell ref="G2135:J2135"/>
    <mergeCell ref="G2136:K2136"/>
    <mergeCell ref="A2137:K2137"/>
    <mergeCell ref="A2138:C2138"/>
    <mergeCell ref="D2138:E2138"/>
    <mergeCell ref="G2138:H2138"/>
    <mergeCell ref="I2138:J2138"/>
    <mergeCell ref="B2147:C2147"/>
    <mergeCell ref="D2147:E2147"/>
    <mergeCell ref="G2147:H2147"/>
    <mergeCell ref="I2147:J2147"/>
    <mergeCell ref="G2148:J2148"/>
    <mergeCell ref="G2145:J2145"/>
    <mergeCell ref="A2146:C2146"/>
    <mergeCell ref="D2146:E2146"/>
    <mergeCell ref="G2146:H2146"/>
    <mergeCell ref="I2146:J2146"/>
    <mergeCell ref="B2143:C2143"/>
    <mergeCell ref="D2143:E2143"/>
    <mergeCell ref="G2143:H2143"/>
    <mergeCell ref="I2143:J2143"/>
    <mergeCell ref="B2144:C2144"/>
    <mergeCell ref="D2144:E2144"/>
    <mergeCell ref="G2144:H2144"/>
    <mergeCell ref="I2144:J2144"/>
    <mergeCell ref="B2156:C2156"/>
    <mergeCell ref="D2156:E2156"/>
    <mergeCell ref="G2156:H2156"/>
    <mergeCell ref="I2156:J2156"/>
    <mergeCell ref="B2157:C2157"/>
    <mergeCell ref="D2157:E2157"/>
    <mergeCell ref="G2157:H2157"/>
    <mergeCell ref="I2157:J2157"/>
    <mergeCell ref="G2151:J2151"/>
    <mergeCell ref="G2152:J2152"/>
    <mergeCell ref="G2153:K2153"/>
    <mergeCell ref="A2154:K2154"/>
    <mergeCell ref="A2155:C2155"/>
    <mergeCell ref="D2155:E2155"/>
    <mergeCell ref="G2155:H2155"/>
    <mergeCell ref="I2155:J2155"/>
    <mergeCell ref="A2149:C2149"/>
    <mergeCell ref="D2149:E2149"/>
    <mergeCell ref="G2149:H2149"/>
    <mergeCell ref="I2149:J2149"/>
    <mergeCell ref="B2150:C2150"/>
    <mergeCell ref="D2150:E2150"/>
    <mergeCell ref="G2150:H2150"/>
    <mergeCell ref="I2150:J2150"/>
    <mergeCell ref="G2162:J2162"/>
    <mergeCell ref="A2163:C2163"/>
    <mergeCell ref="D2163:E2163"/>
    <mergeCell ref="G2163:H2163"/>
    <mergeCell ref="I2163:J2163"/>
    <mergeCell ref="B2160:C2160"/>
    <mergeCell ref="D2160:E2160"/>
    <mergeCell ref="G2160:H2160"/>
    <mergeCell ref="I2160:J2160"/>
    <mergeCell ref="B2161:C2161"/>
    <mergeCell ref="D2161:E2161"/>
    <mergeCell ref="G2161:H2161"/>
    <mergeCell ref="I2161:J2161"/>
    <mergeCell ref="B2158:C2158"/>
    <mergeCell ref="D2158:E2158"/>
    <mergeCell ref="G2158:H2158"/>
    <mergeCell ref="I2158:J2158"/>
    <mergeCell ref="B2159:C2159"/>
    <mergeCell ref="D2159:E2159"/>
    <mergeCell ref="G2159:H2159"/>
    <mergeCell ref="I2159:J2159"/>
    <mergeCell ref="G2168:J2168"/>
    <mergeCell ref="G2169:J2169"/>
    <mergeCell ref="G2170:K2170"/>
    <mergeCell ref="A2171:K2171"/>
    <mergeCell ref="A2172:C2172"/>
    <mergeCell ref="D2172:E2172"/>
    <mergeCell ref="G2172:H2172"/>
    <mergeCell ref="I2172:J2172"/>
    <mergeCell ref="A2166:C2166"/>
    <mergeCell ref="D2166:E2166"/>
    <mergeCell ref="G2166:H2166"/>
    <mergeCell ref="I2166:J2166"/>
    <mergeCell ref="B2167:C2167"/>
    <mergeCell ref="D2167:E2167"/>
    <mergeCell ref="G2167:H2167"/>
    <mergeCell ref="I2167:J2167"/>
    <mergeCell ref="B2164:C2164"/>
    <mergeCell ref="D2164:E2164"/>
    <mergeCell ref="G2164:H2164"/>
    <mergeCell ref="I2164:J2164"/>
    <mergeCell ref="G2165:J2165"/>
    <mergeCell ref="B2177:C2177"/>
    <mergeCell ref="D2177:E2177"/>
    <mergeCell ref="G2177:H2177"/>
    <mergeCell ref="I2177:J2177"/>
    <mergeCell ref="B2178:C2178"/>
    <mergeCell ref="D2178:E2178"/>
    <mergeCell ref="G2178:H2178"/>
    <mergeCell ref="I2178:J2178"/>
    <mergeCell ref="B2175:C2175"/>
    <mergeCell ref="D2175:E2175"/>
    <mergeCell ref="G2175:H2175"/>
    <mergeCell ref="I2175:J2175"/>
    <mergeCell ref="B2176:C2176"/>
    <mergeCell ref="D2176:E2176"/>
    <mergeCell ref="G2176:H2176"/>
    <mergeCell ref="I2176:J2176"/>
    <mergeCell ref="B2173:C2173"/>
    <mergeCell ref="D2173:E2173"/>
    <mergeCell ref="G2173:H2173"/>
    <mergeCell ref="I2173:J2173"/>
    <mergeCell ref="B2174:C2174"/>
    <mergeCell ref="D2174:E2174"/>
    <mergeCell ref="G2174:H2174"/>
    <mergeCell ref="I2174:J2174"/>
    <mergeCell ref="A2183:C2183"/>
    <mergeCell ref="D2183:E2183"/>
    <mergeCell ref="G2183:H2183"/>
    <mergeCell ref="I2183:J2183"/>
    <mergeCell ref="B2184:C2184"/>
    <mergeCell ref="D2184:E2184"/>
    <mergeCell ref="G2184:H2184"/>
    <mergeCell ref="I2184:J2184"/>
    <mergeCell ref="B2181:C2181"/>
    <mergeCell ref="D2181:E2181"/>
    <mergeCell ref="G2181:H2181"/>
    <mergeCell ref="I2181:J2181"/>
    <mergeCell ref="G2182:J2182"/>
    <mergeCell ref="G2179:J2179"/>
    <mergeCell ref="A2180:C2180"/>
    <mergeCell ref="D2180:E2180"/>
    <mergeCell ref="G2180:H2180"/>
    <mergeCell ref="I2180:J2180"/>
    <mergeCell ref="B2192:C2192"/>
    <mergeCell ref="D2192:E2192"/>
    <mergeCell ref="G2192:H2192"/>
    <mergeCell ref="I2192:J2192"/>
    <mergeCell ref="B2193:C2193"/>
    <mergeCell ref="D2193:E2193"/>
    <mergeCell ref="G2193:H2193"/>
    <mergeCell ref="I2193:J2193"/>
    <mergeCell ref="B2190:C2190"/>
    <mergeCell ref="D2190:E2190"/>
    <mergeCell ref="G2190:H2190"/>
    <mergeCell ref="I2190:J2190"/>
    <mergeCell ref="B2191:C2191"/>
    <mergeCell ref="D2191:E2191"/>
    <mergeCell ref="G2191:H2191"/>
    <mergeCell ref="I2191:J2191"/>
    <mergeCell ref="G2185:J2185"/>
    <mergeCell ref="G2186:J2186"/>
    <mergeCell ref="G2187:K2187"/>
    <mergeCell ref="A2188:K2188"/>
    <mergeCell ref="A2189:C2189"/>
    <mergeCell ref="D2189:E2189"/>
    <mergeCell ref="G2189:H2189"/>
    <mergeCell ref="I2189:J2189"/>
    <mergeCell ref="B2198:C2198"/>
    <mergeCell ref="D2198:E2198"/>
    <mergeCell ref="G2198:H2198"/>
    <mergeCell ref="I2198:J2198"/>
    <mergeCell ref="G2199:J2199"/>
    <mergeCell ref="G2196:J2196"/>
    <mergeCell ref="A2197:C2197"/>
    <mergeCell ref="D2197:E2197"/>
    <mergeCell ref="G2197:H2197"/>
    <mergeCell ref="I2197:J2197"/>
    <mergeCell ref="B2194:C2194"/>
    <mergeCell ref="D2194:E2194"/>
    <mergeCell ref="G2194:H2194"/>
    <mergeCell ref="I2194:J2194"/>
    <mergeCell ref="B2195:C2195"/>
    <mergeCell ref="D2195:E2195"/>
    <mergeCell ref="G2195:H2195"/>
    <mergeCell ref="I2195:J2195"/>
    <mergeCell ref="B2207:C2207"/>
    <mergeCell ref="D2207:E2207"/>
    <mergeCell ref="G2207:H2207"/>
    <mergeCell ref="I2207:J2207"/>
    <mergeCell ref="B2208:C2208"/>
    <mergeCell ref="D2208:E2208"/>
    <mergeCell ref="G2208:H2208"/>
    <mergeCell ref="I2208:J2208"/>
    <mergeCell ref="G2202:J2202"/>
    <mergeCell ref="G2203:J2203"/>
    <mergeCell ref="G2204:K2204"/>
    <mergeCell ref="A2205:K2205"/>
    <mergeCell ref="A2206:C2206"/>
    <mergeCell ref="D2206:E2206"/>
    <mergeCell ref="G2206:H2206"/>
    <mergeCell ref="I2206:J2206"/>
    <mergeCell ref="A2200:C2200"/>
    <mergeCell ref="D2200:E2200"/>
    <mergeCell ref="G2200:H2200"/>
    <mergeCell ref="I2200:J2200"/>
    <mergeCell ref="B2201:C2201"/>
    <mergeCell ref="D2201:E2201"/>
    <mergeCell ref="G2201:H2201"/>
    <mergeCell ref="I2201:J2201"/>
    <mergeCell ref="G2213:J2213"/>
    <mergeCell ref="A2214:C2214"/>
    <mergeCell ref="D2214:E2214"/>
    <mergeCell ref="G2214:H2214"/>
    <mergeCell ref="I2214:J2214"/>
    <mergeCell ref="B2211:C2211"/>
    <mergeCell ref="D2211:E2211"/>
    <mergeCell ref="G2211:H2211"/>
    <mergeCell ref="I2211:J2211"/>
    <mergeCell ref="B2212:C2212"/>
    <mergeCell ref="D2212:E2212"/>
    <mergeCell ref="G2212:H2212"/>
    <mergeCell ref="I2212:J2212"/>
    <mergeCell ref="B2209:C2209"/>
    <mergeCell ref="D2209:E2209"/>
    <mergeCell ref="G2209:H2209"/>
    <mergeCell ref="I2209:J2209"/>
    <mergeCell ref="B2210:C2210"/>
    <mergeCell ref="D2210:E2210"/>
    <mergeCell ref="G2210:H2210"/>
    <mergeCell ref="I2210:J2210"/>
    <mergeCell ref="G2219:J2219"/>
    <mergeCell ref="G2220:J2220"/>
    <mergeCell ref="G2221:K2221"/>
    <mergeCell ref="A2222:K2222"/>
    <mergeCell ref="A2223:C2223"/>
    <mergeCell ref="D2223:E2223"/>
    <mergeCell ref="G2223:H2223"/>
    <mergeCell ref="I2223:J2223"/>
    <mergeCell ref="A2217:C2217"/>
    <mergeCell ref="D2217:E2217"/>
    <mergeCell ref="G2217:H2217"/>
    <mergeCell ref="I2217:J2217"/>
    <mergeCell ref="B2218:C2218"/>
    <mergeCell ref="D2218:E2218"/>
    <mergeCell ref="G2218:H2218"/>
    <mergeCell ref="I2218:J2218"/>
    <mergeCell ref="B2215:C2215"/>
    <mergeCell ref="D2215:E2215"/>
    <mergeCell ref="G2215:H2215"/>
    <mergeCell ref="I2215:J2215"/>
    <mergeCell ref="G2216:J2216"/>
    <mergeCell ref="B2228:C2228"/>
    <mergeCell ref="D2228:E2228"/>
    <mergeCell ref="G2228:H2228"/>
    <mergeCell ref="I2228:J2228"/>
    <mergeCell ref="B2229:C2229"/>
    <mergeCell ref="D2229:E2229"/>
    <mergeCell ref="G2229:H2229"/>
    <mergeCell ref="I2229:J2229"/>
    <mergeCell ref="B2226:C2226"/>
    <mergeCell ref="D2226:E2226"/>
    <mergeCell ref="G2226:H2226"/>
    <mergeCell ref="I2226:J2226"/>
    <mergeCell ref="B2227:C2227"/>
    <mergeCell ref="D2227:E2227"/>
    <mergeCell ref="G2227:H2227"/>
    <mergeCell ref="I2227:J2227"/>
    <mergeCell ref="B2224:C2224"/>
    <mergeCell ref="D2224:E2224"/>
    <mergeCell ref="G2224:H2224"/>
    <mergeCell ref="I2224:J2224"/>
    <mergeCell ref="B2225:C2225"/>
    <mergeCell ref="D2225:E2225"/>
    <mergeCell ref="G2225:H2225"/>
    <mergeCell ref="I2225:J2225"/>
    <mergeCell ref="A2234:C2234"/>
    <mergeCell ref="D2234:E2234"/>
    <mergeCell ref="G2234:H2234"/>
    <mergeCell ref="I2234:J2234"/>
    <mergeCell ref="B2235:C2235"/>
    <mergeCell ref="D2235:E2235"/>
    <mergeCell ref="G2235:H2235"/>
    <mergeCell ref="I2235:J2235"/>
    <mergeCell ref="B2232:C2232"/>
    <mergeCell ref="D2232:E2232"/>
    <mergeCell ref="G2232:H2232"/>
    <mergeCell ref="I2232:J2232"/>
    <mergeCell ref="G2233:J2233"/>
    <mergeCell ref="G2230:J2230"/>
    <mergeCell ref="A2231:C2231"/>
    <mergeCell ref="D2231:E2231"/>
    <mergeCell ref="G2231:H2231"/>
    <mergeCell ref="I2231:J2231"/>
    <mergeCell ref="B2243:C2243"/>
    <mergeCell ref="D2243:E2243"/>
    <mergeCell ref="G2243:H2243"/>
    <mergeCell ref="I2243:J2243"/>
    <mergeCell ref="B2244:C2244"/>
    <mergeCell ref="D2244:E2244"/>
    <mergeCell ref="G2244:H2244"/>
    <mergeCell ref="I2244:J2244"/>
    <mergeCell ref="B2241:C2241"/>
    <mergeCell ref="D2241:E2241"/>
    <mergeCell ref="G2241:H2241"/>
    <mergeCell ref="I2241:J2241"/>
    <mergeCell ref="B2242:C2242"/>
    <mergeCell ref="D2242:E2242"/>
    <mergeCell ref="G2242:H2242"/>
    <mergeCell ref="I2242:J2242"/>
    <mergeCell ref="G2236:J2236"/>
    <mergeCell ref="G2237:J2237"/>
    <mergeCell ref="G2238:K2238"/>
    <mergeCell ref="A2239:K2239"/>
    <mergeCell ref="A2240:C2240"/>
    <mergeCell ref="D2240:E2240"/>
    <mergeCell ref="G2240:H2240"/>
    <mergeCell ref="I2240:J2240"/>
    <mergeCell ref="B2249:C2249"/>
    <mergeCell ref="D2249:E2249"/>
    <mergeCell ref="G2249:H2249"/>
    <mergeCell ref="I2249:J2249"/>
    <mergeCell ref="G2250:J2250"/>
    <mergeCell ref="G2247:J2247"/>
    <mergeCell ref="A2248:C2248"/>
    <mergeCell ref="D2248:E2248"/>
    <mergeCell ref="G2248:H2248"/>
    <mergeCell ref="I2248:J2248"/>
    <mergeCell ref="B2245:C2245"/>
    <mergeCell ref="D2245:E2245"/>
    <mergeCell ref="G2245:H2245"/>
    <mergeCell ref="I2245:J2245"/>
    <mergeCell ref="B2246:C2246"/>
    <mergeCell ref="D2246:E2246"/>
    <mergeCell ref="G2246:H2246"/>
    <mergeCell ref="I2246:J2246"/>
    <mergeCell ref="B2258:C2258"/>
    <mergeCell ref="D2258:E2258"/>
    <mergeCell ref="G2258:H2258"/>
    <mergeCell ref="I2258:J2258"/>
    <mergeCell ref="B2259:C2259"/>
    <mergeCell ref="D2259:E2259"/>
    <mergeCell ref="G2259:H2259"/>
    <mergeCell ref="I2259:J2259"/>
    <mergeCell ref="G2253:J2253"/>
    <mergeCell ref="G2254:J2254"/>
    <mergeCell ref="G2255:K2255"/>
    <mergeCell ref="A2256:K2256"/>
    <mergeCell ref="A2257:C2257"/>
    <mergeCell ref="D2257:E2257"/>
    <mergeCell ref="G2257:H2257"/>
    <mergeCell ref="I2257:J2257"/>
    <mergeCell ref="A2251:C2251"/>
    <mergeCell ref="D2251:E2251"/>
    <mergeCell ref="G2251:H2251"/>
    <mergeCell ref="I2251:J2251"/>
    <mergeCell ref="B2252:C2252"/>
    <mergeCell ref="D2252:E2252"/>
    <mergeCell ref="G2252:H2252"/>
    <mergeCell ref="I2252:J2252"/>
    <mergeCell ref="G2264:J2264"/>
    <mergeCell ref="A2265:C2265"/>
    <mergeCell ref="D2265:E2265"/>
    <mergeCell ref="G2265:H2265"/>
    <mergeCell ref="I2265:J2265"/>
    <mergeCell ref="B2262:C2262"/>
    <mergeCell ref="D2262:E2262"/>
    <mergeCell ref="G2262:H2262"/>
    <mergeCell ref="I2262:J2262"/>
    <mergeCell ref="B2263:C2263"/>
    <mergeCell ref="D2263:E2263"/>
    <mergeCell ref="G2263:H2263"/>
    <mergeCell ref="I2263:J2263"/>
    <mergeCell ref="B2260:C2260"/>
    <mergeCell ref="D2260:E2260"/>
    <mergeCell ref="G2260:H2260"/>
    <mergeCell ref="I2260:J2260"/>
    <mergeCell ref="B2261:C2261"/>
    <mergeCell ref="D2261:E2261"/>
    <mergeCell ref="G2261:H2261"/>
    <mergeCell ref="I2261:J2261"/>
    <mergeCell ref="G2270:J2270"/>
    <mergeCell ref="G2271:J2271"/>
    <mergeCell ref="G2272:K2272"/>
    <mergeCell ref="A2273:K2273"/>
    <mergeCell ref="A2274:C2274"/>
    <mergeCell ref="D2274:E2274"/>
    <mergeCell ref="G2274:H2274"/>
    <mergeCell ref="I2274:J2274"/>
    <mergeCell ref="A2268:C2268"/>
    <mergeCell ref="D2268:E2268"/>
    <mergeCell ref="G2268:H2268"/>
    <mergeCell ref="I2268:J2268"/>
    <mergeCell ref="B2269:C2269"/>
    <mergeCell ref="D2269:E2269"/>
    <mergeCell ref="G2269:H2269"/>
    <mergeCell ref="I2269:J2269"/>
    <mergeCell ref="B2266:C2266"/>
    <mergeCell ref="D2266:E2266"/>
    <mergeCell ref="G2266:H2266"/>
    <mergeCell ref="I2266:J2266"/>
    <mergeCell ref="G2267:J2267"/>
    <mergeCell ref="B2279:C2279"/>
    <mergeCell ref="D2279:E2279"/>
    <mergeCell ref="G2279:H2279"/>
    <mergeCell ref="I2279:J2279"/>
    <mergeCell ref="B2280:C2280"/>
    <mergeCell ref="D2280:E2280"/>
    <mergeCell ref="G2280:H2280"/>
    <mergeCell ref="I2280:J2280"/>
    <mergeCell ref="G2277:J2277"/>
    <mergeCell ref="A2278:C2278"/>
    <mergeCell ref="D2278:E2278"/>
    <mergeCell ref="G2278:H2278"/>
    <mergeCell ref="I2278:J2278"/>
    <mergeCell ref="B2275:C2275"/>
    <mergeCell ref="D2275:E2275"/>
    <mergeCell ref="G2275:H2275"/>
    <mergeCell ref="I2275:J2275"/>
    <mergeCell ref="B2276:C2276"/>
    <mergeCell ref="D2276:E2276"/>
    <mergeCell ref="G2276:H2276"/>
    <mergeCell ref="I2276:J2276"/>
    <mergeCell ref="B2285:C2285"/>
    <mergeCell ref="D2285:E2285"/>
    <mergeCell ref="G2285:H2285"/>
    <mergeCell ref="I2285:J2285"/>
    <mergeCell ref="B2286:C2286"/>
    <mergeCell ref="D2286:E2286"/>
    <mergeCell ref="G2286:H2286"/>
    <mergeCell ref="I2286:J2286"/>
    <mergeCell ref="G2283:J2283"/>
    <mergeCell ref="A2284:C2284"/>
    <mergeCell ref="D2284:E2284"/>
    <mergeCell ref="G2284:H2284"/>
    <mergeCell ref="I2284:J2284"/>
    <mergeCell ref="B2281:C2281"/>
    <mergeCell ref="D2281:E2281"/>
    <mergeCell ref="G2281:H2281"/>
    <mergeCell ref="I2281:J2281"/>
    <mergeCell ref="B2282:C2282"/>
    <mergeCell ref="D2282:E2282"/>
    <mergeCell ref="G2282:H2282"/>
    <mergeCell ref="I2282:J2282"/>
    <mergeCell ref="G2291:J2291"/>
    <mergeCell ref="G2292:K2292"/>
    <mergeCell ref="A2293:K2293"/>
    <mergeCell ref="A2294:C2294"/>
    <mergeCell ref="D2294:E2294"/>
    <mergeCell ref="G2294:H2294"/>
    <mergeCell ref="I2294:J2294"/>
    <mergeCell ref="B2289:C2289"/>
    <mergeCell ref="D2289:E2289"/>
    <mergeCell ref="G2289:H2289"/>
    <mergeCell ref="I2289:J2289"/>
    <mergeCell ref="G2290:J2290"/>
    <mergeCell ref="G2287:J2287"/>
    <mergeCell ref="A2288:C2288"/>
    <mergeCell ref="D2288:E2288"/>
    <mergeCell ref="G2288:H2288"/>
    <mergeCell ref="I2288:J2288"/>
    <mergeCell ref="B2299:C2299"/>
    <mergeCell ref="D2299:E2299"/>
    <mergeCell ref="G2299:H2299"/>
    <mergeCell ref="I2299:J2299"/>
    <mergeCell ref="B2300:C2300"/>
    <mergeCell ref="D2300:E2300"/>
    <mergeCell ref="G2300:H2300"/>
    <mergeCell ref="I2300:J2300"/>
    <mergeCell ref="G2297:J2297"/>
    <mergeCell ref="A2298:C2298"/>
    <mergeCell ref="D2298:E2298"/>
    <mergeCell ref="G2298:H2298"/>
    <mergeCell ref="I2298:J2298"/>
    <mergeCell ref="B2295:C2295"/>
    <mergeCell ref="D2295:E2295"/>
    <mergeCell ref="G2295:H2295"/>
    <mergeCell ref="I2295:J2295"/>
    <mergeCell ref="B2296:C2296"/>
    <mergeCell ref="D2296:E2296"/>
    <mergeCell ref="G2296:H2296"/>
    <mergeCell ref="I2296:J2296"/>
    <mergeCell ref="B2305:C2305"/>
    <mergeCell ref="D2305:E2305"/>
    <mergeCell ref="G2305:H2305"/>
    <mergeCell ref="I2305:J2305"/>
    <mergeCell ref="B2306:C2306"/>
    <mergeCell ref="D2306:E2306"/>
    <mergeCell ref="G2306:H2306"/>
    <mergeCell ref="I2306:J2306"/>
    <mergeCell ref="G2303:J2303"/>
    <mergeCell ref="A2304:C2304"/>
    <mergeCell ref="D2304:E2304"/>
    <mergeCell ref="G2304:H2304"/>
    <mergeCell ref="I2304:J2304"/>
    <mergeCell ref="B2301:C2301"/>
    <mergeCell ref="D2301:E2301"/>
    <mergeCell ref="G2301:H2301"/>
    <mergeCell ref="I2301:J2301"/>
    <mergeCell ref="B2302:C2302"/>
    <mergeCell ref="D2302:E2302"/>
    <mergeCell ref="G2302:H2302"/>
    <mergeCell ref="I2302:J2302"/>
    <mergeCell ref="G2311:J2311"/>
    <mergeCell ref="G2312:K2312"/>
    <mergeCell ref="A2313:K2313"/>
    <mergeCell ref="A2314:C2314"/>
    <mergeCell ref="D2314:E2314"/>
    <mergeCell ref="G2314:H2314"/>
    <mergeCell ref="I2314:J2314"/>
    <mergeCell ref="B2309:C2309"/>
    <mergeCell ref="D2309:E2309"/>
    <mergeCell ref="G2309:H2309"/>
    <mergeCell ref="I2309:J2309"/>
    <mergeCell ref="G2310:J2310"/>
    <mergeCell ref="G2307:J2307"/>
    <mergeCell ref="A2308:C2308"/>
    <mergeCell ref="D2308:E2308"/>
    <mergeCell ref="G2308:H2308"/>
    <mergeCell ref="I2308:J2308"/>
    <mergeCell ref="B2319:C2319"/>
    <mergeCell ref="D2319:E2319"/>
    <mergeCell ref="G2319:H2319"/>
    <mergeCell ref="I2319:J2319"/>
    <mergeCell ref="B2320:C2320"/>
    <mergeCell ref="D2320:E2320"/>
    <mergeCell ref="G2320:H2320"/>
    <mergeCell ref="I2320:J2320"/>
    <mergeCell ref="G2317:J2317"/>
    <mergeCell ref="A2318:C2318"/>
    <mergeCell ref="D2318:E2318"/>
    <mergeCell ref="G2318:H2318"/>
    <mergeCell ref="I2318:J2318"/>
    <mergeCell ref="B2315:C2315"/>
    <mergeCell ref="D2315:E2315"/>
    <mergeCell ref="G2315:H2315"/>
    <mergeCell ref="I2315:J2315"/>
    <mergeCell ref="B2316:C2316"/>
    <mergeCell ref="D2316:E2316"/>
    <mergeCell ref="G2316:H2316"/>
    <mergeCell ref="I2316:J2316"/>
    <mergeCell ref="B2325:C2325"/>
    <mergeCell ref="D2325:E2325"/>
    <mergeCell ref="G2325:H2325"/>
    <mergeCell ref="I2325:J2325"/>
    <mergeCell ref="B2326:C2326"/>
    <mergeCell ref="D2326:E2326"/>
    <mergeCell ref="G2326:H2326"/>
    <mergeCell ref="I2326:J2326"/>
    <mergeCell ref="G2323:J2323"/>
    <mergeCell ref="A2324:C2324"/>
    <mergeCell ref="D2324:E2324"/>
    <mergeCell ref="G2324:H2324"/>
    <mergeCell ref="I2324:J2324"/>
    <mergeCell ref="B2321:C2321"/>
    <mergeCell ref="D2321:E2321"/>
    <mergeCell ref="G2321:H2321"/>
    <mergeCell ref="I2321:J2321"/>
    <mergeCell ref="B2322:C2322"/>
    <mergeCell ref="D2322:E2322"/>
    <mergeCell ref="G2322:H2322"/>
    <mergeCell ref="I2322:J2322"/>
    <mergeCell ref="G2331:J2331"/>
    <mergeCell ref="G2332:K2332"/>
    <mergeCell ref="A2333:K2333"/>
    <mergeCell ref="A2334:C2334"/>
    <mergeCell ref="D2334:E2334"/>
    <mergeCell ref="G2334:H2334"/>
    <mergeCell ref="I2334:J2334"/>
    <mergeCell ref="B2329:C2329"/>
    <mergeCell ref="D2329:E2329"/>
    <mergeCell ref="G2329:H2329"/>
    <mergeCell ref="I2329:J2329"/>
    <mergeCell ref="G2330:J2330"/>
    <mergeCell ref="G2327:J2327"/>
    <mergeCell ref="A2328:C2328"/>
    <mergeCell ref="D2328:E2328"/>
    <mergeCell ref="G2328:H2328"/>
    <mergeCell ref="I2328:J2328"/>
    <mergeCell ref="B2339:C2339"/>
    <mergeCell ref="D2339:E2339"/>
    <mergeCell ref="G2339:H2339"/>
    <mergeCell ref="I2339:J2339"/>
    <mergeCell ref="B2340:C2340"/>
    <mergeCell ref="D2340:E2340"/>
    <mergeCell ref="G2340:H2340"/>
    <mergeCell ref="I2340:J2340"/>
    <mergeCell ref="B2337:C2337"/>
    <mergeCell ref="D2337:E2337"/>
    <mergeCell ref="G2337:H2337"/>
    <mergeCell ref="I2337:J2337"/>
    <mergeCell ref="B2338:C2338"/>
    <mergeCell ref="D2338:E2338"/>
    <mergeCell ref="G2338:H2338"/>
    <mergeCell ref="I2338:J2338"/>
    <mergeCell ref="B2335:C2335"/>
    <mergeCell ref="D2335:E2335"/>
    <mergeCell ref="G2335:H2335"/>
    <mergeCell ref="I2335:J2335"/>
    <mergeCell ref="B2336:C2336"/>
    <mergeCell ref="D2336:E2336"/>
    <mergeCell ref="G2336:H2336"/>
    <mergeCell ref="I2336:J2336"/>
    <mergeCell ref="A2345:C2345"/>
    <mergeCell ref="D2345:E2345"/>
    <mergeCell ref="G2345:H2345"/>
    <mergeCell ref="I2345:J2345"/>
    <mergeCell ref="B2346:C2346"/>
    <mergeCell ref="D2346:E2346"/>
    <mergeCell ref="G2346:H2346"/>
    <mergeCell ref="I2346:J2346"/>
    <mergeCell ref="B2343:C2343"/>
    <mergeCell ref="D2343:E2343"/>
    <mergeCell ref="G2343:H2343"/>
    <mergeCell ref="I2343:J2343"/>
    <mergeCell ref="G2344:J2344"/>
    <mergeCell ref="G2341:J2341"/>
    <mergeCell ref="A2342:C2342"/>
    <mergeCell ref="D2342:E2342"/>
    <mergeCell ref="G2342:H2342"/>
    <mergeCell ref="I2342:J2342"/>
    <mergeCell ref="B2354:C2354"/>
    <mergeCell ref="D2354:E2354"/>
    <mergeCell ref="G2354:H2354"/>
    <mergeCell ref="I2354:J2354"/>
    <mergeCell ref="B2355:C2355"/>
    <mergeCell ref="D2355:E2355"/>
    <mergeCell ref="G2355:H2355"/>
    <mergeCell ref="I2355:J2355"/>
    <mergeCell ref="B2352:C2352"/>
    <mergeCell ref="D2352:E2352"/>
    <mergeCell ref="G2352:H2352"/>
    <mergeCell ref="I2352:J2352"/>
    <mergeCell ref="B2353:C2353"/>
    <mergeCell ref="D2353:E2353"/>
    <mergeCell ref="G2353:H2353"/>
    <mergeCell ref="I2353:J2353"/>
    <mergeCell ref="G2347:J2347"/>
    <mergeCell ref="G2348:J2348"/>
    <mergeCell ref="G2349:K2349"/>
    <mergeCell ref="A2350:K2350"/>
    <mergeCell ref="A2351:C2351"/>
    <mergeCell ref="D2351:E2351"/>
    <mergeCell ref="G2351:H2351"/>
    <mergeCell ref="I2351:J2351"/>
    <mergeCell ref="B2360:C2360"/>
    <mergeCell ref="D2360:E2360"/>
    <mergeCell ref="G2360:H2360"/>
    <mergeCell ref="I2360:J2360"/>
    <mergeCell ref="B2361:C2361"/>
    <mergeCell ref="D2361:E2361"/>
    <mergeCell ref="G2361:H2361"/>
    <mergeCell ref="I2361:J2361"/>
    <mergeCell ref="B2358:C2358"/>
    <mergeCell ref="D2358:E2358"/>
    <mergeCell ref="G2358:H2358"/>
    <mergeCell ref="I2358:J2358"/>
    <mergeCell ref="B2359:C2359"/>
    <mergeCell ref="D2359:E2359"/>
    <mergeCell ref="G2359:H2359"/>
    <mergeCell ref="I2359:J2359"/>
    <mergeCell ref="G2356:J2356"/>
    <mergeCell ref="A2357:C2357"/>
    <mergeCell ref="D2357:E2357"/>
    <mergeCell ref="G2357:H2357"/>
    <mergeCell ref="I2357:J2357"/>
    <mergeCell ref="B2366:C2366"/>
    <mergeCell ref="D2366:E2366"/>
    <mergeCell ref="G2366:H2366"/>
    <mergeCell ref="I2366:J2366"/>
    <mergeCell ref="B2367:C2367"/>
    <mergeCell ref="D2367:E2367"/>
    <mergeCell ref="G2367:H2367"/>
    <mergeCell ref="I2367:J2367"/>
    <mergeCell ref="A2364:C2364"/>
    <mergeCell ref="D2364:E2364"/>
    <mergeCell ref="G2364:H2364"/>
    <mergeCell ref="I2364:J2364"/>
    <mergeCell ref="B2365:C2365"/>
    <mergeCell ref="D2365:E2365"/>
    <mergeCell ref="G2365:H2365"/>
    <mergeCell ref="I2365:J2365"/>
    <mergeCell ref="B2362:C2362"/>
    <mergeCell ref="D2362:E2362"/>
    <mergeCell ref="G2362:H2362"/>
    <mergeCell ref="I2362:J2362"/>
    <mergeCell ref="G2363:J2363"/>
    <mergeCell ref="G2372:J2372"/>
    <mergeCell ref="G2373:J2373"/>
    <mergeCell ref="G2374:K2374"/>
    <mergeCell ref="A2375:K2375"/>
    <mergeCell ref="A2376:C2376"/>
    <mergeCell ref="D2376:E2376"/>
    <mergeCell ref="G2376:H2376"/>
    <mergeCell ref="I2376:J2376"/>
    <mergeCell ref="A2370:C2370"/>
    <mergeCell ref="D2370:E2370"/>
    <mergeCell ref="G2370:H2370"/>
    <mergeCell ref="I2370:J2370"/>
    <mergeCell ref="B2371:C2371"/>
    <mergeCell ref="D2371:E2371"/>
    <mergeCell ref="G2371:H2371"/>
    <mergeCell ref="I2371:J2371"/>
    <mergeCell ref="B2368:C2368"/>
    <mergeCell ref="D2368:E2368"/>
    <mergeCell ref="G2368:H2368"/>
    <mergeCell ref="I2368:J2368"/>
    <mergeCell ref="G2369:J2369"/>
    <mergeCell ref="G2381:J2381"/>
    <mergeCell ref="A2382:C2382"/>
    <mergeCell ref="D2382:E2382"/>
    <mergeCell ref="G2382:H2382"/>
    <mergeCell ref="I2382:J2382"/>
    <mergeCell ref="B2379:C2379"/>
    <mergeCell ref="D2379:E2379"/>
    <mergeCell ref="G2379:H2379"/>
    <mergeCell ref="I2379:J2379"/>
    <mergeCell ref="B2380:C2380"/>
    <mergeCell ref="D2380:E2380"/>
    <mergeCell ref="G2380:H2380"/>
    <mergeCell ref="I2380:J2380"/>
    <mergeCell ref="B2377:C2377"/>
    <mergeCell ref="D2377:E2377"/>
    <mergeCell ref="G2377:H2377"/>
    <mergeCell ref="I2377:J2377"/>
    <mergeCell ref="B2378:C2378"/>
    <mergeCell ref="D2378:E2378"/>
    <mergeCell ref="G2378:H2378"/>
    <mergeCell ref="I2378:J2378"/>
    <mergeCell ref="B2387:C2387"/>
    <mergeCell ref="D2387:E2387"/>
    <mergeCell ref="G2387:H2387"/>
    <mergeCell ref="I2387:J2387"/>
    <mergeCell ref="B2388:C2388"/>
    <mergeCell ref="D2388:E2388"/>
    <mergeCell ref="G2388:H2388"/>
    <mergeCell ref="I2388:J2388"/>
    <mergeCell ref="B2385:C2385"/>
    <mergeCell ref="D2385:E2385"/>
    <mergeCell ref="G2385:H2385"/>
    <mergeCell ref="I2385:J2385"/>
    <mergeCell ref="B2386:C2386"/>
    <mergeCell ref="D2386:E2386"/>
    <mergeCell ref="G2386:H2386"/>
    <mergeCell ref="I2386:J2386"/>
    <mergeCell ref="B2383:C2383"/>
    <mergeCell ref="D2383:E2383"/>
    <mergeCell ref="G2383:H2383"/>
    <mergeCell ref="I2383:J2383"/>
    <mergeCell ref="B2384:C2384"/>
    <mergeCell ref="D2384:E2384"/>
    <mergeCell ref="G2384:H2384"/>
    <mergeCell ref="I2384:J2384"/>
    <mergeCell ref="B2393:C2393"/>
    <mergeCell ref="D2393:E2393"/>
    <mergeCell ref="G2393:H2393"/>
    <mergeCell ref="I2393:J2393"/>
    <mergeCell ref="B2394:C2394"/>
    <mergeCell ref="D2394:E2394"/>
    <mergeCell ref="G2394:H2394"/>
    <mergeCell ref="I2394:J2394"/>
    <mergeCell ref="B2391:C2391"/>
    <mergeCell ref="D2391:E2391"/>
    <mergeCell ref="G2391:H2391"/>
    <mergeCell ref="I2391:J2391"/>
    <mergeCell ref="B2392:C2392"/>
    <mergeCell ref="D2392:E2392"/>
    <mergeCell ref="G2392:H2392"/>
    <mergeCell ref="I2392:J2392"/>
    <mergeCell ref="G2389:J2389"/>
    <mergeCell ref="A2390:C2390"/>
    <mergeCell ref="D2390:E2390"/>
    <mergeCell ref="G2390:H2390"/>
    <mergeCell ref="I2390:J2390"/>
    <mergeCell ref="G2399:J2399"/>
    <mergeCell ref="G2400:J2400"/>
    <mergeCell ref="G2401:K2401"/>
    <mergeCell ref="A2402:K2402"/>
    <mergeCell ref="A2403:C2403"/>
    <mergeCell ref="D2403:E2403"/>
    <mergeCell ref="G2403:H2403"/>
    <mergeCell ref="I2403:J2403"/>
    <mergeCell ref="B2397:C2397"/>
    <mergeCell ref="D2397:E2397"/>
    <mergeCell ref="G2397:H2397"/>
    <mergeCell ref="I2397:J2397"/>
    <mergeCell ref="B2398:C2398"/>
    <mergeCell ref="D2398:E2398"/>
    <mergeCell ref="G2398:H2398"/>
    <mergeCell ref="I2398:J2398"/>
    <mergeCell ref="G2395:J2395"/>
    <mergeCell ref="A2396:C2396"/>
    <mergeCell ref="D2396:E2396"/>
    <mergeCell ref="G2396:H2396"/>
    <mergeCell ref="I2396:J2396"/>
    <mergeCell ref="G2408:J2408"/>
    <mergeCell ref="A2409:C2409"/>
    <mergeCell ref="D2409:E2409"/>
    <mergeCell ref="G2409:H2409"/>
    <mergeCell ref="I2409:J2409"/>
    <mergeCell ref="B2406:C2406"/>
    <mergeCell ref="D2406:E2406"/>
    <mergeCell ref="G2406:H2406"/>
    <mergeCell ref="I2406:J2406"/>
    <mergeCell ref="B2407:C2407"/>
    <mergeCell ref="D2407:E2407"/>
    <mergeCell ref="G2407:H2407"/>
    <mergeCell ref="I2407:J2407"/>
    <mergeCell ref="B2404:C2404"/>
    <mergeCell ref="D2404:E2404"/>
    <mergeCell ref="G2404:H2404"/>
    <mergeCell ref="I2404:J2404"/>
    <mergeCell ref="B2405:C2405"/>
    <mergeCell ref="D2405:E2405"/>
    <mergeCell ref="G2405:H2405"/>
    <mergeCell ref="I2405:J2405"/>
    <mergeCell ref="G2414:J2414"/>
    <mergeCell ref="A2415:C2415"/>
    <mergeCell ref="D2415:E2415"/>
    <mergeCell ref="G2415:H2415"/>
    <mergeCell ref="I2415:J2415"/>
    <mergeCell ref="B2412:C2412"/>
    <mergeCell ref="D2412:E2412"/>
    <mergeCell ref="G2412:H2412"/>
    <mergeCell ref="I2412:J2412"/>
    <mergeCell ref="B2413:C2413"/>
    <mergeCell ref="D2413:E2413"/>
    <mergeCell ref="G2413:H2413"/>
    <mergeCell ref="I2413:J2413"/>
    <mergeCell ref="B2410:C2410"/>
    <mergeCell ref="D2410:E2410"/>
    <mergeCell ref="G2410:H2410"/>
    <mergeCell ref="I2410:J2410"/>
    <mergeCell ref="B2411:C2411"/>
    <mergeCell ref="D2411:E2411"/>
    <mergeCell ref="G2411:H2411"/>
    <mergeCell ref="I2411:J2411"/>
    <mergeCell ref="G2420:J2420"/>
    <mergeCell ref="A2421:C2421"/>
    <mergeCell ref="D2421:E2421"/>
    <mergeCell ref="G2421:H2421"/>
    <mergeCell ref="I2421:J2421"/>
    <mergeCell ref="B2418:C2418"/>
    <mergeCell ref="D2418:E2418"/>
    <mergeCell ref="G2418:H2418"/>
    <mergeCell ref="I2418:J2418"/>
    <mergeCell ref="B2419:C2419"/>
    <mergeCell ref="D2419:E2419"/>
    <mergeCell ref="G2419:H2419"/>
    <mergeCell ref="I2419:J2419"/>
    <mergeCell ref="B2416:C2416"/>
    <mergeCell ref="D2416:E2416"/>
    <mergeCell ref="G2416:H2416"/>
    <mergeCell ref="I2416:J2416"/>
    <mergeCell ref="B2417:C2417"/>
    <mergeCell ref="D2417:E2417"/>
    <mergeCell ref="G2417:H2417"/>
    <mergeCell ref="I2417:J2417"/>
    <mergeCell ref="B2429:C2429"/>
    <mergeCell ref="D2429:E2429"/>
    <mergeCell ref="G2429:H2429"/>
    <mergeCell ref="I2429:J2429"/>
    <mergeCell ref="B2430:C2430"/>
    <mergeCell ref="D2430:E2430"/>
    <mergeCell ref="G2430:H2430"/>
    <mergeCell ref="I2430:J2430"/>
    <mergeCell ref="G2424:J2424"/>
    <mergeCell ref="G2425:J2425"/>
    <mergeCell ref="G2426:K2426"/>
    <mergeCell ref="A2427:K2427"/>
    <mergeCell ref="A2428:C2428"/>
    <mergeCell ref="D2428:E2428"/>
    <mergeCell ref="G2428:H2428"/>
    <mergeCell ref="I2428:J2428"/>
    <mergeCell ref="B2422:C2422"/>
    <mergeCell ref="D2422:E2422"/>
    <mergeCell ref="G2422:H2422"/>
    <mergeCell ref="I2422:J2422"/>
    <mergeCell ref="B2423:C2423"/>
    <mergeCell ref="D2423:E2423"/>
    <mergeCell ref="G2423:H2423"/>
    <mergeCell ref="I2423:J2423"/>
    <mergeCell ref="B2435:C2435"/>
    <mergeCell ref="D2435:E2435"/>
    <mergeCell ref="G2435:H2435"/>
    <mergeCell ref="I2435:J2435"/>
    <mergeCell ref="B2436:C2436"/>
    <mergeCell ref="D2436:E2436"/>
    <mergeCell ref="G2436:H2436"/>
    <mergeCell ref="I2436:J2436"/>
    <mergeCell ref="G2433:J2433"/>
    <mergeCell ref="A2434:C2434"/>
    <mergeCell ref="D2434:E2434"/>
    <mergeCell ref="G2434:H2434"/>
    <mergeCell ref="I2434:J2434"/>
    <mergeCell ref="B2431:C2431"/>
    <mergeCell ref="D2431:E2431"/>
    <mergeCell ref="G2431:H2431"/>
    <mergeCell ref="I2431:J2431"/>
    <mergeCell ref="B2432:C2432"/>
    <mergeCell ref="D2432:E2432"/>
    <mergeCell ref="G2432:H2432"/>
    <mergeCell ref="I2432:J2432"/>
    <mergeCell ref="B2441:C2441"/>
    <mergeCell ref="D2441:E2441"/>
    <mergeCell ref="G2441:H2441"/>
    <mergeCell ref="I2441:J2441"/>
    <mergeCell ref="B2442:C2442"/>
    <mergeCell ref="D2442:E2442"/>
    <mergeCell ref="G2442:H2442"/>
    <mergeCell ref="I2442:J2442"/>
    <mergeCell ref="G2439:J2439"/>
    <mergeCell ref="A2440:C2440"/>
    <mergeCell ref="D2440:E2440"/>
    <mergeCell ref="G2440:H2440"/>
    <mergeCell ref="I2440:J2440"/>
    <mergeCell ref="B2437:C2437"/>
    <mergeCell ref="D2437:E2437"/>
    <mergeCell ref="G2437:H2437"/>
    <mergeCell ref="I2437:J2437"/>
    <mergeCell ref="B2438:C2438"/>
    <mergeCell ref="D2438:E2438"/>
    <mergeCell ref="G2438:H2438"/>
    <mergeCell ref="I2438:J2438"/>
    <mergeCell ref="B2447:C2447"/>
    <mergeCell ref="D2447:E2447"/>
    <mergeCell ref="G2447:H2447"/>
    <mergeCell ref="I2447:J2447"/>
    <mergeCell ref="B2448:C2448"/>
    <mergeCell ref="D2448:E2448"/>
    <mergeCell ref="G2448:H2448"/>
    <mergeCell ref="I2448:J2448"/>
    <mergeCell ref="G2445:J2445"/>
    <mergeCell ref="A2446:C2446"/>
    <mergeCell ref="D2446:E2446"/>
    <mergeCell ref="G2446:H2446"/>
    <mergeCell ref="I2446:J2446"/>
    <mergeCell ref="B2443:C2443"/>
    <mergeCell ref="D2443:E2443"/>
    <mergeCell ref="G2443:H2443"/>
    <mergeCell ref="I2443:J2443"/>
    <mergeCell ref="B2444:C2444"/>
    <mergeCell ref="D2444:E2444"/>
    <mergeCell ref="G2444:H2444"/>
    <mergeCell ref="I2444:J2444"/>
    <mergeCell ref="B2456:C2456"/>
    <mergeCell ref="D2456:E2456"/>
    <mergeCell ref="G2456:H2456"/>
    <mergeCell ref="I2456:J2456"/>
    <mergeCell ref="B2457:C2457"/>
    <mergeCell ref="D2457:E2457"/>
    <mergeCell ref="G2457:H2457"/>
    <mergeCell ref="I2457:J2457"/>
    <mergeCell ref="B2454:C2454"/>
    <mergeCell ref="D2454:E2454"/>
    <mergeCell ref="G2454:H2454"/>
    <mergeCell ref="I2454:J2454"/>
    <mergeCell ref="B2455:C2455"/>
    <mergeCell ref="D2455:E2455"/>
    <mergeCell ref="G2455:H2455"/>
    <mergeCell ref="I2455:J2455"/>
    <mergeCell ref="G2449:J2449"/>
    <mergeCell ref="G2450:J2450"/>
    <mergeCell ref="G2451:K2451"/>
    <mergeCell ref="A2452:K2452"/>
    <mergeCell ref="A2453:C2453"/>
    <mergeCell ref="D2453:E2453"/>
    <mergeCell ref="G2453:H2453"/>
    <mergeCell ref="I2453:J2453"/>
    <mergeCell ref="B2462:C2462"/>
    <mergeCell ref="D2462:E2462"/>
    <mergeCell ref="G2462:H2462"/>
    <mergeCell ref="I2462:J2462"/>
    <mergeCell ref="G2463:J2463"/>
    <mergeCell ref="G2460:J2460"/>
    <mergeCell ref="A2461:C2461"/>
    <mergeCell ref="D2461:E2461"/>
    <mergeCell ref="G2461:H2461"/>
    <mergeCell ref="I2461:J2461"/>
    <mergeCell ref="B2458:C2458"/>
    <mergeCell ref="D2458:E2458"/>
    <mergeCell ref="G2458:H2458"/>
    <mergeCell ref="I2458:J2458"/>
    <mergeCell ref="B2459:C2459"/>
    <mergeCell ref="D2459:E2459"/>
    <mergeCell ref="G2459:H2459"/>
    <mergeCell ref="I2459:J2459"/>
    <mergeCell ref="B2471:C2471"/>
    <mergeCell ref="D2471:E2471"/>
    <mergeCell ref="G2471:H2471"/>
    <mergeCell ref="I2471:J2471"/>
    <mergeCell ref="G2472:J2472"/>
    <mergeCell ref="G2466:J2466"/>
    <mergeCell ref="G2467:J2467"/>
    <mergeCell ref="G2468:K2468"/>
    <mergeCell ref="A2469:K2469"/>
    <mergeCell ref="A2470:C2470"/>
    <mergeCell ref="D2470:E2470"/>
    <mergeCell ref="G2470:H2470"/>
    <mergeCell ref="I2470:J2470"/>
    <mergeCell ref="A2464:C2464"/>
    <mergeCell ref="D2464:E2464"/>
    <mergeCell ref="G2464:H2464"/>
    <mergeCell ref="I2464:J2464"/>
    <mergeCell ref="B2465:C2465"/>
    <mergeCell ref="D2465:E2465"/>
    <mergeCell ref="G2465:H2465"/>
    <mergeCell ref="I2465:J2465"/>
    <mergeCell ref="B2480:C2480"/>
    <mergeCell ref="D2480:E2480"/>
    <mergeCell ref="G2480:H2480"/>
    <mergeCell ref="I2480:J2480"/>
    <mergeCell ref="G2481:J2481"/>
    <mergeCell ref="G2475:J2475"/>
    <mergeCell ref="G2476:J2476"/>
    <mergeCell ref="G2477:K2477"/>
    <mergeCell ref="A2478:K2478"/>
    <mergeCell ref="A2479:C2479"/>
    <mergeCell ref="D2479:E2479"/>
    <mergeCell ref="G2479:H2479"/>
    <mergeCell ref="I2479:J2479"/>
    <mergeCell ref="A2473:C2473"/>
    <mergeCell ref="D2473:E2473"/>
    <mergeCell ref="G2473:H2473"/>
    <mergeCell ref="I2473:J2473"/>
    <mergeCell ref="B2474:C2474"/>
    <mergeCell ref="D2474:E2474"/>
    <mergeCell ref="G2474:H2474"/>
    <mergeCell ref="I2474:J2474"/>
    <mergeCell ref="G2486:J2486"/>
    <mergeCell ref="G2487:K2487"/>
    <mergeCell ref="A2488:K2488"/>
    <mergeCell ref="A2489:C2489"/>
    <mergeCell ref="D2489:E2489"/>
    <mergeCell ref="G2489:H2489"/>
    <mergeCell ref="I2489:J2489"/>
    <mergeCell ref="B2484:C2484"/>
    <mergeCell ref="D2484:E2484"/>
    <mergeCell ref="G2484:H2484"/>
    <mergeCell ref="I2484:J2484"/>
    <mergeCell ref="G2485:J2485"/>
    <mergeCell ref="A2482:C2482"/>
    <mergeCell ref="D2482:E2482"/>
    <mergeCell ref="G2482:H2482"/>
    <mergeCell ref="I2482:J2482"/>
    <mergeCell ref="B2483:C2483"/>
    <mergeCell ref="D2483:E2483"/>
    <mergeCell ref="G2483:H2483"/>
    <mergeCell ref="I2483:J2483"/>
    <mergeCell ref="B2494:C2494"/>
    <mergeCell ref="D2494:E2494"/>
    <mergeCell ref="G2494:H2494"/>
    <mergeCell ref="I2494:J2494"/>
    <mergeCell ref="G2495:J2495"/>
    <mergeCell ref="A2492:C2492"/>
    <mergeCell ref="D2492:E2492"/>
    <mergeCell ref="G2492:H2492"/>
    <mergeCell ref="I2492:J2492"/>
    <mergeCell ref="B2493:C2493"/>
    <mergeCell ref="D2493:E2493"/>
    <mergeCell ref="G2493:H2493"/>
    <mergeCell ref="I2493:J2493"/>
    <mergeCell ref="B2490:C2490"/>
    <mergeCell ref="D2490:E2490"/>
    <mergeCell ref="G2490:H2490"/>
    <mergeCell ref="I2490:J2490"/>
    <mergeCell ref="G2491:J2491"/>
    <mergeCell ref="G2502:J2502"/>
    <mergeCell ref="A2503:C2503"/>
    <mergeCell ref="D2503:E2503"/>
    <mergeCell ref="G2503:H2503"/>
    <mergeCell ref="I2503:J2503"/>
    <mergeCell ref="B2500:C2500"/>
    <mergeCell ref="D2500:E2500"/>
    <mergeCell ref="G2500:H2500"/>
    <mergeCell ref="I2500:J2500"/>
    <mergeCell ref="B2501:C2501"/>
    <mergeCell ref="D2501:E2501"/>
    <mergeCell ref="G2501:H2501"/>
    <mergeCell ref="I2501:J2501"/>
    <mergeCell ref="G2496:J2496"/>
    <mergeCell ref="G2497:K2497"/>
    <mergeCell ref="A2498:K2498"/>
    <mergeCell ref="A2499:C2499"/>
    <mergeCell ref="D2499:E2499"/>
    <mergeCell ref="G2499:H2499"/>
    <mergeCell ref="I2499:J2499"/>
    <mergeCell ref="B2508:C2508"/>
    <mergeCell ref="D2508:E2508"/>
    <mergeCell ref="G2508:H2508"/>
    <mergeCell ref="I2508:J2508"/>
    <mergeCell ref="G2509:J2509"/>
    <mergeCell ref="G2506:J2506"/>
    <mergeCell ref="A2507:C2507"/>
    <mergeCell ref="D2507:E2507"/>
    <mergeCell ref="G2507:H2507"/>
    <mergeCell ref="I2507:J2507"/>
    <mergeCell ref="B2504:C2504"/>
    <mergeCell ref="D2504:E2504"/>
    <mergeCell ref="G2504:H2504"/>
    <mergeCell ref="I2504:J2504"/>
    <mergeCell ref="B2505:C2505"/>
    <mergeCell ref="D2505:E2505"/>
    <mergeCell ref="G2505:H2505"/>
    <mergeCell ref="I2505:J2505"/>
    <mergeCell ref="B2516:C2516"/>
    <mergeCell ref="D2516:E2516"/>
    <mergeCell ref="G2516:H2516"/>
    <mergeCell ref="I2516:J2516"/>
    <mergeCell ref="G2517:J2517"/>
    <mergeCell ref="B2514:C2514"/>
    <mergeCell ref="D2514:E2514"/>
    <mergeCell ref="G2514:H2514"/>
    <mergeCell ref="I2514:J2514"/>
    <mergeCell ref="B2515:C2515"/>
    <mergeCell ref="D2515:E2515"/>
    <mergeCell ref="G2515:H2515"/>
    <mergeCell ref="I2515:J2515"/>
    <mergeCell ref="G2510:J2510"/>
    <mergeCell ref="G2511:K2511"/>
    <mergeCell ref="A2512:K2512"/>
    <mergeCell ref="A2513:C2513"/>
    <mergeCell ref="D2513:E2513"/>
    <mergeCell ref="G2513:H2513"/>
    <mergeCell ref="I2513:J2513"/>
    <mergeCell ref="G2522:J2522"/>
    <mergeCell ref="G2523:K2523"/>
    <mergeCell ref="A2524:K2524"/>
    <mergeCell ref="A2525:C2525"/>
    <mergeCell ref="D2525:E2525"/>
    <mergeCell ref="G2525:H2525"/>
    <mergeCell ref="I2525:J2525"/>
    <mergeCell ref="B2520:C2520"/>
    <mergeCell ref="D2520:E2520"/>
    <mergeCell ref="G2520:H2520"/>
    <mergeCell ref="I2520:J2520"/>
    <mergeCell ref="G2521:J2521"/>
    <mergeCell ref="A2518:C2518"/>
    <mergeCell ref="D2518:E2518"/>
    <mergeCell ref="G2518:H2518"/>
    <mergeCell ref="I2518:J2518"/>
    <mergeCell ref="B2519:C2519"/>
    <mergeCell ref="D2519:E2519"/>
    <mergeCell ref="G2519:H2519"/>
    <mergeCell ref="I2519:J2519"/>
    <mergeCell ref="A2530:C2530"/>
    <mergeCell ref="D2530:E2530"/>
    <mergeCell ref="G2530:H2530"/>
    <mergeCell ref="I2530:J2530"/>
    <mergeCell ref="B2531:C2531"/>
    <mergeCell ref="D2531:E2531"/>
    <mergeCell ref="G2531:H2531"/>
    <mergeCell ref="I2531:J2531"/>
    <mergeCell ref="B2528:C2528"/>
    <mergeCell ref="D2528:E2528"/>
    <mergeCell ref="G2528:H2528"/>
    <mergeCell ref="I2528:J2528"/>
    <mergeCell ref="G2529:J2529"/>
    <mergeCell ref="B2526:C2526"/>
    <mergeCell ref="D2526:E2526"/>
    <mergeCell ref="G2526:H2526"/>
    <mergeCell ref="I2526:J2526"/>
    <mergeCell ref="B2527:C2527"/>
    <mergeCell ref="D2527:E2527"/>
    <mergeCell ref="G2527:H2527"/>
    <mergeCell ref="I2527:J2527"/>
    <mergeCell ref="B2538:C2538"/>
    <mergeCell ref="D2538:E2538"/>
    <mergeCell ref="G2538:H2538"/>
    <mergeCell ref="I2538:J2538"/>
    <mergeCell ref="B2539:C2539"/>
    <mergeCell ref="D2539:E2539"/>
    <mergeCell ref="G2539:H2539"/>
    <mergeCell ref="I2539:J2539"/>
    <mergeCell ref="G2534:J2534"/>
    <mergeCell ref="G2535:K2535"/>
    <mergeCell ref="A2536:K2536"/>
    <mergeCell ref="A2537:C2537"/>
    <mergeCell ref="D2537:E2537"/>
    <mergeCell ref="G2537:H2537"/>
    <mergeCell ref="I2537:J2537"/>
    <mergeCell ref="B2532:C2532"/>
    <mergeCell ref="D2532:E2532"/>
    <mergeCell ref="G2532:H2532"/>
    <mergeCell ref="I2532:J2532"/>
    <mergeCell ref="G2533:J2533"/>
    <mergeCell ref="B2544:C2544"/>
    <mergeCell ref="D2544:E2544"/>
    <mergeCell ref="G2544:H2544"/>
    <mergeCell ref="I2544:J2544"/>
    <mergeCell ref="B2545:C2545"/>
    <mergeCell ref="D2545:E2545"/>
    <mergeCell ref="G2545:H2545"/>
    <mergeCell ref="I2545:J2545"/>
    <mergeCell ref="G2542:J2542"/>
    <mergeCell ref="A2543:C2543"/>
    <mergeCell ref="D2543:E2543"/>
    <mergeCell ref="G2543:H2543"/>
    <mergeCell ref="I2543:J2543"/>
    <mergeCell ref="B2540:C2540"/>
    <mergeCell ref="D2540:E2540"/>
    <mergeCell ref="G2540:H2540"/>
    <mergeCell ref="I2540:J2540"/>
    <mergeCell ref="B2541:C2541"/>
    <mergeCell ref="D2541:E2541"/>
    <mergeCell ref="G2541:H2541"/>
    <mergeCell ref="I2541:J2541"/>
    <mergeCell ref="B2553:C2553"/>
    <mergeCell ref="D2553:E2553"/>
    <mergeCell ref="G2553:H2553"/>
    <mergeCell ref="I2553:J2553"/>
    <mergeCell ref="B2554:C2554"/>
    <mergeCell ref="D2554:E2554"/>
    <mergeCell ref="G2554:H2554"/>
    <mergeCell ref="I2554:J2554"/>
    <mergeCell ref="B2551:C2551"/>
    <mergeCell ref="D2551:E2551"/>
    <mergeCell ref="G2551:H2551"/>
    <mergeCell ref="I2551:J2551"/>
    <mergeCell ref="B2552:C2552"/>
    <mergeCell ref="D2552:E2552"/>
    <mergeCell ref="G2552:H2552"/>
    <mergeCell ref="I2552:J2552"/>
    <mergeCell ref="G2546:J2546"/>
    <mergeCell ref="G2547:J2547"/>
    <mergeCell ref="G2548:K2548"/>
    <mergeCell ref="A2549:K2549"/>
    <mergeCell ref="A2550:C2550"/>
    <mergeCell ref="D2550:E2550"/>
    <mergeCell ref="G2550:H2550"/>
    <mergeCell ref="I2550:J2550"/>
    <mergeCell ref="A2559:C2559"/>
    <mergeCell ref="D2559:E2559"/>
    <mergeCell ref="G2559:H2559"/>
    <mergeCell ref="I2559:J2559"/>
    <mergeCell ref="B2560:C2560"/>
    <mergeCell ref="D2560:E2560"/>
    <mergeCell ref="G2560:H2560"/>
    <mergeCell ref="I2560:J2560"/>
    <mergeCell ref="B2557:C2557"/>
    <mergeCell ref="D2557:E2557"/>
    <mergeCell ref="G2557:H2557"/>
    <mergeCell ref="I2557:J2557"/>
    <mergeCell ref="G2558:J2558"/>
    <mergeCell ref="G2555:J2555"/>
    <mergeCell ref="A2556:C2556"/>
    <mergeCell ref="D2556:E2556"/>
    <mergeCell ref="G2556:H2556"/>
    <mergeCell ref="I2556:J2556"/>
    <mergeCell ref="B2567:C2567"/>
    <mergeCell ref="D2567:E2567"/>
    <mergeCell ref="G2567:H2567"/>
    <mergeCell ref="I2567:J2567"/>
    <mergeCell ref="B2568:C2568"/>
    <mergeCell ref="D2568:E2568"/>
    <mergeCell ref="G2568:H2568"/>
    <mergeCell ref="I2568:J2568"/>
    <mergeCell ref="G2563:J2563"/>
    <mergeCell ref="G2564:K2564"/>
    <mergeCell ref="A2565:K2565"/>
    <mergeCell ref="A2566:C2566"/>
    <mergeCell ref="D2566:E2566"/>
    <mergeCell ref="G2566:H2566"/>
    <mergeCell ref="I2566:J2566"/>
    <mergeCell ref="B2561:C2561"/>
    <mergeCell ref="D2561:E2561"/>
    <mergeCell ref="G2561:H2561"/>
    <mergeCell ref="I2561:J2561"/>
    <mergeCell ref="G2562:J2562"/>
    <mergeCell ref="G2573:J2573"/>
    <mergeCell ref="G2574:J2574"/>
    <mergeCell ref="G2575:K2575"/>
    <mergeCell ref="A2576:K2576"/>
    <mergeCell ref="A2577:C2577"/>
    <mergeCell ref="D2577:E2577"/>
    <mergeCell ref="G2577:H2577"/>
    <mergeCell ref="I2577:J2577"/>
    <mergeCell ref="B2571:C2571"/>
    <mergeCell ref="D2571:E2571"/>
    <mergeCell ref="G2571:H2571"/>
    <mergeCell ref="I2571:J2571"/>
    <mergeCell ref="B2572:C2572"/>
    <mergeCell ref="D2572:E2572"/>
    <mergeCell ref="G2572:H2572"/>
    <mergeCell ref="I2572:J2572"/>
    <mergeCell ref="G2569:J2569"/>
    <mergeCell ref="A2570:C2570"/>
    <mergeCell ref="D2570:E2570"/>
    <mergeCell ref="G2570:H2570"/>
    <mergeCell ref="I2570:J2570"/>
    <mergeCell ref="B2582:C2582"/>
    <mergeCell ref="D2582:E2582"/>
    <mergeCell ref="G2582:H2582"/>
    <mergeCell ref="I2582:J2582"/>
    <mergeCell ref="G2583:J2583"/>
    <mergeCell ref="G2580:J2580"/>
    <mergeCell ref="A2581:C2581"/>
    <mergeCell ref="D2581:E2581"/>
    <mergeCell ref="G2581:H2581"/>
    <mergeCell ref="I2581:J2581"/>
    <mergeCell ref="B2578:C2578"/>
    <mergeCell ref="D2578:E2578"/>
    <mergeCell ref="G2578:H2578"/>
    <mergeCell ref="I2578:J2578"/>
    <mergeCell ref="B2579:C2579"/>
    <mergeCell ref="D2579:E2579"/>
    <mergeCell ref="G2579:H2579"/>
    <mergeCell ref="I2579:J2579"/>
    <mergeCell ref="G2588:J2588"/>
    <mergeCell ref="G2589:K2589"/>
    <mergeCell ref="A2590:K2590"/>
    <mergeCell ref="A2591:C2591"/>
    <mergeCell ref="D2591:E2591"/>
    <mergeCell ref="G2591:H2591"/>
    <mergeCell ref="I2591:J2591"/>
    <mergeCell ref="B2586:C2586"/>
    <mergeCell ref="D2586:E2586"/>
    <mergeCell ref="G2586:H2586"/>
    <mergeCell ref="I2586:J2586"/>
    <mergeCell ref="G2587:J2587"/>
    <mergeCell ref="A2584:C2584"/>
    <mergeCell ref="D2584:E2584"/>
    <mergeCell ref="G2584:H2584"/>
    <mergeCell ref="I2584:J2584"/>
    <mergeCell ref="B2585:C2585"/>
    <mergeCell ref="D2585:E2585"/>
    <mergeCell ref="G2585:H2585"/>
    <mergeCell ref="I2585:J2585"/>
    <mergeCell ref="B2596:C2596"/>
    <mergeCell ref="D2596:E2596"/>
    <mergeCell ref="G2596:H2596"/>
    <mergeCell ref="I2596:J2596"/>
    <mergeCell ref="G2597:J2597"/>
    <mergeCell ref="G2594:J2594"/>
    <mergeCell ref="A2595:C2595"/>
    <mergeCell ref="D2595:E2595"/>
    <mergeCell ref="G2595:H2595"/>
    <mergeCell ref="I2595:J2595"/>
    <mergeCell ref="B2592:C2592"/>
    <mergeCell ref="D2592:E2592"/>
    <mergeCell ref="G2592:H2592"/>
    <mergeCell ref="I2592:J2592"/>
    <mergeCell ref="B2593:C2593"/>
    <mergeCell ref="D2593:E2593"/>
    <mergeCell ref="G2593:H2593"/>
    <mergeCell ref="I2593:J2593"/>
    <mergeCell ref="G2602:J2602"/>
    <mergeCell ref="G2603:K2603"/>
    <mergeCell ref="A2604:K2604"/>
    <mergeCell ref="A2605:C2605"/>
    <mergeCell ref="D2605:E2605"/>
    <mergeCell ref="G2605:H2605"/>
    <mergeCell ref="I2605:J2605"/>
    <mergeCell ref="B2600:C2600"/>
    <mergeCell ref="D2600:E2600"/>
    <mergeCell ref="G2600:H2600"/>
    <mergeCell ref="I2600:J2600"/>
    <mergeCell ref="G2601:J2601"/>
    <mergeCell ref="A2598:C2598"/>
    <mergeCell ref="D2598:E2598"/>
    <mergeCell ref="G2598:H2598"/>
    <mergeCell ref="I2598:J2598"/>
    <mergeCell ref="B2599:C2599"/>
    <mergeCell ref="D2599:E2599"/>
    <mergeCell ref="G2599:H2599"/>
    <mergeCell ref="I2599:J2599"/>
    <mergeCell ref="G2610:J2610"/>
    <mergeCell ref="A2611:C2611"/>
    <mergeCell ref="D2611:E2611"/>
    <mergeCell ref="G2611:H2611"/>
    <mergeCell ref="I2611:J2611"/>
    <mergeCell ref="B2608:C2608"/>
    <mergeCell ref="D2608:E2608"/>
    <mergeCell ref="G2608:H2608"/>
    <mergeCell ref="I2608:J2608"/>
    <mergeCell ref="B2609:C2609"/>
    <mergeCell ref="D2609:E2609"/>
    <mergeCell ref="G2609:H2609"/>
    <mergeCell ref="I2609:J2609"/>
    <mergeCell ref="B2606:C2606"/>
    <mergeCell ref="D2606:E2606"/>
    <mergeCell ref="G2606:H2606"/>
    <mergeCell ref="I2606:J2606"/>
    <mergeCell ref="B2607:C2607"/>
    <mergeCell ref="D2607:E2607"/>
    <mergeCell ref="G2607:H2607"/>
    <mergeCell ref="I2607:J2607"/>
    <mergeCell ref="B2616:C2616"/>
    <mergeCell ref="D2616:E2616"/>
    <mergeCell ref="G2616:H2616"/>
    <mergeCell ref="I2616:J2616"/>
    <mergeCell ref="G2617:J2617"/>
    <mergeCell ref="A2614:C2614"/>
    <mergeCell ref="D2614:E2614"/>
    <mergeCell ref="G2614:H2614"/>
    <mergeCell ref="I2614:J2614"/>
    <mergeCell ref="B2615:C2615"/>
    <mergeCell ref="D2615:E2615"/>
    <mergeCell ref="G2615:H2615"/>
    <mergeCell ref="I2615:J2615"/>
    <mergeCell ref="B2612:C2612"/>
    <mergeCell ref="D2612:E2612"/>
    <mergeCell ref="G2612:H2612"/>
    <mergeCell ref="I2612:J2612"/>
    <mergeCell ref="G2613:J2613"/>
    <mergeCell ref="A2624:C2624"/>
    <mergeCell ref="D2624:E2624"/>
    <mergeCell ref="G2624:H2624"/>
    <mergeCell ref="I2624:J2624"/>
    <mergeCell ref="B2625:C2625"/>
    <mergeCell ref="D2625:E2625"/>
    <mergeCell ref="G2625:H2625"/>
    <mergeCell ref="I2625:J2625"/>
    <mergeCell ref="B2622:C2622"/>
    <mergeCell ref="D2622:E2622"/>
    <mergeCell ref="G2622:H2622"/>
    <mergeCell ref="I2622:J2622"/>
    <mergeCell ref="G2623:J2623"/>
    <mergeCell ref="G2618:J2618"/>
    <mergeCell ref="G2619:K2619"/>
    <mergeCell ref="A2620:K2620"/>
    <mergeCell ref="A2621:C2621"/>
    <mergeCell ref="D2621:E2621"/>
    <mergeCell ref="G2621:H2621"/>
    <mergeCell ref="I2621:J2621"/>
    <mergeCell ref="G2630:J2630"/>
    <mergeCell ref="G2631:K2631"/>
    <mergeCell ref="A2632:K2632"/>
    <mergeCell ref="A2633:C2633"/>
    <mergeCell ref="D2633:E2633"/>
    <mergeCell ref="G2633:H2633"/>
    <mergeCell ref="I2633:J2633"/>
    <mergeCell ref="B2628:C2628"/>
    <mergeCell ref="D2628:E2628"/>
    <mergeCell ref="G2628:H2628"/>
    <mergeCell ref="I2628:J2628"/>
    <mergeCell ref="G2629:J2629"/>
    <mergeCell ref="B2626:C2626"/>
    <mergeCell ref="D2626:E2626"/>
    <mergeCell ref="G2626:H2626"/>
    <mergeCell ref="I2626:J2626"/>
    <mergeCell ref="B2627:C2627"/>
    <mergeCell ref="D2627:E2627"/>
    <mergeCell ref="G2627:H2627"/>
    <mergeCell ref="I2627:J2627"/>
    <mergeCell ref="B2640:C2640"/>
    <mergeCell ref="D2640:E2640"/>
    <mergeCell ref="G2640:H2640"/>
    <mergeCell ref="I2640:J2640"/>
    <mergeCell ref="G2641:J2641"/>
    <mergeCell ref="G2636:J2636"/>
    <mergeCell ref="G2637:K2637"/>
    <mergeCell ref="A2638:K2638"/>
    <mergeCell ref="A2639:C2639"/>
    <mergeCell ref="D2639:E2639"/>
    <mergeCell ref="G2639:H2639"/>
    <mergeCell ref="I2639:J2639"/>
    <mergeCell ref="B2634:C2634"/>
    <mergeCell ref="D2634:E2634"/>
    <mergeCell ref="G2634:H2634"/>
    <mergeCell ref="I2634:J2634"/>
    <mergeCell ref="G2635:J2635"/>
    <mergeCell ref="G2648:J2648"/>
    <mergeCell ref="G2649:K2649"/>
    <mergeCell ref="A2650:K2650"/>
    <mergeCell ref="A2651:C2651"/>
    <mergeCell ref="D2651:E2651"/>
    <mergeCell ref="G2651:H2651"/>
    <mergeCell ref="I2651:J2651"/>
    <mergeCell ref="B2646:C2646"/>
    <mergeCell ref="D2646:E2646"/>
    <mergeCell ref="G2646:H2646"/>
    <mergeCell ref="I2646:J2646"/>
    <mergeCell ref="G2647:J2647"/>
    <mergeCell ref="G2642:J2642"/>
    <mergeCell ref="G2643:K2643"/>
    <mergeCell ref="A2644:K2644"/>
    <mergeCell ref="A2645:C2645"/>
    <mergeCell ref="D2645:E2645"/>
    <mergeCell ref="G2645:H2645"/>
    <mergeCell ref="I2645:J2645"/>
    <mergeCell ref="B2658:C2658"/>
    <mergeCell ref="D2658:E2658"/>
    <mergeCell ref="G2658:H2658"/>
    <mergeCell ref="I2658:J2658"/>
    <mergeCell ref="G2659:J2659"/>
    <mergeCell ref="G2654:J2654"/>
    <mergeCell ref="G2655:K2655"/>
    <mergeCell ref="A2656:K2656"/>
    <mergeCell ref="A2657:C2657"/>
    <mergeCell ref="D2657:E2657"/>
    <mergeCell ref="G2657:H2657"/>
    <mergeCell ref="I2657:J2657"/>
    <mergeCell ref="B2652:C2652"/>
    <mergeCell ref="D2652:E2652"/>
    <mergeCell ref="G2652:H2652"/>
    <mergeCell ref="I2652:J2652"/>
    <mergeCell ref="G2653:J2653"/>
    <mergeCell ref="A2664:C2664"/>
    <mergeCell ref="D2664:E2664"/>
    <mergeCell ref="G2664:H2664"/>
    <mergeCell ref="I2664:J2664"/>
    <mergeCell ref="B2665:C2665"/>
    <mergeCell ref="D2665:E2665"/>
    <mergeCell ref="G2665:H2665"/>
    <mergeCell ref="I2665:J2665"/>
    <mergeCell ref="B2662:C2662"/>
    <mergeCell ref="D2662:E2662"/>
    <mergeCell ref="G2662:H2662"/>
    <mergeCell ref="I2662:J2662"/>
    <mergeCell ref="G2663:J2663"/>
    <mergeCell ref="A2660:C2660"/>
    <mergeCell ref="D2660:E2660"/>
    <mergeCell ref="G2660:H2660"/>
    <mergeCell ref="I2660:J2660"/>
    <mergeCell ref="B2661:C2661"/>
    <mergeCell ref="D2661:E2661"/>
    <mergeCell ref="G2661:H2661"/>
    <mergeCell ref="I2661:J2661"/>
    <mergeCell ref="A2673:C2673"/>
    <mergeCell ref="D2673:E2673"/>
    <mergeCell ref="G2673:H2673"/>
    <mergeCell ref="I2673:J2673"/>
    <mergeCell ref="B2674:C2674"/>
    <mergeCell ref="D2674:E2674"/>
    <mergeCell ref="G2674:H2674"/>
    <mergeCell ref="I2674:J2674"/>
    <mergeCell ref="B2671:C2671"/>
    <mergeCell ref="D2671:E2671"/>
    <mergeCell ref="G2671:H2671"/>
    <mergeCell ref="I2671:J2671"/>
    <mergeCell ref="G2672:J2672"/>
    <mergeCell ref="G2666:J2666"/>
    <mergeCell ref="G2667:J2667"/>
    <mergeCell ref="G2668:K2668"/>
    <mergeCell ref="A2669:K2669"/>
    <mergeCell ref="A2670:C2670"/>
    <mergeCell ref="D2670:E2670"/>
    <mergeCell ref="G2670:H2670"/>
    <mergeCell ref="I2670:J2670"/>
    <mergeCell ref="G2679:J2679"/>
    <mergeCell ref="G2680:J2680"/>
    <mergeCell ref="G2681:K2681"/>
    <mergeCell ref="A2682:K2682"/>
    <mergeCell ref="A2683:C2683"/>
    <mergeCell ref="D2683:E2683"/>
    <mergeCell ref="G2683:H2683"/>
    <mergeCell ref="I2683:J2683"/>
    <mergeCell ref="A2677:C2677"/>
    <mergeCell ref="D2677:E2677"/>
    <mergeCell ref="G2677:H2677"/>
    <mergeCell ref="I2677:J2677"/>
    <mergeCell ref="B2678:C2678"/>
    <mergeCell ref="D2678:E2678"/>
    <mergeCell ref="G2678:H2678"/>
    <mergeCell ref="I2678:J2678"/>
    <mergeCell ref="B2675:C2675"/>
    <mergeCell ref="D2675:E2675"/>
    <mergeCell ref="G2675:H2675"/>
    <mergeCell ref="I2675:J2675"/>
    <mergeCell ref="G2676:J2676"/>
    <mergeCell ref="B2691:C2691"/>
    <mergeCell ref="D2691:E2691"/>
    <mergeCell ref="G2691:H2691"/>
    <mergeCell ref="I2691:J2691"/>
    <mergeCell ref="B2692:C2692"/>
    <mergeCell ref="D2692:E2692"/>
    <mergeCell ref="G2692:H2692"/>
    <mergeCell ref="I2692:J2692"/>
    <mergeCell ref="G2686:J2686"/>
    <mergeCell ref="G2687:J2687"/>
    <mergeCell ref="G2688:K2688"/>
    <mergeCell ref="A2689:K2689"/>
    <mergeCell ref="A2690:C2690"/>
    <mergeCell ref="D2690:E2690"/>
    <mergeCell ref="G2690:H2690"/>
    <mergeCell ref="I2690:J2690"/>
    <mergeCell ref="B2684:C2684"/>
    <mergeCell ref="D2684:E2684"/>
    <mergeCell ref="G2684:H2684"/>
    <mergeCell ref="I2684:J2684"/>
    <mergeCell ref="B2685:C2685"/>
    <mergeCell ref="D2685:E2685"/>
    <mergeCell ref="G2685:H2685"/>
    <mergeCell ref="I2685:J2685"/>
    <mergeCell ref="B2700:C2700"/>
    <mergeCell ref="D2700:E2700"/>
    <mergeCell ref="G2700:H2700"/>
    <mergeCell ref="I2700:J2700"/>
    <mergeCell ref="B2701:C2701"/>
    <mergeCell ref="D2701:E2701"/>
    <mergeCell ref="G2701:H2701"/>
    <mergeCell ref="I2701:J2701"/>
    <mergeCell ref="B2698:C2698"/>
    <mergeCell ref="D2698:E2698"/>
    <mergeCell ref="G2698:H2698"/>
    <mergeCell ref="I2698:J2698"/>
    <mergeCell ref="B2699:C2699"/>
    <mergeCell ref="D2699:E2699"/>
    <mergeCell ref="G2699:H2699"/>
    <mergeCell ref="I2699:J2699"/>
    <mergeCell ref="G2693:J2693"/>
    <mergeCell ref="G2694:J2694"/>
    <mergeCell ref="G2695:K2695"/>
    <mergeCell ref="A2696:K2696"/>
    <mergeCell ref="A2697:C2697"/>
    <mergeCell ref="D2697:E2697"/>
    <mergeCell ref="G2697:H2697"/>
    <mergeCell ref="I2697:J2697"/>
    <mergeCell ref="G2706:J2706"/>
    <mergeCell ref="G2707:J2707"/>
    <mergeCell ref="G2708:K2708"/>
    <mergeCell ref="A2709:K2709"/>
    <mergeCell ref="A2710:C2710"/>
    <mergeCell ref="D2710:E2710"/>
    <mergeCell ref="G2710:H2710"/>
    <mergeCell ref="I2710:J2710"/>
    <mergeCell ref="B2704:C2704"/>
    <mergeCell ref="D2704:E2704"/>
    <mergeCell ref="G2704:H2704"/>
    <mergeCell ref="I2704:J2704"/>
    <mergeCell ref="B2705:C2705"/>
    <mergeCell ref="D2705:E2705"/>
    <mergeCell ref="G2705:H2705"/>
    <mergeCell ref="I2705:J2705"/>
    <mergeCell ref="G2702:J2702"/>
    <mergeCell ref="A2703:C2703"/>
    <mergeCell ref="D2703:E2703"/>
    <mergeCell ref="G2703:H2703"/>
    <mergeCell ref="I2703:J2703"/>
    <mergeCell ref="B2718:C2718"/>
    <mergeCell ref="D2718:E2718"/>
    <mergeCell ref="G2718:H2718"/>
    <mergeCell ref="I2718:J2718"/>
    <mergeCell ref="B2719:C2719"/>
    <mergeCell ref="D2719:E2719"/>
    <mergeCell ref="G2719:H2719"/>
    <mergeCell ref="I2719:J2719"/>
    <mergeCell ref="G2713:J2713"/>
    <mergeCell ref="G2714:J2714"/>
    <mergeCell ref="G2715:K2715"/>
    <mergeCell ref="A2716:K2716"/>
    <mergeCell ref="A2717:C2717"/>
    <mergeCell ref="D2717:E2717"/>
    <mergeCell ref="G2717:H2717"/>
    <mergeCell ref="I2717:J2717"/>
    <mergeCell ref="B2711:C2711"/>
    <mergeCell ref="D2711:E2711"/>
    <mergeCell ref="G2711:H2711"/>
    <mergeCell ref="I2711:J2711"/>
    <mergeCell ref="B2712:C2712"/>
    <mergeCell ref="D2712:E2712"/>
    <mergeCell ref="G2712:H2712"/>
    <mergeCell ref="I2712:J2712"/>
    <mergeCell ref="B2727:C2727"/>
    <mergeCell ref="D2727:E2727"/>
    <mergeCell ref="G2727:H2727"/>
    <mergeCell ref="I2727:J2727"/>
    <mergeCell ref="G2728:J2728"/>
    <mergeCell ref="B2725:C2725"/>
    <mergeCell ref="D2725:E2725"/>
    <mergeCell ref="G2725:H2725"/>
    <mergeCell ref="I2725:J2725"/>
    <mergeCell ref="B2726:C2726"/>
    <mergeCell ref="D2726:E2726"/>
    <mergeCell ref="G2726:H2726"/>
    <mergeCell ref="I2726:J2726"/>
    <mergeCell ref="G2720:J2720"/>
    <mergeCell ref="G2721:J2721"/>
    <mergeCell ref="G2722:K2722"/>
    <mergeCell ref="A2723:K2723"/>
    <mergeCell ref="A2724:C2724"/>
    <mergeCell ref="D2724:E2724"/>
    <mergeCell ref="G2724:H2724"/>
    <mergeCell ref="I2724:J2724"/>
    <mergeCell ref="B2736:C2736"/>
    <mergeCell ref="D2736:E2736"/>
    <mergeCell ref="G2736:H2736"/>
    <mergeCell ref="I2736:J2736"/>
    <mergeCell ref="B2737:C2737"/>
    <mergeCell ref="D2737:E2737"/>
    <mergeCell ref="G2737:H2737"/>
    <mergeCell ref="I2737:J2737"/>
    <mergeCell ref="G2731:J2731"/>
    <mergeCell ref="G2732:J2732"/>
    <mergeCell ref="G2733:K2733"/>
    <mergeCell ref="A2734:K2734"/>
    <mergeCell ref="A2735:C2735"/>
    <mergeCell ref="D2735:E2735"/>
    <mergeCell ref="G2735:H2735"/>
    <mergeCell ref="I2735:J2735"/>
    <mergeCell ref="A2729:C2729"/>
    <mergeCell ref="D2729:E2729"/>
    <mergeCell ref="G2729:H2729"/>
    <mergeCell ref="I2729:J2729"/>
    <mergeCell ref="B2730:C2730"/>
    <mergeCell ref="D2730:E2730"/>
    <mergeCell ref="G2730:H2730"/>
    <mergeCell ref="I2730:J2730"/>
    <mergeCell ref="G2742:J2742"/>
    <mergeCell ref="G2743:J2743"/>
    <mergeCell ref="G2744:K2744"/>
    <mergeCell ref="A2745:K2745"/>
    <mergeCell ref="A2746:C2746"/>
    <mergeCell ref="D2746:E2746"/>
    <mergeCell ref="G2746:H2746"/>
    <mergeCell ref="I2746:J2746"/>
    <mergeCell ref="B2740:C2740"/>
    <mergeCell ref="D2740:E2740"/>
    <mergeCell ref="G2740:H2740"/>
    <mergeCell ref="I2740:J2740"/>
    <mergeCell ref="B2741:C2741"/>
    <mergeCell ref="D2741:E2741"/>
    <mergeCell ref="G2741:H2741"/>
    <mergeCell ref="I2741:J2741"/>
    <mergeCell ref="G2738:J2738"/>
    <mergeCell ref="A2739:C2739"/>
    <mergeCell ref="D2739:E2739"/>
    <mergeCell ref="G2739:H2739"/>
    <mergeCell ref="I2739:J2739"/>
    <mergeCell ref="B2751:C2751"/>
    <mergeCell ref="D2751:E2751"/>
    <mergeCell ref="G2751:H2751"/>
    <mergeCell ref="I2751:J2751"/>
    <mergeCell ref="G2752:J2752"/>
    <mergeCell ref="A2749:C2749"/>
    <mergeCell ref="D2749:E2749"/>
    <mergeCell ref="G2749:H2749"/>
    <mergeCell ref="I2749:J2749"/>
    <mergeCell ref="B2750:C2750"/>
    <mergeCell ref="D2750:E2750"/>
    <mergeCell ref="G2750:H2750"/>
    <mergeCell ref="I2750:J2750"/>
    <mergeCell ref="B2747:C2747"/>
    <mergeCell ref="D2747:E2747"/>
    <mergeCell ref="G2747:H2747"/>
    <mergeCell ref="I2747:J2747"/>
    <mergeCell ref="G2748:J2748"/>
    <mergeCell ref="A2759:C2759"/>
    <mergeCell ref="D2759:E2759"/>
    <mergeCell ref="G2759:H2759"/>
    <mergeCell ref="I2759:J2759"/>
    <mergeCell ref="B2760:C2760"/>
    <mergeCell ref="D2760:E2760"/>
    <mergeCell ref="G2760:H2760"/>
    <mergeCell ref="I2760:J2760"/>
    <mergeCell ref="B2757:C2757"/>
    <mergeCell ref="D2757:E2757"/>
    <mergeCell ref="G2757:H2757"/>
    <mergeCell ref="I2757:J2757"/>
    <mergeCell ref="G2758:J2758"/>
    <mergeCell ref="G2753:J2753"/>
    <mergeCell ref="G2754:K2754"/>
    <mergeCell ref="A2755:K2755"/>
    <mergeCell ref="A2756:C2756"/>
    <mergeCell ref="D2756:E2756"/>
    <mergeCell ref="G2756:H2756"/>
    <mergeCell ref="I2756:J2756"/>
    <mergeCell ref="G2765:J2765"/>
    <mergeCell ref="G2766:K2766"/>
    <mergeCell ref="A2767:K2767"/>
    <mergeCell ref="A2768:C2768"/>
    <mergeCell ref="D2768:E2768"/>
    <mergeCell ref="G2768:H2768"/>
    <mergeCell ref="I2768:J2768"/>
    <mergeCell ref="B2763:C2763"/>
    <mergeCell ref="D2763:E2763"/>
    <mergeCell ref="G2763:H2763"/>
    <mergeCell ref="I2763:J2763"/>
    <mergeCell ref="G2764:J2764"/>
    <mergeCell ref="B2761:C2761"/>
    <mergeCell ref="D2761:E2761"/>
    <mergeCell ref="G2761:H2761"/>
    <mergeCell ref="I2761:J2761"/>
    <mergeCell ref="B2762:C2762"/>
    <mergeCell ref="D2762:E2762"/>
    <mergeCell ref="G2762:H2762"/>
    <mergeCell ref="I2762:J2762"/>
    <mergeCell ref="B2775:C2775"/>
    <mergeCell ref="D2775:E2775"/>
    <mergeCell ref="G2775:H2775"/>
    <mergeCell ref="I2775:J2775"/>
    <mergeCell ref="G2776:J2776"/>
    <mergeCell ref="G2771:J2771"/>
    <mergeCell ref="G2772:K2772"/>
    <mergeCell ref="A2773:K2773"/>
    <mergeCell ref="A2774:C2774"/>
    <mergeCell ref="D2774:E2774"/>
    <mergeCell ref="G2774:H2774"/>
    <mergeCell ref="I2774:J2774"/>
    <mergeCell ref="B2769:C2769"/>
    <mergeCell ref="D2769:E2769"/>
    <mergeCell ref="G2769:H2769"/>
    <mergeCell ref="I2769:J2769"/>
    <mergeCell ref="G2770:J2770"/>
    <mergeCell ref="G2783:J2783"/>
    <mergeCell ref="G2784:K2784"/>
    <mergeCell ref="A2785:K2785"/>
    <mergeCell ref="A2786:C2786"/>
    <mergeCell ref="D2786:E2786"/>
    <mergeCell ref="G2786:H2786"/>
    <mergeCell ref="I2786:J2786"/>
    <mergeCell ref="B2781:C2781"/>
    <mergeCell ref="D2781:E2781"/>
    <mergeCell ref="G2781:H2781"/>
    <mergeCell ref="I2781:J2781"/>
    <mergeCell ref="G2782:J2782"/>
    <mergeCell ref="G2777:J2777"/>
    <mergeCell ref="G2778:K2778"/>
    <mergeCell ref="A2779:K2779"/>
    <mergeCell ref="A2780:C2780"/>
    <mergeCell ref="D2780:E2780"/>
    <mergeCell ref="G2780:H2780"/>
    <mergeCell ref="I2780:J2780"/>
    <mergeCell ref="B2793:C2793"/>
    <mergeCell ref="D2793:E2793"/>
    <mergeCell ref="G2793:H2793"/>
    <mergeCell ref="I2793:J2793"/>
    <mergeCell ref="G2794:J2794"/>
    <mergeCell ref="G2789:J2789"/>
    <mergeCell ref="G2790:K2790"/>
    <mergeCell ref="A2791:K2791"/>
    <mergeCell ref="A2792:C2792"/>
    <mergeCell ref="D2792:E2792"/>
    <mergeCell ref="G2792:H2792"/>
    <mergeCell ref="I2792:J2792"/>
    <mergeCell ref="B2787:C2787"/>
    <mergeCell ref="D2787:E2787"/>
    <mergeCell ref="G2787:H2787"/>
    <mergeCell ref="I2787:J2787"/>
    <mergeCell ref="G2788:J2788"/>
    <mergeCell ref="G2799:J2799"/>
    <mergeCell ref="G2800:K2800"/>
    <mergeCell ref="A2801:K2801"/>
    <mergeCell ref="A2802:C2802"/>
    <mergeCell ref="D2802:E2802"/>
    <mergeCell ref="G2802:H2802"/>
    <mergeCell ref="I2802:J2802"/>
    <mergeCell ref="B2797:C2797"/>
    <mergeCell ref="D2797:E2797"/>
    <mergeCell ref="G2797:H2797"/>
    <mergeCell ref="I2797:J2797"/>
    <mergeCell ref="G2798:J2798"/>
    <mergeCell ref="A2795:C2795"/>
    <mergeCell ref="D2795:E2795"/>
    <mergeCell ref="G2795:H2795"/>
    <mergeCell ref="I2795:J2795"/>
    <mergeCell ref="B2796:C2796"/>
    <mergeCell ref="D2796:E2796"/>
    <mergeCell ref="G2796:H2796"/>
    <mergeCell ref="I2796:J2796"/>
    <mergeCell ref="B2807:C2807"/>
    <mergeCell ref="D2807:E2807"/>
    <mergeCell ref="G2807:H2807"/>
    <mergeCell ref="I2807:J2807"/>
    <mergeCell ref="B2808:C2808"/>
    <mergeCell ref="D2808:E2808"/>
    <mergeCell ref="G2808:H2808"/>
    <mergeCell ref="I2808:J2808"/>
    <mergeCell ref="A2805:C2805"/>
    <mergeCell ref="D2805:E2805"/>
    <mergeCell ref="G2805:H2805"/>
    <mergeCell ref="I2805:J2805"/>
    <mergeCell ref="B2806:C2806"/>
    <mergeCell ref="D2806:E2806"/>
    <mergeCell ref="G2806:H2806"/>
    <mergeCell ref="I2806:J2806"/>
    <mergeCell ref="B2803:C2803"/>
    <mergeCell ref="D2803:E2803"/>
    <mergeCell ref="G2803:H2803"/>
    <mergeCell ref="I2803:J2803"/>
    <mergeCell ref="G2804:J2804"/>
    <mergeCell ref="B2815:C2815"/>
    <mergeCell ref="D2815:E2815"/>
    <mergeCell ref="G2815:H2815"/>
    <mergeCell ref="I2815:J2815"/>
    <mergeCell ref="G2816:J2816"/>
    <mergeCell ref="G2811:J2811"/>
    <mergeCell ref="G2812:K2812"/>
    <mergeCell ref="A2813:K2813"/>
    <mergeCell ref="A2814:C2814"/>
    <mergeCell ref="D2814:E2814"/>
    <mergeCell ref="G2814:H2814"/>
    <mergeCell ref="I2814:J2814"/>
    <mergeCell ref="B2809:C2809"/>
    <mergeCell ref="D2809:E2809"/>
    <mergeCell ref="G2809:H2809"/>
    <mergeCell ref="I2809:J2809"/>
    <mergeCell ref="G2810:J2810"/>
    <mergeCell ref="G2823:J2823"/>
    <mergeCell ref="G2824:K2824"/>
    <mergeCell ref="A2825:K2825"/>
    <mergeCell ref="A2826:C2826"/>
    <mergeCell ref="D2826:E2826"/>
    <mergeCell ref="G2826:H2826"/>
    <mergeCell ref="I2826:J2826"/>
    <mergeCell ref="B2821:C2821"/>
    <mergeCell ref="D2821:E2821"/>
    <mergeCell ref="G2821:H2821"/>
    <mergeCell ref="I2821:J2821"/>
    <mergeCell ref="G2822:J2822"/>
    <mergeCell ref="G2817:J2817"/>
    <mergeCell ref="G2818:K2818"/>
    <mergeCell ref="A2819:K2819"/>
    <mergeCell ref="A2820:C2820"/>
    <mergeCell ref="D2820:E2820"/>
    <mergeCell ref="G2820:H2820"/>
    <mergeCell ref="I2820:J2820"/>
    <mergeCell ref="B2833:C2833"/>
    <mergeCell ref="D2833:E2833"/>
    <mergeCell ref="G2833:H2833"/>
    <mergeCell ref="I2833:J2833"/>
    <mergeCell ref="G2834:J2834"/>
    <mergeCell ref="G2829:J2829"/>
    <mergeCell ref="G2830:K2830"/>
    <mergeCell ref="A2831:K2831"/>
    <mergeCell ref="A2832:C2832"/>
    <mergeCell ref="D2832:E2832"/>
    <mergeCell ref="G2832:H2832"/>
    <mergeCell ref="I2832:J2832"/>
    <mergeCell ref="B2827:C2827"/>
    <mergeCell ref="D2827:E2827"/>
    <mergeCell ref="G2827:H2827"/>
    <mergeCell ref="I2827:J2827"/>
    <mergeCell ref="G2828:J2828"/>
    <mergeCell ref="B2841:C2841"/>
    <mergeCell ref="D2841:E2841"/>
    <mergeCell ref="G2841:H2841"/>
    <mergeCell ref="I2841:J2841"/>
    <mergeCell ref="B2842:C2842"/>
    <mergeCell ref="D2842:E2842"/>
    <mergeCell ref="G2842:H2842"/>
    <mergeCell ref="I2842:J2842"/>
    <mergeCell ref="B2839:C2839"/>
    <mergeCell ref="D2839:E2839"/>
    <mergeCell ref="G2839:H2839"/>
    <mergeCell ref="I2839:J2839"/>
    <mergeCell ref="B2840:C2840"/>
    <mergeCell ref="D2840:E2840"/>
    <mergeCell ref="G2840:H2840"/>
    <mergeCell ref="I2840:J2840"/>
    <mergeCell ref="G2835:J2835"/>
    <mergeCell ref="G2836:K2836"/>
    <mergeCell ref="A2837:K2837"/>
    <mergeCell ref="A2838:C2838"/>
    <mergeCell ref="D2838:E2838"/>
    <mergeCell ref="G2838:H2838"/>
    <mergeCell ref="I2838:J2838"/>
    <mergeCell ref="B2847:C2847"/>
    <mergeCell ref="D2847:E2847"/>
    <mergeCell ref="G2847:H2847"/>
    <mergeCell ref="I2847:J2847"/>
    <mergeCell ref="G2848:J2848"/>
    <mergeCell ref="G2845:J2845"/>
    <mergeCell ref="A2846:C2846"/>
    <mergeCell ref="D2846:E2846"/>
    <mergeCell ref="G2846:H2846"/>
    <mergeCell ref="I2846:J2846"/>
    <mergeCell ref="B2843:C2843"/>
    <mergeCell ref="D2843:E2843"/>
    <mergeCell ref="G2843:H2843"/>
    <mergeCell ref="I2843:J2843"/>
    <mergeCell ref="B2844:C2844"/>
    <mergeCell ref="D2844:E2844"/>
    <mergeCell ref="G2844:H2844"/>
    <mergeCell ref="I2844:J2844"/>
    <mergeCell ref="B2856:C2856"/>
    <mergeCell ref="D2856:E2856"/>
    <mergeCell ref="G2856:H2856"/>
    <mergeCell ref="I2856:J2856"/>
    <mergeCell ref="B2857:C2857"/>
    <mergeCell ref="D2857:E2857"/>
    <mergeCell ref="G2857:H2857"/>
    <mergeCell ref="I2857:J2857"/>
    <mergeCell ref="G2851:J2851"/>
    <mergeCell ref="G2852:J2852"/>
    <mergeCell ref="G2853:K2853"/>
    <mergeCell ref="A2854:K2854"/>
    <mergeCell ref="A2855:C2855"/>
    <mergeCell ref="D2855:E2855"/>
    <mergeCell ref="G2855:H2855"/>
    <mergeCell ref="I2855:J2855"/>
    <mergeCell ref="A2849:C2849"/>
    <mergeCell ref="D2849:E2849"/>
    <mergeCell ref="G2849:H2849"/>
    <mergeCell ref="I2849:J2849"/>
    <mergeCell ref="B2850:C2850"/>
    <mergeCell ref="D2850:E2850"/>
    <mergeCell ref="G2850:H2850"/>
    <mergeCell ref="I2850:J2850"/>
    <mergeCell ref="G2862:J2862"/>
    <mergeCell ref="G2863:J2863"/>
    <mergeCell ref="G2864:K2864"/>
    <mergeCell ref="A2865:K2865"/>
    <mergeCell ref="A2866:C2866"/>
    <mergeCell ref="D2866:E2866"/>
    <mergeCell ref="G2866:H2866"/>
    <mergeCell ref="I2866:J2866"/>
    <mergeCell ref="B2860:C2860"/>
    <mergeCell ref="D2860:E2860"/>
    <mergeCell ref="G2860:H2860"/>
    <mergeCell ref="I2860:J2860"/>
    <mergeCell ref="B2861:C2861"/>
    <mergeCell ref="D2861:E2861"/>
    <mergeCell ref="G2861:H2861"/>
    <mergeCell ref="I2861:J2861"/>
    <mergeCell ref="G2858:J2858"/>
    <mergeCell ref="A2859:C2859"/>
    <mergeCell ref="D2859:E2859"/>
    <mergeCell ref="G2859:H2859"/>
    <mergeCell ref="I2859:J2859"/>
    <mergeCell ref="B2871:C2871"/>
    <mergeCell ref="D2871:E2871"/>
    <mergeCell ref="G2871:H2871"/>
    <mergeCell ref="I2871:J2871"/>
    <mergeCell ref="B2872:C2872"/>
    <mergeCell ref="D2872:E2872"/>
    <mergeCell ref="G2872:H2872"/>
    <mergeCell ref="I2872:J2872"/>
    <mergeCell ref="G2869:J2869"/>
    <mergeCell ref="A2870:C2870"/>
    <mergeCell ref="D2870:E2870"/>
    <mergeCell ref="G2870:H2870"/>
    <mergeCell ref="I2870:J2870"/>
    <mergeCell ref="B2867:C2867"/>
    <mergeCell ref="D2867:E2867"/>
    <mergeCell ref="G2867:H2867"/>
    <mergeCell ref="I2867:J2867"/>
    <mergeCell ref="B2868:C2868"/>
    <mergeCell ref="D2868:E2868"/>
    <mergeCell ref="G2868:H2868"/>
    <mergeCell ref="I2868:J2868"/>
    <mergeCell ref="G2880:J2880"/>
    <mergeCell ref="A2881:C2881"/>
    <mergeCell ref="D2881:E2881"/>
    <mergeCell ref="G2881:H2881"/>
    <mergeCell ref="I2881:J2881"/>
    <mergeCell ref="B2878:C2878"/>
    <mergeCell ref="D2878:E2878"/>
    <mergeCell ref="G2878:H2878"/>
    <mergeCell ref="I2878:J2878"/>
    <mergeCell ref="B2879:C2879"/>
    <mergeCell ref="D2879:E2879"/>
    <mergeCell ref="G2879:H2879"/>
    <mergeCell ref="I2879:J2879"/>
    <mergeCell ref="G2873:J2873"/>
    <mergeCell ref="G2874:J2874"/>
    <mergeCell ref="G2875:K2875"/>
    <mergeCell ref="A2876:K2876"/>
    <mergeCell ref="A2877:C2877"/>
    <mergeCell ref="D2877:E2877"/>
    <mergeCell ref="G2877:H2877"/>
    <mergeCell ref="I2877:J2877"/>
    <mergeCell ref="G2884:J2884"/>
    <mergeCell ref="G2885:J2885"/>
    <mergeCell ref="G2886:K2886"/>
    <mergeCell ref="A2887:K2887"/>
    <mergeCell ref="A2888:C2889"/>
    <mergeCell ref="D2888:D2889"/>
    <mergeCell ref="E2888:F2888"/>
    <mergeCell ref="G2888:J2888"/>
    <mergeCell ref="K2888:K2889"/>
    <mergeCell ref="G2889:H2889"/>
    <mergeCell ref="I2889:J2889"/>
    <mergeCell ref="B2882:C2882"/>
    <mergeCell ref="D2882:E2882"/>
    <mergeCell ref="G2882:H2882"/>
    <mergeCell ref="I2882:J2882"/>
    <mergeCell ref="B2883:C2883"/>
    <mergeCell ref="D2883:E2883"/>
    <mergeCell ref="G2883:H2883"/>
    <mergeCell ref="I2883:J2883"/>
    <mergeCell ref="B2895:E2895"/>
    <mergeCell ref="G2895:H2895"/>
    <mergeCell ref="I2895:J2895"/>
    <mergeCell ref="G2896:J2896"/>
    <mergeCell ref="G2897:J2897"/>
    <mergeCell ref="G2892:J2892"/>
    <mergeCell ref="A2893:E2893"/>
    <mergeCell ref="G2893:H2893"/>
    <mergeCell ref="I2893:J2893"/>
    <mergeCell ref="B2894:E2894"/>
    <mergeCell ref="G2894:H2894"/>
    <mergeCell ref="I2894:J2894"/>
    <mergeCell ref="B2890:C2890"/>
    <mergeCell ref="G2890:H2890"/>
    <mergeCell ref="I2890:J2890"/>
    <mergeCell ref="B2891:C2891"/>
    <mergeCell ref="G2891:H2891"/>
    <mergeCell ref="I2891:J2891"/>
    <mergeCell ref="B2904:C2904"/>
    <mergeCell ref="E2904:F2904"/>
    <mergeCell ref="G2904:H2904"/>
    <mergeCell ref="I2904:J2904"/>
    <mergeCell ref="G2905:J2905"/>
    <mergeCell ref="B2901:E2901"/>
    <mergeCell ref="G2901:H2901"/>
    <mergeCell ref="I2901:J2901"/>
    <mergeCell ref="G2902:J2902"/>
    <mergeCell ref="A2903:C2903"/>
    <mergeCell ref="E2903:F2903"/>
    <mergeCell ref="G2903:H2903"/>
    <mergeCell ref="I2903:J2903"/>
    <mergeCell ref="G2898:J2898"/>
    <mergeCell ref="G2899:J2899"/>
    <mergeCell ref="A2900:E2900"/>
    <mergeCell ref="G2900:H2900"/>
    <mergeCell ref="I2900:J2900"/>
    <mergeCell ref="B2915:C2915"/>
    <mergeCell ref="D2915:E2915"/>
    <mergeCell ref="G2915:H2915"/>
    <mergeCell ref="I2915:J2915"/>
    <mergeCell ref="B2916:C2916"/>
    <mergeCell ref="D2916:E2916"/>
    <mergeCell ref="G2916:H2916"/>
    <mergeCell ref="I2916:J2916"/>
    <mergeCell ref="G2912:K2912"/>
    <mergeCell ref="A2913:K2913"/>
    <mergeCell ref="A2914:C2914"/>
    <mergeCell ref="D2914:E2914"/>
    <mergeCell ref="G2914:H2914"/>
    <mergeCell ref="I2914:J2914"/>
    <mergeCell ref="I2906:J2906"/>
    <mergeCell ref="K2906:K2907"/>
    <mergeCell ref="G2909:J2909"/>
    <mergeCell ref="G2910:J2910"/>
    <mergeCell ref="G2911:J2911"/>
    <mergeCell ref="A2906:B2907"/>
    <mergeCell ref="C2906:C2907"/>
    <mergeCell ref="D2906:D2907"/>
    <mergeCell ref="E2906:F2906"/>
    <mergeCell ref="G2906:H2906"/>
    <mergeCell ref="B2921:C2921"/>
    <mergeCell ref="D2921:E2921"/>
    <mergeCell ref="G2921:H2921"/>
    <mergeCell ref="I2921:J2921"/>
    <mergeCell ref="G2922:J2922"/>
    <mergeCell ref="A2919:C2919"/>
    <mergeCell ref="D2919:E2919"/>
    <mergeCell ref="G2919:H2919"/>
    <mergeCell ref="I2919:J2919"/>
    <mergeCell ref="B2920:C2920"/>
    <mergeCell ref="D2920:E2920"/>
    <mergeCell ref="G2920:H2920"/>
    <mergeCell ref="I2920:J2920"/>
    <mergeCell ref="B2917:C2917"/>
    <mergeCell ref="D2917:E2917"/>
    <mergeCell ref="G2917:H2917"/>
    <mergeCell ref="I2917:J2917"/>
    <mergeCell ref="G2918:J2918"/>
    <mergeCell ref="B2929:C2929"/>
    <mergeCell ref="D2929:E2929"/>
    <mergeCell ref="G2929:H2929"/>
    <mergeCell ref="I2929:J2929"/>
    <mergeCell ref="G2930:J2930"/>
    <mergeCell ref="B2927:C2927"/>
    <mergeCell ref="D2927:E2927"/>
    <mergeCell ref="G2927:H2927"/>
    <mergeCell ref="I2927:J2927"/>
    <mergeCell ref="B2928:C2928"/>
    <mergeCell ref="D2928:E2928"/>
    <mergeCell ref="G2928:H2928"/>
    <mergeCell ref="I2928:J2928"/>
    <mergeCell ref="G2923:J2923"/>
    <mergeCell ref="G2924:K2924"/>
    <mergeCell ref="A2925:K2925"/>
    <mergeCell ref="A2926:C2926"/>
    <mergeCell ref="D2926:E2926"/>
    <mergeCell ref="G2926:H2926"/>
    <mergeCell ref="I2926:J2926"/>
    <mergeCell ref="G2935:J2935"/>
    <mergeCell ref="G2936:K2936"/>
    <mergeCell ref="A2937:K2937"/>
    <mergeCell ref="A2938:C2938"/>
    <mergeCell ref="D2938:E2938"/>
    <mergeCell ref="G2938:H2938"/>
    <mergeCell ref="I2938:J2938"/>
    <mergeCell ref="B2933:C2933"/>
    <mergeCell ref="D2933:E2933"/>
    <mergeCell ref="G2933:H2933"/>
    <mergeCell ref="I2933:J2933"/>
    <mergeCell ref="G2934:J2934"/>
    <mergeCell ref="A2931:C2931"/>
    <mergeCell ref="D2931:E2931"/>
    <mergeCell ref="G2931:H2931"/>
    <mergeCell ref="I2931:J2931"/>
    <mergeCell ref="B2932:C2932"/>
    <mergeCell ref="D2932:E2932"/>
    <mergeCell ref="G2932:H2932"/>
    <mergeCell ref="I2932:J2932"/>
    <mergeCell ref="G2943:J2943"/>
    <mergeCell ref="A2944:C2944"/>
    <mergeCell ref="D2944:E2944"/>
    <mergeCell ref="G2944:H2944"/>
    <mergeCell ref="I2944:J2944"/>
    <mergeCell ref="B2941:C2941"/>
    <mergeCell ref="D2941:E2941"/>
    <mergeCell ref="G2941:H2941"/>
    <mergeCell ref="I2941:J2941"/>
    <mergeCell ref="B2942:C2942"/>
    <mergeCell ref="D2942:E2942"/>
    <mergeCell ref="G2942:H2942"/>
    <mergeCell ref="I2942:J2942"/>
    <mergeCell ref="B2939:C2939"/>
    <mergeCell ref="D2939:E2939"/>
    <mergeCell ref="G2939:H2939"/>
    <mergeCell ref="I2939:J2939"/>
    <mergeCell ref="B2940:C2940"/>
    <mergeCell ref="D2940:E2940"/>
    <mergeCell ref="G2940:H2940"/>
    <mergeCell ref="I2940:J2940"/>
    <mergeCell ref="G2949:J2949"/>
    <mergeCell ref="G2950:J2950"/>
    <mergeCell ref="G2951:K2951"/>
    <mergeCell ref="A2952:K2952"/>
    <mergeCell ref="A2953:C2953"/>
    <mergeCell ref="D2953:E2953"/>
    <mergeCell ref="G2953:H2953"/>
    <mergeCell ref="I2953:J2953"/>
    <mergeCell ref="A2947:C2947"/>
    <mergeCell ref="D2947:E2947"/>
    <mergeCell ref="G2947:H2947"/>
    <mergeCell ref="I2947:J2947"/>
    <mergeCell ref="B2948:C2948"/>
    <mergeCell ref="D2948:E2948"/>
    <mergeCell ref="G2948:H2948"/>
    <mergeCell ref="I2948:J2948"/>
    <mergeCell ref="B2945:C2945"/>
    <mergeCell ref="D2945:E2945"/>
    <mergeCell ref="G2945:H2945"/>
    <mergeCell ref="I2945:J2945"/>
    <mergeCell ref="G2946:J2946"/>
    <mergeCell ref="B2958:C2958"/>
    <mergeCell ref="D2958:E2958"/>
    <mergeCell ref="G2958:H2958"/>
    <mergeCell ref="I2958:J2958"/>
    <mergeCell ref="B2959:C2959"/>
    <mergeCell ref="D2959:E2959"/>
    <mergeCell ref="G2959:H2959"/>
    <mergeCell ref="I2959:J2959"/>
    <mergeCell ref="B2956:C2956"/>
    <mergeCell ref="D2956:E2956"/>
    <mergeCell ref="G2956:H2956"/>
    <mergeCell ref="I2956:J2956"/>
    <mergeCell ref="B2957:C2957"/>
    <mergeCell ref="D2957:E2957"/>
    <mergeCell ref="G2957:H2957"/>
    <mergeCell ref="I2957:J2957"/>
    <mergeCell ref="B2954:C2954"/>
    <mergeCell ref="D2954:E2954"/>
    <mergeCell ref="G2954:H2954"/>
    <mergeCell ref="I2954:J2954"/>
    <mergeCell ref="B2955:C2955"/>
    <mergeCell ref="D2955:E2955"/>
    <mergeCell ref="G2955:H2955"/>
    <mergeCell ref="I2955:J2955"/>
    <mergeCell ref="A2964:C2964"/>
    <mergeCell ref="D2964:E2964"/>
    <mergeCell ref="G2964:H2964"/>
    <mergeCell ref="I2964:J2964"/>
    <mergeCell ref="B2965:C2965"/>
    <mergeCell ref="D2965:E2965"/>
    <mergeCell ref="G2965:H2965"/>
    <mergeCell ref="I2965:J2965"/>
    <mergeCell ref="B2962:C2962"/>
    <mergeCell ref="D2962:E2962"/>
    <mergeCell ref="G2962:H2962"/>
    <mergeCell ref="I2962:J2962"/>
    <mergeCell ref="G2963:J2963"/>
    <mergeCell ref="G2960:J2960"/>
    <mergeCell ref="A2961:C2961"/>
    <mergeCell ref="D2961:E2961"/>
    <mergeCell ref="G2961:H2961"/>
    <mergeCell ref="I2961:J2961"/>
    <mergeCell ref="G2973:J2973"/>
    <mergeCell ref="A2974:C2974"/>
    <mergeCell ref="D2974:E2974"/>
    <mergeCell ref="G2974:H2974"/>
    <mergeCell ref="I2974:J2974"/>
    <mergeCell ref="B2971:C2971"/>
    <mergeCell ref="D2971:E2971"/>
    <mergeCell ref="G2971:H2971"/>
    <mergeCell ref="I2971:J2971"/>
    <mergeCell ref="B2972:C2972"/>
    <mergeCell ref="D2972:E2972"/>
    <mergeCell ref="G2972:H2972"/>
    <mergeCell ref="I2972:J2972"/>
    <mergeCell ref="G2966:J2966"/>
    <mergeCell ref="G2967:J2967"/>
    <mergeCell ref="G2968:K2968"/>
    <mergeCell ref="A2969:K2969"/>
    <mergeCell ref="A2970:C2970"/>
    <mergeCell ref="D2970:E2970"/>
    <mergeCell ref="G2970:H2970"/>
    <mergeCell ref="I2970:J2970"/>
    <mergeCell ref="A2979:C2979"/>
    <mergeCell ref="D2979:E2979"/>
    <mergeCell ref="G2979:H2979"/>
    <mergeCell ref="I2979:J2979"/>
    <mergeCell ref="B2980:C2980"/>
    <mergeCell ref="D2980:E2980"/>
    <mergeCell ref="G2980:H2980"/>
    <mergeCell ref="I2980:J2980"/>
    <mergeCell ref="B2977:C2977"/>
    <mergeCell ref="D2977:E2977"/>
    <mergeCell ref="G2977:H2977"/>
    <mergeCell ref="I2977:J2977"/>
    <mergeCell ref="G2978:J2978"/>
    <mergeCell ref="B2975:C2975"/>
    <mergeCell ref="D2975:E2975"/>
    <mergeCell ref="G2975:H2975"/>
    <mergeCell ref="I2975:J2975"/>
    <mergeCell ref="B2976:C2976"/>
    <mergeCell ref="D2976:E2976"/>
    <mergeCell ref="G2976:H2976"/>
    <mergeCell ref="I2976:J2976"/>
    <mergeCell ref="B2987:C2987"/>
    <mergeCell ref="D2987:E2987"/>
    <mergeCell ref="G2987:H2987"/>
    <mergeCell ref="I2987:J2987"/>
    <mergeCell ref="B2988:C2988"/>
    <mergeCell ref="D2988:E2988"/>
    <mergeCell ref="G2988:H2988"/>
    <mergeCell ref="I2988:J2988"/>
    <mergeCell ref="G2983:J2983"/>
    <mergeCell ref="G2984:K2984"/>
    <mergeCell ref="A2985:K2985"/>
    <mergeCell ref="A2986:C2986"/>
    <mergeCell ref="D2986:E2986"/>
    <mergeCell ref="G2986:H2986"/>
    <mergeCell ref="I2986:J2986"/>
    <mergeCell ref="B2981:C2981"/>
    <mergeCell ref="D2981:E2981"/>
    <mergeCell ref="G2981:H2981"/>
    <mergeCell ref="I2981:J2981"/>
    <mergeCell ref="G2982:J2982"/>
    <mergeCell ref="A2996:C2996"/>
    <mergeCell ref="D2996:E2996"/>
    <mergeCell ref="G2996:H2996"/>
    <mergeCell ref="I2996:J2996"/>
    <mergeCell ref="B2997:C2997"/>
    <mergeCell ref="D2997:E2997"/>
    <mergeCell ref="G2997:H2997"/>
    <mergeCell ref="I2997:J2997"/>
    <mergeCell ref="B2994:C2994"/>
    <mergeCell ref="D2994:E2994"/>
    <mergeCell ref="G2994:H2994"/>
    <mergeCell ref="I2994:J2994"/>
    <mergeCell ref="G2995:J2995"/>
    <mergeCell ref="G2989:J2989"/>
    <mergeCell ref="G2990:J2990"/>
    <mergeCell ref="G2991:K2991"/>
    <mergeCell ref="A2992:K2992"/>
    <mergeCell ref="A2993:C2993"/>
    <mergeCell ref="D2993:E2993"/>
    <mergeCell ref="G2993:H2993"/>
    <mergeCell ref="I2993:J2993"/>
    <mergeCell ref="B3004:C3004"/>
    <mergeCell ref="D3004:E3004"/>
    <mergeCell ref="G3004:H3004"/>
    <mergeCell ref="I3004:J3004"/>
    <mergeCell ref="B3005:C3005"/>
    <mergeCell ref="D3005:E3005"/>
    <mergeCell ref="G3005:H3005"/>
    <mergeCell ref="I3005:J3005"/>
    <mergeCell ref="G3000:J3000"/>
    <mergeCell ref="G3001:K3001"/>
    <mergeCell ref="A3002:K3002"/>
    <mergeCell ref="A3003:C3003"/>
    <mergeCell ref="D3003:E3003"/>
    <mergeCell ref="G3003:H3003"/>
    <mergeCell ref="I3003:J3003"/>
    <mergeCell ref="B2998:C2998"/>
    <mergeCell ref="D2998:E2998"/>
    <mergeCell ref="G2998:H2998"/>
    <mergeCell ref="I2998:J2998"/>
    <mergeCell ref="G2999:J2999"/>
    <mergeCell ref="A3013:C3013"/>
    <mergeCell ref="D3013:E3013"/>
    <mergeCell ref="G3013:H3013"/>
    <mergeCell ref="I3013:J3013"/>
    <mergeCell ref="B3014:C3014"/>
    <mergeCell ref="D3014:E3014"/>
    <mergeCell ref="G3014:H3014"/>
    <mergeCell ref="I3014:J3014"/>
    <mergeCell ref="B3011:C3011"/>
    <mergeCell ref="D3011:E3011"/>
    <mergeCell ref="G3011:H3011"/>
    <mergeCell ref="I3011:J3011"/>
    <mergeCell ref="G3012:J3012"/>
    <mergeCell ref="G3006:J3006"/>
    <mergeCell ref="G3007:J3007"/>
    <mergeCell ref="G3008:K3008"/>
    <mergeCell ref="A3009:K3009"/>
    <mergeCell ref="A3010:C3010"/>
    <mergeCell ref="D3010:E3010"/>
    <mergeCell ref="G3010:H3010"/>
    <mergeCell ref="I3010:J3010"/>
    <mergeCell ref="B3021:C3021"/>
    <mergeCell ref="D3021:E3021"/>
    <mergeCell ref="G3021:H3021"/>
    <mergeCell ref="I3021:J3021"/>
    <mergeCell ref="B3022:C3022"/>
    <mergeCell ref="D3022:E3022"/>
    <mergeCell ref="G3022:H3022"/>
    <mergeCell ref="I3022:J3022"/>
    <mergeCell ref="G3017:J3017"/>
    <mergeCell ref="G3018:K3018"/>
    <mergeCell ref="A3019:K3019"/>
    <mergeCell ref="A3020:C3020"/>
    <mergeCell ref="D3020:E3020"/>
    <mergeCell ref="G3020:H3020"/>
    <mergeCell ref="I3020:J3020"/>
    <mergeCell ref="B3015:C3015"/>
    <mergeCell ref="D3015:E3015"/>
    <mergeCell ref="G3015:H3015"/>
    <mergeCell ref="I3015:J3015"/>
    <mergeCell ref="G3016:J3016"/>
    <mergeCell ref="A3030:C3030"/>
    <mergeCell ref="D3030:E3030"/>
    <mergeCell ref="G3030:H3030"/>
    <mergeCell ref="I3030:J3030"/>
    <mergeCell ref="B3031:C3031"/>
    <mergeCell ref="D3031:E3031"/>
    <mergeCell ref="G3031:H3031"/>
    <mergeCell ref="I3031:J3031"/>
    <mergeCell ref="B3028:C3028"/>
    <mergeCell ref="D3028:E3028"/>
    <mergeCell ref="G3028:H3028"/>
    <mergeCell ref="I3028:J3028"/>
    <mergeCell ref="G3029:J3029"/>
    <mergeCell ref="G3023:J3023"/>
    <mergeCell ref="G3024:J3024"/>
    <mergeCell ref="G3025:K3025"/>
    <mergeCell ref="A3026:K3026"/>
    <mergeCell ref="A3027:C3027"/>
    <mergeCell ref="D3027:E3027"/>
    <mergeCell ref="G3027:H3027"/>
    <mergeCell ref="I3027:J3027"/>
    <mergeCell ref="B3038:C3038"/>
    <mergeCell ref="D3038:E3038"/>
    <mergeCell ref="G3038:H3038"/>
    <mergeCell ref="I3038:J3038"/>
    <mergeCell ref="B3039:C3039"/>
    <mergeCell ref="D3039:E3039"/>
    <mergeCell ref="G3039:H3039"/>
    <mergeCell ref="I3039:J3039"/>
    <mergeCell ref="G3034:J3034"/>
    <mergeCell ref="G3035:K3035"/>
    <mergeCell ref="A3036:K3036"/>
    <mergeCell ref="A3037:C3037"/>
    <mergeCell ref="D3037:E3037"/>
    <mergeCell ref="G3037:H3037"/>
    <mergeCell ref="I3037:J3037"/>
    <mergeCell ref="B3032:C3032"/>
    <mergeCell ref="D3032:E3032"/>
    <mergeCell ref="G3032:H3032"/>
    <mergeCell ref="I3032:J3032"/>
    <mergeCell ref="G3033:J3033"/>
    <mergeCell ref="B3044:C3044"/>
    <mergeCell ref="D3044:E3044"/>
    <mergeCell ref="G3044:H3044"/>
    <mergeCell ref="I3044:J3044"/>
    <mergeCell ref="B3045:C3045"/>
    <mergeCell ref="D3045:E3045"/>
    <mergeCell ref="G3045:H3045"/>
    <mergeCell ref="I3045:J3045"/>
    <mergeCell ref="G3042:J3042"/>
    <mergeCell ref="A3043:C3043"/>
    <mergeCell ref="D3043:E3043"/>
    <mergeCell ref="G3043:H3043"/>
    <mergeCell ref="I3043:J3043"/>
    <mergeCell ref="B3040:C3040"/>
    <mergeCell ref="D3040:E3040"/>
    <mergeCell ref="G3040:H3040"/>
    <mergeCell ref="I3040:J3040"/>
    <mergeCell ref="B3041:C3041"/>
    <mergeCell ref="D3041:E3041"/>
    <mergeCell ref="G3041:H3041"/>
    <mergeCell ref="I3041:J3041"/>
    <mergeCell ref="A3050:C3050"/>
    <mergeCell ref="D3050:E3050"/>
    <mergeCell ref="G3050:H3050"/>
    <mergeCell ref="I3050:J3050"/>
    <mergeCell ref="B3051:C3051"/>
    <mergeCell ref="D3051:E3051"/>
    <mergeCell ref="G3051:H3051"/>
    <mergeCell ref="I3051:J3051"/>
    <mergeCell ref="B3048:C3048"/>
    <mergeCell ref="D3048:E3048"/>
    <mergeCell ref="G3048:H3048"/>
    <mergeCell ref="I3048:J3048"/>
    <mergeCell ref="G3049:J3049"/>
    <mergeCell ref="G3046:J3046"/>
    <mergeCell ref="A3047:C3047"/>
    <mergeCell ref="D3047:E3047"/>
    <mergeCell ref="G3047:H3047"/>
    <mergeCell ref="I3047:J3047"/>
    <mergeCell ref="G3059:J3059"/>
    <mergeCell ref="A3060:C3060"/>
    <mergeCell ref="D3060:E3060"/>
    <mergeCell ref="G3060:H3060"/>
    <mergeCell ref="I3060:J3060"/>
    <mergeCell ref="B3057:C3057"/>
    <mergeCell ref="D3057:E3057"/>
    <mergeCell ref="G3057:H3057"/>
    <mergeCell ref="I3057:J3057"/>
    <mergeCell ref="B3058:C3058"/>
    <mergeCell ref="D3058:E3058"/>
    <mergeCell ref="G3058:H3058"/>
    <mergeCell ref="I3058:J3058"/>
    <mergeCell ref="G3052:J3052"/>
    <mergeCell ref="G3053:J3053"/>
    <mergeCell ref="G3054:K3054"/>
    <mergeCell ref="A3055:K3055"/>
    <mergeCell ref="A3056:C3056"/>
    <mergeCell ref="D3056:E3056"/>
    <mergeCell ref="G3056:H3056"/>
    <mergeCell ref="I3056:J3056"/>
    <mergeCell ref="B3068:C3068"/>
    <mergeCell ref="D3068:E3068"/>
    <mergeCell ref="G3068:H3068"/>
    <mergeCell ref="I3068:J3068"/>
    <mergeCell ref="B3069:C3069"/>
    <mergeCell ref="D3069:E3069"/>
    <mergeCell ref="G3069:H3069"/>
    <mergeCell ref="I3069:J3069"/>
    <mergeCell ref="G3063:J3063"/>
    <mergeCell ref="G3064:J3064"/>
    <mergeCell ref="G3065:K3065"/>
    <mergeCell ref="A3066:K3066"/>
    <mergeCell ref="A3067:C3067"/>
    <mergeCell ref="D3067:E3067"/>
    <mergeCell ref="G3067:H3067"/>
    <mergeCell ref="I3067:J3067"/>
    <mergeCell ref="B3061:C3061"/>
    <mergeCell ref="D3061:E3061"/>
    <mergeCell ref="G3061:H3061"/>
    <mergeCell ref="I3061:J3061"/>
    <mergeCell ref="B3062:C3062"/>
    <mergeCell ref="D3062:E3062"/>
    <mergeCell ref="G3062:H3062"/>
    <mergeCell ref="I3062:J3062"/>
    <mergeCell ref="G3074:J3074"/>
    <mergeCell ref="G3075:J3075"/>
    <mergeCell ref="G3076:K3076"/>
    <mergeCell ref="A3077:K3077"/>
    <mergeCell ref="A3078:C3078"/>
    <mergeCell ref="D3078:E3078"/>
    <mergeCell ref="G3078:H3078"/>
    <mergeCell ref="I3078:J3078"/>
    <mergeCell ref="B3072:C3072"/>
    <mergeCell ref="D3072:E3072"/>
    <mergeCell ref="G3072:H3072"/>
    <mergeCell ref="I3072:J3072"/>
    <mergeCell ref="B3073:C3073"/>
    <mergeCell ref="D3073:E3073"/>
    <mergeCell ref="G3073:H3073"/>
    <mergeCell ref="I3073:J3073"/>
    <mergeCell ref="G3070:J3070"/>
    <mergeCell ref="A3071:C3071"/>
    <mergeCell ref="D3071:E3071"/>
    <mergeCell ref="G3071:H3071"/>
    <mergeCell ref="I3071:J3071"/>
    <mergeCell ref="B3083:C3083"/>
    <mergeCell ref="D3083:E3083"/>
    <mergeCell ref="G3083:H3083"/>
    <mergeCell ref="I3083:J3083"/>
    <mergeCell ref="B3084:C3084"/>
    <mergeCell ref="D3084:E3084"/>
    <mergeCell ref="G3084:H3084"/>
    <mergeCell ref="I3084:J3084"/>
    <mergeCell ref="G3081:J3081"/>
    <mergeCell ref="A3082:C3082"/>
    <mergeCell ref="D3082:E3082"/>
    <mergeCell ref="G3082:H3082"/>
    <mergeCell ref="I3082:J3082"/>
    <mergeCell ref="B3079:C3079"/>
    <mergeCell ref="D3079:E3079"/>
    <mergeCell ref="G3079:H3079"/>
    <mergeCell ref="I3079:J3079"/>
    <mergeCell ref="B3080:C3080"/>
    <mergeCell ref="D3080:E3080"/>
    <mergeCell ref="G3080:H3080"/>
    <mergeCell ref="I3080:J3080"/>
    <mergeCell ref="G3092:J3092"/>
    <mergeCell ref="A3093:C3093"/>
    <mergeCell ref="D3093:E3093"/>
    <mergeCell ref="G3093:H3093"/>
    <mergeCell ref="I3093:J3093"/>
    <mergeCell ref="B3090:C3090"/>
    <mergeCell ref="D3090:E3090"/>
    <mergeCell ref="G3090:H3090"/>
    <mergeCell ref="I3090:J3090"/>
    <mergeCell ref="B3091:C3091"/>
    <mergeCell ref="D3091:E3091"/>
    <mergeCell ref="G3091:H3091"/>
    <mergeCell ref="I3091:J3091"/>
    <mergeCell ref="G3085:J3085"/>
    <mergeCell ref="G3086:J3086"/>
    <mergeCell ref="G3087:K3087"/>
    <mergeCell ref="A3088:K3088"/>
    <mergeCell ref="A3089:C3089"/>
    <mergeCell ref="D3089:E3089"/>
    <mergeCell ref="G3089:H3089"/>
    <mergeCell ref="I3089:J3089"/>
    <mergeCell ref="B3098:C3098"/>
    <mergeCell ref="D3098:E3098"/>
    <mergeCell ref="G3098:H3098"/>
    <mergeCell ref="I3098:J3098"/>
    <mergeCell ref="B3099:C3099"/>
    <mergeCell ref="D3099:E3099"/>
    <mergeCell ref="G3099:H3099"/>
    <mergeCell ref="I3099:J3099"/>
    <mergeCell ref="G3096:J3096"/>
    <mergeCell ref="A3097:C3097"/>
    <mergeCell ref="D3097:E3097"/>
    <mergeCell ref="G3097:H3097"/>
    <mergeCell ref="I3097:J3097"/>
    <mergeCell ref="B3094:C3094"/>
    <mergeCell ref="D3094:E3094"/>
    <mergeCell ref="G3094:H3094"/>
    <mergeCell ref="I3094:J3094"/>
    <mergeCell ref="B3095:C3095"/>
    <mergeCell ref="D3095:E3095"/>
    <mergeCell ref="G3095:H3095"/>
    <mergeCell ref="I3095:J3095"/>
    <mergeCell ref="A3107:C3107"/>
    <mergeCell ref="D3107:E3107"/>
    <mergeCell ref="G3107:H3107"/>
    <mergeCell ref="I3107:J3107"/>
    <mergeCell ref="B3108:C3108"/>
    <mergeCell ref="D3108:E3108"/>
    <mergeCell ref="G3108:H3108"/>
    <mergeCell ref="I3108:J3108"/>
    <mergeCell ref="B3105:C3105"/>
    <mergeCell ref="D3105:E3105"/>
    <mergeCell ref="G3105:H3105"/>
    <mergeCell ref="I3105:J3105"/>
    <mergeCell ref="G3106:J3106"/>
    <mergeCell ref="G3100:J3100"/>
    <mergeCell ref="G3101:J3101"/>
    <mergeCell ref="G3102:K3102"/>
    <mergeCell ref="A3103:K3103"/>
    <mergeCell ref="A3104:C3104"/>
    <mergeCell ref="D3104:E3104"/>
    <mergeCell ref="G3104:H3104"/>
    <mergeCell ref="I3104:J3104"/>
    <mergeCell ref="B3115:C3115"/>
    <mergeCell ref="D3115:E3115"/>
    <mergeCell ref="G3115:H3115"/>
    <mergeCell ref="I3115:J3115"/>
    <mergeCell ref="G3116:J3116"/>
    <mergeCell ref="G3111:J3111"/>
    <mergeCell ref="G3112:K3112"/>
    <mergeCell ref="A3113:K3113"/>
    <mergeCell ref="A3114:C3114"/>
    <mergeCell ref="D3114:E3114"/>
    <mergeCell ref="G3114:H3114"/>
    <mergeCell ref="I3114:J3114"/>
    <mergeCell ref="B3109:C3109"/>
    <mergeCell ref="D3109:E3109"/>
    <mergeCell ref="G3109:H3109"/>
    <mergeCell ref="I3109:J3109"/>
    <mergeCell ref="G3110:J3110"/>
    <mergeCell ref="B3121:C3121"/>
    <mergeCell ref="D3121:E3121"/>
    <mergeCell ref="G3121:H3121"/>
    <mergeCell ref="I3121:J3121"/>
    <mergeCell ref="G3122:J3122"/>
    <mergeCell ref="B3119:C3119"/>
    <mergeCell ref="D3119:E3119"/>
    <mergeCell ref="G3119:H3119"/>
    <mergeCell ref="I3119:J3119"/>
    <mergeCell ref="B3120:C3120"/>
    <mergeCell ref="D3120:E3120"/>
    <mergeCell ref="G3120:H3120"/>
    <mergeCell ref="I3120:J3120"/>
    <mergeCell ref="A3117:C3117"/>
    <mergeCell ref="D3117:E3117"/>
    <mergeCell ref="G3117:H3117"/>
    <mergeCell ref="I3117:J3117"/>
    <mergeCell ref="B3118:C3118"/>
    <mergeCell ref="D3118:E3118"/>
    <mergeCell ref="G3118:H3118"/>
    <mergeCell ref="I3118:J3118"/>
    <mergeCell ref="G3129:J3129"/>
    <mergeCell ref="G3130:K3130"/>
    <mergeCell ref="A3131:K3131"/>
    <mergeCell ref="A3132:C3132"/>
    <mergeCell ref="D3132:E3132"/>
    <mergeCell ref="G3132:H3132"/>
    <mergeCell ref="I3132:J3132"/>
    <mergeCell ref="B3127:C3127"/>
    <mergeCell ref="D3127:E3127"/>
    <mergeCell ref="G3127:H3127"/>
    <mergeCell ref="I3127:J3127"/>
    <mergeCell ref="G3128:J3128"/>
    <mergeCell ref="G3123:J3123"/>
    <mergeCell ref="G3124:K3124"/>
    <mergeCell ref="A3125:K3125"/>
    <mergeCell ref="A3126:C3126"/>
    <mergeCell ref="D3126:E3126"/>
    <mergeCell ref="G3126:H3126"/>
    <mergeCell ref="I3126:J3126"/>
    <mergeCell ref="B3139:C3139"/>
    <mergeCell ref="D3139:E3139"/>
    <mergeCell ref="G3139:H3139"/>
    <mergeCell ref="I3139:J3139"/>
    <mergeCell ref="G3140:J3140"/>
    <mergeCell ref="G3135:J3135"/>
    <mergeCell ref="G3136:K3136"/>
    <mergeCell ref="A3137:K3137"/>
    <mergeCell ref="A3138:C3138"/>
    <mergeCell ref="D3138:E3138"/>
    <mergeCell ref="G3138:H3138"/>
    <mergeCell ref="I3138:J3138"/>
    <mergeCell ref="B3133:C3133"/>
    <mergeCell ref="D3133:E3133"/>
    <mergeCell ref="G3133:H3133"/>
    <mergeCell ref="I3133:J3133"/>
    <mergeCell ref="G3134:J3134"/>
    <mergeCell ref="G3147:J3147"/>
    <mergeCell ref="G3148:K3148"/>
    <mergeCell ref="A3149:K3149"/>
    <mergeCell ref="A3150:C3150"/>
    <mergeCell ref="D3150:E3150"/>
    <mergeCell ref="G3150:H3150"/>
    <mergeCell ref="I3150:J3150"/>
    <mergeCell ref="B3145:C3145"/>
    <mergeCell ref="D3145:E3145"/>
    <mergeCell ref="G3145:H3145"/>
    <mergeCell ref="I3145:J3145"/>
    <mergeCell ref="G3146:J3146"/>
    <mergeCell ref="G3141:J3141"/>
    <mergeCell ref="G3142:K3142"/>
    <mergeCell ref="A3143:K3143"/>
    <mergeCell ref="A3144:C3144"/>
    <mergeCell ref="D3144:E3144"/>
    <mergeCell ref="G3144:H3144"/>
    <mergeCell ref="I3144:J3144"/>
    <mergeCell ref="B3155:C3155"/>
    <mergeCell ref="D3155:E3155"/>
    <mergeCell ref="G3155:H3155"/>
    <mergeCell ref="I3155:J3155"/>
    <mergeCell ref="B3156:C3156"/>
    <mergeCell ref="D3156:E3156"/>
    <mergeCell ref="G3156:H3156"/>
    <mergeCell ref="I3156:J3156"/>
    <mergeCell ref="B3153:C3153"/>
    <mergeCell ref="D3153:E3153"/>
    <mergeCell ref="G3153:H3153"/>
    <mergeCell ref="I3153:J3153"/>
    <mergeCell ref="B3154:C3154"/>
    <mergeCell ref="D3154:E3154"/>
    <mergeCell ref="G3154:H3154"/>
    <mergeCell ref="I3154:J3154"/>
    <mergeCell ref="B3151:C3151"/>
    <mergeCell ref="D3151:E3151"/>
    <mergeCell ref="G3151:H3151"/>
    <mergeCell ref="I3151:J3151"/>
    <mergeCell ref="B3152:C3152"/>
    <mergeCell ref="D3152:E3152"/>
    <mergeCell ref="G3152:H3152"/>
    <mergeCell ref="I3152:J3152"/>
    <mergeCell ref="A3161:C3161"/>
    <mergeCell ref="D3161:E3161"/>
    <mergeCell ref="G3161:H3161"/>
    <mergeCell ref="I3161:J3161"/>
    <mergeCell ref="B3162:C3162"/>
    <mergeCell ref="D3162:E3162"/>
    <mergeCell ref="G3162:H3162"/>
    <mergeCell ref="I3162:J3162"/>
    <mergeCell ref="B3159:C3159"/>
    <mergeCell ref="D3159:E3159"/>
    <mergeCell ref="G3159:H3159"/>
    <mergeCell ref="I3159:J3159"/>
    <mergeCell ref="G3160:J3160"/>
    <mergeCell ref="G3157:J3157"/>
    <mergeCell ref="A3158:C3158"/>
    <mergeCell ref="D3158:E3158"/>
    <mergeCell ref="G3158:H3158"/>
    <mergeCell ref="I3158:J3158"/>
    <mergeCell ref="G3170:J3170"/>
    <mergeCell ref="A3171:C3171"/>
    <mergeCell ref="D3171:E3171"/>
    <mergeCell ref="G3171:H3171"/>
    <mergeCell ref="I3171:J3171"/>
    <mergeCell ref="B3168:C3168"/>
    <mergeCell ref="D3168:E3168"/>
    <mergeCell ref="G3168:H3168"/>
    <mergeCell ref="I3168:J3168"/>
    <mergeCell ref="B3169:C3169"/>
    <mergeCell ref="D3169:E3169"/>
    <mergeCell ref="G3169:H3169"/>
    <mergeCell ref="I3169:J3169"/>
    <mergeCell ref="G3163:J3163"/>
    <mergeCell ref="G3164:J3164"/>
    <mergeCell ref="G3165:K3165"/>
    <mergeCell ref="A3166:K3166"/>
    <mergeCell ref="A3167:C3167"/>
    <mergeCell ref="D3167:E3167"/>
    <mergeCell ref="G3167:H3167"/>
    <mergeCell ref="I3167:J3167"/>
    <mergeCell ref="B3179:C3179"/>
    <mergeCell ref="D3179:E3179"/>
    <mergeCell ref="G3179:H3179"/>
    <mergeCell ref="I3179:J3179"/>
    <mergeCell ref="B3180:C3180"/>
    <mergeCell ref="D3180:E3180"/>
    <mergeCell ref="G3180:H3180"/>
    <mergeCell ref="I3180:J3180"/>
    <mergeCell ref="G3174:J3174"/>
    <mergeCell ref="G3175:J3175"/>
    <mergeCell ref="G3176:K3176"/>
    <mergeCell ref="A3177:K3177"/>
    <mergeCell ref="A3178:C3178"/>
    <mergeCell ref="D3178:E3178"/>
    <mergeCell ref="G3178:H3178"/>
    <mergeCell ref="I3178:J3178"/>
    <mergeCell ref="B3172:C3172"/>
    <mergeCell ref="D3172:E3172"/>
    <mergeCell ref="G3172:H3172"/>
    <mergeCell ref="I3172:J3172"/>
    <mergeCell ref="B3173:C3173"/>
    <mergeCell ref="D3173:E3173"/>
    <mergeCell ref="G3173:H3173"/>
    <mergeCell ref="I3173:J3173"/>
    <mergeCell ref="G3185:J3185"/>
    <mergeCell ref="G3186:J3186"/>
    <mergeCell ref="G3187:K3187"/>
    <mergeCell ref="A3188:K3188"/>
    <mergeCell ref="A3189:C3189"/>
    <mergeCell ref="D3189:E3189"/>
    <mergeCell ref="G3189:H3189"/>
    <mergeCell ref="I3189:J3189"/>
    <mergeCell ref="B3183:C3183"/>
    <mergeCell ref="D3183:E3183"/>
    <mergeCell ref="G3183:H3183"/>
    <mergeCell ref="I3183:J3183"/>
    <mergeCell ref="B3184:C3184"/>
    <mergeCell ref="D3184:E3184"/>
    <mergeCell ref="G3184:H3184"/>
    <mergeCell ref="I3184:J3184"/>
    <mergeCell ref="G3181:J3181"/>
    <mergeCell ref="A3182:C3182"/>
    <mergeCell ref="D3182:E3182"/>
    <mergeCell ref="G3182:H3182"/>
    <mergeCell ref="I3182:J3182"/>
    <mergeCell ref="B3194:C3194"/>
    <mergeCell ref="D3194:E3194"/>
    <mergeCell ref="G3194:H3194"/>
    <mergeCell ref="I3194:J3194"/>
    <mergeCell ref="B3195:C3195"/>
    <mergeCell ref="D3195:E3195"/>
    <mergeCell ref="G3195:H3195"/>
    <mergeCell ref="I3195:J3195"/>
    <mergeCell ref="G3192:J3192"/>
    <mergeCell ref="A3193:C3193"/>
    <mergeCell ref="D3193:E3193"/>
    <mergeCell ref="G3193:H3193"/>
    <mergeCell ref="I3193:J3193"/>
    <mergeCell ref="B3190:C3190"/>
    <mergeCell ref="D3190:E3190"/>
    <mergeCell ref="G3190:H3190"/>
    <mergeCell ref="I3190:J3190"/>
    <mergeCell ref="B3191:C3191"/>
    <mergeCell ref="D3191:E3191"/>
    <mergeCell ref="G3191:H3191"/>
    <mergeCell ref="I3191:J3191"/>
    <mergeCell ref="G3203:J3203"/>
    <mergeCell ref="A3204:C3204"/>
    <mergeCell ref="D3204:E3204"/>
    <mergeCell ref="G3204:H3204"/>
    <mergeCell ref="I3204:J3204"/>
    <mergeCell ref="B3201:C3201"/>
    <mergeCell ref="D3201:E3201"/>
    <mergeCell ref="G3201:H3201"/>
    <mergeCell ref="I3201:J3201"/>
    <mergeCell ref="B3202:C3202"/>
    <mergeCell ref="D3202:E3202"/>
    <mergeCell ref="G3202:H3202"/>
    <mergeCell ref="I3202:J3202"/>
    <mergeCell ref="G3196:J3196"/>
    <mergeCell ref="G3197:J3197"/>
    <mergeCell ref="G3198:K3198"/>
    <mergeCell ref="A3199:K3199"/>
    <mergeCell ref="A3200:C3200"/>
    <mergeCell ref="D3200:E3200"/>
    <mergeCell ref="G3200:H3200"/>
    <mergeCell ref="I3200:J3200"/>
    <mergeCell ref="B3213:C3213"/>
    <mergeCell ref="G3213:H3213"/>
    <mergeCell ref="I3213:J3213"/>
    <mergeCell ref="G3214:J3214"/>
    <mergeCell ref="G3215:J3215"/>
    <mergeCell ref="G3207:J3207"/>
    <mergeCell ref="G3208:J3208"/>
    <mergeCell ref="G3209:K3209"/>
    <mergeCell ref="A3210:K3210"/>
    <mergeCell ref="A3211:C3212"/>
    <mergeCell ref="D3211:D3212"/>
    <mergeCell ref="E3211:F3211"/>
    <mergeCell ref="G3211:J3211"/>
    <mergeCell ref="K3211:K3212"/>
    <mergeCell ref="G3212:H3212"/>
    <mergeCell ref="I3212:J3212"/>
    <mergeCell ref="B3205:C3205"/>
    <mergeCell ref="D3205:E3205"/>
    <mergeCell ref="G3205:H3205"/>
    <mergeCell ref="I3205:J3205"/>
    <mergeCell ref="B3206:C3206"/>
    <mergeCell ref="D3206:E3206"/>
    <mergeCell ref="G3206:H3206"/>
    <mergeCell ref="I3206:J3206"/>
    <mergeCell ref="B3225:C3225"/>
    <mergeCell ref="G3225:H3225"/>
    <mergeCell ref="I3225:J3225"/>
    <mergeCell ref="G3226:J3226"/>
    <mergeCell ref="G3227:J3227"/>
    <mergeCell ref="G3221:K3221"/>
    <mergeCell ref="A3222:K3222"/>
    <mergeCell ref="A3223:C3224"/>
    <mergeCell ref="D3223:D3224"/>
    <mergeCell ref="E3223:F3223"/>
    <mergeCell ref="G3223:J3223"/>
    <mergeCell ref="K3223:K3224"/>
    <mergeCell ref="G3224:H3224"/>
    <mergeCell ref="I3224:J3224"/>
    <mergeCell ref="G3216:J3216"/>
    <mergeCell ref="G3217:J3217"/>
    <mergeCell ref="G3218:J3218"/>
    <mergeCell ref="G3219:J3219"/>
    <mergeCell ref="G3220:J3220"/>
    <mergeCell ref="B3237:C3237"/>
    <mergeCell ref="G3237:H3237"/>
    <mergeCell ref="I3237:J3237"/>
    <mergeCell ref="G3238:J3238"/>
    <mergeCell ref="G3239:J3239"/>
    <mergeCell ref="G3233:K3233"/>
    <mergeCell ref="A3234:K3234"/>
    <mergeCell ref="A3235:C3236"/>
    <mergeCell ref="D3235:D3236"/>
    <mergeCell ref="E3235:F3235"/>
    <mergeCell ref="G3235:J3235"/>
    <mergeCell ref="K3235:K3236"/>
    <mergeCell ref="G3236:H3236"/>
    <mergeCell ref="I3236:J3236"/>
    <mergeCell ref="G3228:J3228"/>
    <mergeCell ref="G3229:J3229"/>
    <mergeCell ref="G3230:J3230"/>
    <mergeCell ref="G3231:J3231"/>
    <mergeCell ref="G3232:J3232"/>
    <mergeCell ref="B3247:C3247"/>
    <mergeCell ref="D3247:E3247"/>
    <mergeCell ref="G3247:H3247"/>
    <mergeCell ref="I3247:J3247"/>
    <mergeCell ref="B3248:C3248"/>
    <mergeCell ref="D3248:E3248"/>
    <mergeCell ref="G3248:H3248"/>
    <mergeCell ref="I3248:J3248"/>
    <mergeCell ref="A3245:K3245"/>
    <mergeCell ref="A3246:C3246"/>
    <mergeCell ref="D3246:E3246"/>
    <mergeCell ref="G3246:H3246"/>
    <mergeCell ref="I3246:J3246"/>
    <mergeCell ref="G3240:J3240"/>
    <mergeCell ref="G3241:J3241"/>
    <mergeCell ref="G3242:J3242"/>
    <mergeCell ref="G3243:J3243"/>
    <mergeCell ref="G3244:K3244"/>
    <mergeCell ref="B3253:C3253"/>
    <mergeCell ref="D3253:E3253"/>
    <mergeCell ref="G3253:H3253"/>
    <mergeCell ref="I3253:J3253"/>
    <mergeCell ref="B3254:C3254"/>
    <mergeCell ref="D3254:E3254"/>
    <mergeCell ref="G3254:H3254"/>
    <mergeCell ref="I3254:J3254"/>
    <mergeCell ref="G3251:J3251"/>
    <mergeCell ref="A3252:C3252"/>
    <mergeCell ref="D3252:E3252"/>
    <mergeCell ref="G3252:H3252"/>
    <mergeCell ref="I3252:J3252"/>
    <mergeCell ref="B3249:C3249"/>
    <mergeCell ref="D3249:E3249"/>
    <mergeCell ref="G3249:H3249"/>
    <mergeCell ref="I3249:J3249"/>
    <mergeCell ref="B3250:C3250"/>
    <mergeCell ref="D3250:E3250"/>
    <mergeCell ref="G3250:H3250"/>
    <mergeCell ref="I3250:J3250"/>
    <mergeCell ref="B3262:C3262"/>
    <mergeCell ref="D3262:E3262"/>
    <mergeCell ref="G3262:H3262"/>
    <mergeCell ref="I3262:J3262"/>
    <mergeCell ref="B3263:C3263"/>
    <mergeCell ref="D3263:E3263"/>
    <mergeCell ref="G3263:H3263"/>
    <mergeCell ref="I3263:J3263"/>
    <mergeCell ref="B3260:C3260"/>
    <mergeCell ref="D3260:E3260"/>
    <mergeCell ref="G3260:H3260"/>
    <mergeCell ref="I3260:J3260"/>
    <mergeCell ref="B3261:C3261"/>
    <mergeCell ref="D3261:E3261"/>
    <mergeCell ref="G3261:H3261"/>
    <mergeCell ref="I3261:J3261"/>
    <mergeCell ref="G3255:J3255"/>
    <mergeCell ref="G3256:J3256"/>
    <mergeCell ref="G3257:K3257"/>
    <mergeCell ref="A3258:K3258"/>
    <mergeCell ref="A3259:C3259"/>
    <mergeCell ref="D3259:E3259"/>
    <mergeCell ref="G3259:H3259"/>
    <mergeCell ref="I3259:J3259"/>
    <mergeCell ref="G3268:J3268"/>
    <mergeCell ref="G3269:J3269"/>
    <mergeCell ref="G3270:K3270"/>
    <mergeCell ref="A3271:K3271"/>
    <mergeCell ref="A3272:C3272"/>
    <mergeCell ref="D3272:E3272"/>
    <mergeCell ref="G3272:H3272"/>
    <mergeCell ref="I3272:J3272"/>
    <mergeCell ref="B3266:C3266"/>
    <mergeCell ref="D3266:E3266"/>
    <mergeCell ref="G3266:H3266"/>
    <mergeCell ref="I3266:J3266"/>
    <mergeCell ref="B3267:C3267"/>
    <mergeCell ref="D3267:E3267"/>
    <mergeCell ref="G3267:H3267"/>
    <mergeCell ref="I3267:J3267"/>
    <mergeCell ref="G3264:J3264"/>
    <mergeCell ref="A3265:C3265"/>
    <mergeCell ref="D3265:E3265"/>
    <mergeCell ref="G3265:H3265"/>
    <mergeCell ref="I3265:J3265"/>
    <mergeCell ref="B3280:C3280"/>
    <mergeCell ref="D3280:E3280"/>
    <mergeCell ref="G3280:H3280"/>
    <mergeCell ref="I3280:J3280"/>
    <mergeCell ref="B3281:C3281"/>
    <mergeCell ref="D3281:E3281"/>
    <mergeCell ref="G3281:H3281"/>
    <mergeCell ref="I3281:J3281"/>
    <mergeCell ref="G3275:J3275"/>
    <mergeCell ref="G3276:J3276"/>
    <mergeCell ref="G3277:K3277"/>
    <mergeCell ref="A3278:K3278"/>
    <mergeCell ref="A3279:C3279"/>
    <mergeCell ref="D3279:E3279"/>
    <mergeCell ref="G3279:H3279"/>
    <mergeCell ref="I3279:J3279"/>
    <mergeCell ref="B3273:C3273"/>
    <mergeCell ref="D3273:E3273"/>
    <mergeCell ref="G3273:H3273"/>
    <mergeCell ref="I3273:J3273"/>
    <mergeCell ref="B3274:C3274"/>
    <mergeCell ref="D3274:E3274"/>
    <mergeCell ref="G3274:H3274"/>
    <mergeCell ref="I3274:J3274"/>
    <mergeCell ref="B3289:C3289"/>
    <mergeCell ref="D3289:E3289"/>
    <mergeCell ref="G3289:H3289"/>
    <mergeCell ref="I3289:J3289"/>
    <mergeCell ref="G3290:J3290"/>
    <mergeCell ref="G3284:J3284"/>
    <mergeCell ref="G3285:J3285"/>
    <mergeCell ref="G3286:K3286"/>
    <mergeCell ref="A3287:K3287"/>
    <mergeCell ref="A3288:C3288"/>
    <mergeCell ref="D3288:E3288"/>
    <mergeCell ref="G3288:H3288"/>
    <mergeCell ref="I3288:J3288"/>
    <mergeCell ref="B3282:C3282"/>
    <mergeCell ref="D3282:E3282"/>
    <mergeCell ref="G3282:H3282"/>
    <mergeCell ref="I3282:J3282"/>
    <mergeCell ref="B3283:C3283"/>
    <mergeCell ref="D3283:E3283"/>
    <mergeCell ref="G3283:H3283"/>
    <mergeCell ref="I3283:J3283"/>
    <mergeCell ref="G3297:J3297"/>
    <mergeCell ref="G3298:K3298"/>
    <mergeCell ref="A3299:K3299"/>
    <mergeCell ref="A3300:C3300"/>
    <mergeCell ref="D3300:E3300"/>
    <mergeCell ref="G3300:H3300"/>
    <mergeCell ref="I3300:J3300"/>
    <mergeCell ref="B3295:C3295"/>
    <mergeCell ref="D3295:E3295"/>
    <mergeCell ref="G3295:H3295"/>
    <mergeCell ref="I3295:J3295"/>
    <mergeCell ref="G3296:J3296"/>
    <mergeCell ref="G3291:J3291"/>
    <mergeCell ref="G3292:K3292"/>
    <mergeCell ref="A3293:K3293"/>
    <mergeCell ref="A3294:C3294"/>
    <mergeCell ref="D3294:E3294"/>
    <mergeCell ref="G3294:H3294"/>
    <mergeCell ref="I3294:J3294"/>
    <mergeCell ref="B3307:C3307"/>
    <mergeCell ref="D3307:E3307"/>
    <mergeCell ref="G3307:H3307"/>
    <mergeCell ref="I3307:J3307"/>
    <mergeCell ref="G3308:J3308"/>
    <mergeCell ref="G3303:J3303"/>
    <mergeCell ref="G3304:K3304"/>
    <mergeCell ref="A3305:K3305"/>
    <mergeCell ref="A3306:C3306"/>
    <mergeCell ref="D3306:E3306"/>
    <mergeCell ref="G3306:H3306"/>
    <mergeCell ref="I3306:J3306"/>
    <mergeCell ref="B3301:C3301"/>
    <mergeCell ref="D3301:E3301"/>
    <mergeCell ref="G3301:H3301"/>
    <mergeCell ref="I3301:J3301"/>
    <mergeCell ref="G3302:J3302"/>
    <mergeCell ref="B3315:C3315"/>
    <mergeCell ref="D3315:E3315"/>
    <mergeCell ref="G3315:H3315"/>
    <mergeCell ref="I3315:J3315"/>
    <mergeCell ref="B3316:C3316"/>
    <mergeCell ref="D3316:E3316"/>
    <mergeCell ref="G3316:H3316"/>
    <mergeCell ref="I3316:J3316"/>
    <mergeCell ref="B3313:C3313"/>
    <mergeCell ref="D3313:E3313"/>
    <mergeCell ref="G3313:H3313"/>
    <mergeCell ref="I3313:J3313"/>
    <mergeCell ref="B3314:C3314"/>
    <mergeCell ref="D3314:E3314"/>
    <mergeCell ref="G3314:H3314"/>
    <mergeCell ref="I3314:J3314"/>
    <mergeCell ref="G3309:J3309"/>
    <mergeCell ref="G3310:K3310"/>
    <mergeCell ref="A3311:K3311"/>
    <mergeCell ref="A3312:C3312"/>
    <mergeCell ref="D3312:E3312"/>
    <mergeCell ref="G3312:H3312"/>
    <mergeCell ref="I3312:J3312"/>
    <mergeCell ref="B3321:C3321"/>
    <mergeCell ref="D3321:E3321"/>
    <mergeCell ref="G3321:H3321"/>
    <mergeCell ref="I3321:J3321"/>
    <mergeCell ref="G3322:J3322"/>
    <mergeCell ref="G3319:J3319"/>
    <mergeCell ref="A3320:C3320"/>
    <mergeCell ref="D3320:E3320"/>
    <mergeCell ref="G3320:H3320"/>
    <mergeCell ref="I3320:J3320"/>
    <mergeCell ref="B3317:C3317"/>
    <mergeCell ref="D3317:E3317"/>
    <mergeCell ref="G3317:H3317"/>
    <mergeCell ref="I3317:J3317"/>
    <mergeCell ref="B3318:C3318"/>
    <mergeCell ref="D3318:E3318"/>
    <mergeCell ref="G3318:H3318"/>
    <mergeCell ref="I3318:J3318"/>
    <mergeCell ref="B3330:C3330"/>
    <mergeCell ref="D3330:E3330"/>
    <mergeCell ref="G3330:H3330"/>
    <mergeCell ref="I3330:J3330"/>
    <mergeCell ref="B3331:C3331"/>
    <mergeCell ref="D3331:E3331"/>
    <mergeCell ref="G3331:H3331"/>
    <mergeCell ref="I3331:J3331"/>
    <mergeCell ref="G3325:J3325"/>
    <mergeCell ref="G3326:J3326"/>
    <mergeCell ref="G3327:K3327"/>
    <mergeCell ref="A3328:K3328"/>
    <mergeCell ref="A3329:C3329"/>
    <mergeCell ref="D3329:E3329"/>
    <mergeCell ref="G3329:H3329"/>
    <mergeCell ref="I3329:J3329"/>
    <mergeCell ref="A3323:C3323"/>
    <mergeCell ref="D3323:E3323"/>
    <mergeCell ref="G3323:H3323"/>
    <mergeCell ref="I3323:J3323"/>
    <mergeCell ref="B3324:C3324"/>
    <mergeCell ref="D3324:E3324"/>
    <mergeCell ref="G3324:H3324"/>
    <mergeCell ref="I3324:J3324"/>
    <mergeCell ref="G3336:J3336"/>
    <mergeCell ref="G3337:J3337"/>
    <mergeCell ref="G3338:K3338"/>
    <mergeCell ref="A3339:K3339"/>
    <mergeCell ref="A3340:C3340"/>
    <mergeCell ref="D3340:E3340"/>
    <mergeCell ref="G3340:H3340"/>
    <mergeCell ref="I3340:J3340"/>
    <mergeCell ref="B3334:C3334"/>
    <mergeCell ref="D3334:E3334"/>
    <mergeCell ref="G3334:H3334"/>
    <mergeCell ref="I3334:J3334"/>
    <mergeCell ref="B3335:C3335"/>
    <mergeCell ref="D3335:E3335"/>
    <mergeCell ref="G3335:H3335"/>
    <mergeCell ref="I3335:J3335"/>
    <mergeCell ref="G3332:J3332"/>
    <mergeCell ref="A3333:C3333"/>
    <mergeCell ref="D3333:E3333"/>
    <mergeCell ref="G3333:H3333"/>
    <mergeCell ref="I3333:J3333"/>
    <mergeCell ref="G3347:J3347"/>
    <mergeCell ref="G3348:J3348"/>
    <mergeCell ref="A3349:K3349"/>
    <mergeCell ref="B3345:C3345"/>
    <mergeCell ref="D3345:E3345"/>
    <mergeCell ref="G3345:H3345"/>
    <mergeCell ref="I3345:J3345"/>
    <mergeCell ref="B3346:C3346"/>
    <mergeCell ref="D3346:E3346"/>
    <mergeCell ref="G3346:H3346"/>
    <mergeCell ref="I3346:J3346"/>
    <mergeCell ref="G3343:J3343"/>
    <mergeCell ref="A3344:C3344"/>
    <mergeCell ref="D3344:E3344"/>
    <mergeCell ref="G3344:H3344"/>
    <mergeCell ref="I3344:J3344"/>
    <mergeCell ref="B3341:C3341"/>
    <mergeCell ref="D3341:E3341"/>
    <mergeCell ref="G3341:H3341"/>
    <mergeCell ref="I3341:J3341"/>
    <mergeCell ref="B3342:C3342"/>
    <mergeCell ref="D3342:E3342"/>
    <mergeCell ref="G3342:H3342"/>
    <mergeCell ref="I3342:J3342"/>
  </mergeCells>
  <pageMargins left="0.51181102362204722" right="0.51181102362204722" top="0.51181102362204722" bottom="0.51181102362204722" header="0" footer="0"/>
  <pageSetup paperSize="9" scale="8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K53"/>
  <sheetViews>
    <sheetView view="pageBreakPreview" zoomScale="90" zoomScaleNormal="100" zoomScaleSheetLayoutView="90" workbookViewId="0">
      <selection activeCell="E9" sqref="E9"/>
    </sheetView>
  </sheetViews>
  <sheetFormatPr defaultRowHeight="12"/>
  <cols>
    <col min="1" max="1" width="9.33203125" style="2" customWidth="1"/>
    <col min="2" max="2" width="68.6640625" style="2" customWidth="1"/>
    <col min="3" max="3" width="9.33203125" style="2" customWidth="1"/>
    <col min="4" max="4" width="10.33203125" style="2" customWidth="1"/>
    <col min="5" max="5" width="9.33203125" style="2" customWidth="1"/>
    <col min="6" max="7" width="12.44140625" style="2" customWidth="1"/>
    <col min="8" max="8" width="13.21875" style="2" bestFit="1" customWidth="1"/>
    <col min="9" max="10" width="8.6640625" style="2" customWidth="1"/>
    <col min="11" max="11" width="4.6640625" style="2" customWidth="1"/>
    <col min="12" max="16384" width="8.88671875" style="2"/>
  </cols>
  <sheetData>
    <row r="1" spans="1:11" ht="99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  <c r="K1" s="344"/>
    </row>
    <row r="2" spans="1:11" ht="10.050000000000001" customHeight="1">
      <c r="A2" s="11"/>
      <c r="B2" s="392" t="s">
        <v>1845</v>
      </c>
      <c r="C2" s="392"/>
      <c r="D2" s="11"/>
      <c r="E2" s="11"/>
      <c r="F2" s="11"/>
      <c r="G2" s="11"/>
      <c r="H2" s="11"/>
      <c r="I2" s="11"/>
      <c r="J2" s="11"/>
      <c r="K2" s="11"/>
    </row>
    <row r="3" spans="1:11" ht="22.05" customHeight="1">
      <c r="A3" s="265" t="s">
        <v>1</v>
      </c>
      <c r="B3" s="266" t="s">
        <v>3</v>
      </c>
      <c r="C3" s="265" t="s">
        <v>178</v>
      </c>
      <c r="D3" s="265" t="s">
        <v>1846</v>
      </c>
      <c r="E3" s="265" t="s">
        <v>179</v>
      </c>
      <c r="F3" s="265" t="s">
        <v>640</v>
      </c>
      <c r="G3" s="265" t="s">
        <v>196</v>
      </c>
      <c r="H3" s="265" t="s">
        <v>1847</v>
      </c>
      <c r="I3" s="265" t="s">
        <v>189</v>
      </c>
      <c r="J3" s="265" t="s">
        <v>1848</v>
      </c>
      <c r="K3" s="265" t="s">
        <v>1849</v>
      </c>
    </row>
    <row r="4" spans="1:11" ht="28.05" customHeight="1">
      <c r="A4" s="267" t="s">
        <v>139</v>
      </c>
      <c r="B4" s="268" t="s">
        <v>693</v>
      </c>
      <c r="C4" s="267" t="s">
        <v>16</v>
      </c>
      <c r="D4" s="267" t="s">
        <v>193</v>
      </c>
      <c r="E4" s="267" t="s">
        <v>73</v>
      </c>
      <c r="F4" s="269">
        <v>2439.84</v>
      </c>
      <c r="G4" s="270">
        <v>621.79</v>
      </c>
      <c r="H4" s="270">
        <f t="shared" ref="H4:H48" si="0">ROUND(F4*G4,2)</f>
        <v>1517068.11</v>
      </c>
      <c r="I4" s="271">
        <f t="shared" ref="I4:I48" si="1">H4/VALOR_TOTAL*100</f>
        <v>17.145206665314959</v>
      </c>
      <c r="J4" s="271">
        <f>I4</f>
        <v>17.145206665314959</v>
      </c>
      <c r="K4" s="267" t="str">
        <f t="shared" ref="K4:K48" si="2">IF(J4&lt;=80,"A",IF(J4&lt;=90,"B","C"))</f>
        <v>A</v>
      </c>
    </row>
    <row r="5" spans="1:11" ht="15" customHeight="1">
      <c r="A5" s="267" t="s">
        <v>107</v>
      </c>
      <c r="B5" s="268" t="s">
        <v>659</v>
      </c>
      <c r="C5" s="267" t="s">
        <v>16</v>
      </c>
      <c r="D5" s="267" t="s">
        <v>193</v>
      </c>
      <c r="E5" s="267" t="s">
        <v>73</v>
      </c>
      <c r="F5" s="269">
        <v>21066.83</v>
      </c>
      <c r="G5" s="270">
        <v>43.06</v>
      </c>
      <c r="H5" s="270">
        <f t="shared" si="0"/>
        <v>907137.7</v>
      </c>
      <c r="I5" s="271">
        <f t="shared" si="1"/>
        <v>10.252053443004929</v>
      </c>
      <c r="J5" s="271">
        <f t="shared" ref="J5:J48" si="3">I5+J4</f>
        <v>27.397260108319887</v>
      </c>
      <c r="K5" s="267" t="str">
        <f t="shared" si="2"/>
        <v>A</v>
      </c>
    </row>
    <row r="6" spans="1:11" ht="19.95" customHeight="1">
      <c r="A6" s="267" t="s">
        <v>81</v>
      </c>
      <c r="B6" s="268" t="s">
        <v>82</v>
      </c>
      <c r="C6" s="267" t="s">
        <v>1850</v>
      </c>
      <c r="D6" s="267" t="s">
        <v>213</v>
      </c>
      <c r="E6" s="267" t="s">
        <v>83</v>
      </c>
      <c r="F6" s="269">
        <v>1</v>
      </c>
      <c r="G6" s="270">
        <v>709473.03</v>
      </c>
      <c r="H6" s="270">
        <f t="shared" si="0"/>
        <v>709473.03</v>
      </c>
      <c r="I6" s="271">
        <f t="shared" si="1"/>
        <v>8.0181381723311027</v>
      </c>
      <c r="J6" s="271">
        <f t="shared" si="3"/>
        <v>35.41539828065099</v>
      </c>
      <c r="K6" s="267" t="str">
        <f t="shared" si="2"/>
        <v>A</v>
      </c>
    </row>
    <row r="7" spans="1:11" ht="19.95" customHeight="1">
      <c r="A7" s="267" t="s">
        <v>123</v>
      </c>
      <c r="B7" s="268" t="s">
        <v>124</v>
      </c>
      <c r="C7" s="267" t="s">
        <v>1850</v>
      </c>
      <c r="D7" s="267" t="s">
        <v>213</v>
      </c>
      <c r="E7" s="267" t="s">
        <v>73</v>
      </c>
      <c r="F7" s="269">
        <v>3360</v>
      </c>
      <c r="G7" s="270">
        <v>199.28</v>
      </c>
      <c r="H7" s="270">
        <f t="shared" si="0"/>
        <v>669580.80000000005</v>
      </c>
      <c r="I7" s="271">
        <f t="shared" si="1"/>
        <v>7.5672945199058486</v>
      </c>
      <c r="J7" s="271">
        <f t="shared" si="3"/>
        <v>42.98269280055684</v>
      </c>
      <c r="K7" s="267" t="str">
        <f t="shared" si="2"/>
        <v>A</v>
      </c>
    </row>
    <row r="8" spans="1:11" ht="19.95" customHeight="1">
      <c r="A8" s="267" t="s">
        <v>75</v>
      </c>
      <c r="B8" s="268" t="s">
        <v>76</v>
      </c>
      <c r="C8" s="267" t="s">
        <v>16</v>
      </c>
      <c r="D8" s="267" t="s">
        <v>213</v>
      </c>
      <c r="E8" s="267" t="s">
        <v>77</v>
      </c>
      <c r="F8" s="269">
        <v>203126.69</v>
      </c>
      <c r="G8" s="270">
        <v>2.74</v>
      </c>
      <c r="H8" s="270">
        <f t="shared" si="0"/>
        <v>556567.13</v>
      </c>
      <c r="I8" s="271">
        <f t="shared" si="1"/>
        <v>6.2900659529196847</v>
      </c>
      <c r="J8" s="271">
        <f t="shared" si="3"/>
        <v>49.272758753476523</v>
      </c>
      <c r="K8" s="267" t="str">
        <f t="shared" si="2"/>
        <v>A</v>
      </c>
    </row>
    <row r="9" spans="1:11" ht="15" customHeight="1">
      <c r="A9" s="267" t="s">
        <v>158</v>
      </c>
      <c r="B9" s="268" t="s">
        <v>716</v>
      </c>
      <c r="C9" s="267" t="s">
        <v>16</v>
      </c>
      <c r="D9" s="267" t="s">
        <v>193</v>
      </c>
      <c r="E9" s="267" t="s">
        <v>144</v>
      </c>
      <c r="F9" s="269">
        <v>55615.42</v>
      </c>
      <c r="G9" s="270">
        <v>8.41</v>
      </c>
      <c r="H9" s="270">
        <f t="shared" si="0"/>
        <v>467725.68</v>
      </c>
      <c r="I9" s="271">
        <f t="shared" si="1"/>
        <v>5.2860207089021012</v>
      </c>
      <c r="J9" s="271">
        <f t="shared" si="3"/>
        <v>54.558779462378624</v>
      </c>
      <c r="K9" s="267" t="str">
        <f t="shared" si="2"/>
        <v>A</v>
      </c>
    </row>
    <row r="10" spans="1:11" ht="19.95" customHeight="1">
      <c r="A10" s="267" t="s">
        <v>169</v>
      </c>
      <c r="B10" s="268" t="s">
        <v>170</v>
      </c>
      <c r="C10" s="267" t="s">
        <v>1850</v>
      </c>
      <c r="D10" s="267" t="s">
        <v>213</v>
      </c>
      <c r="E10" s="267" t="s">
        <v>167</v>
      </c>
      <c r="F10" s="269">
        <v>2765</v>
      </c>
      <c r="G10" s="270">
        <v>163.78</v>
      </c>
      <c r="H10" s="270">
        <f t="shared" si="0"/>
        <v>452851.7</v>
      </c>
      <c r="I10" s="271">
        <f t="shared" si="1"/>
        <v>5.1179218217428675</v>
      </c>
      <c r="J10" s="271">
        <f t="shared" si="3"/>
        <v>59.676701284121492</v>
      </c>
      <c r="K10" s="267" t="str">
        <f t="shared" si="2"/>
        <v>A</v>
      </c>
    </row>
    <row r="11" spans="1:11" ht="15" customHeight="1">
      <c r="A11" s="267" t="s">
        <v>146</v>
      </c>
      <c r="B11" s="268" t="s">
        <v>702</v>
      </c>
      <c r="C11" s="267" t="s">
        <v>16</v>
      </c>
      <c r="D11" s="267" t="s">
        <v>193</v>
      </c>
      <c r="E11" s="267" t="s">
        <v>144</v>
      </c>
      <c r="F11" s="269">
        <v>41105.120000000003</v>
      </c>
      <c r="G11" s="270">
        <v>8.8800000000000008</v>
      </c>
      <c r="H11" s="270">
        <f t="shared" si="0"/>
        <v>365013.47</v>
      </c>
      <c r="I11" s="271">
        <f t="shared" si="1"/>
        <v>4.1252145091717347</v>
      </c>
      <c r="J11" s="271">
        <f t="shared" si="3"/>
        <v>63.801915793293226</v>
      </c>
      <c r="K11" s="267" t="str">
        <f t="shared" si="2"/>
        <v>A</v>
      </c>
    </row>
    <row r="12" spans="1:11" ht="15" customHeight="1">
      <c r="A12" s="267" t="s">
        <v>152</v>
      </c>
      <c r="B12" s="268" t="s">
        <v>707</v>
      </c>
      <c r="C12" s="267" t="s">
        <v>16</v>
      </c>
      <c r="D12" s="267" t="s">
        <v>193</v>
      </c>
      <c r="E12" s="267" t="s">
        <v>144</v>
      </c>
      <c r="F12" s="269">
        <v>33967.69</v>
      </c>
      <c r="G12" s="270">
        <v>8.92</v>
      </c>
      <c r="H12" s="270">
        <f t="shared" si="0"/>
        <v>302991.78999999998</v>
      </c>
      <c r="I12" s="271">
        <f t="shared" si="1"/>
        <v>3.4242739816366647</v>
      </c>
      <c r="J12" s="271">
        <f t="shared" si="3"/>
        <v>67.226189774929892</v>
      </c>
      <c r="K12" s="267" t="str">
        <f t="shared" si="2"/>
        <v>A</v>
      </c>
    </row>
    <row r="13" spans="1:11" ht="19.95" customHeight="1">
      <c r="A13" s="267" t="s">
        <v>117</v>
      </c>
      <c r="B13" s="268" t="s">
        <v>118</v>
      </c>
      <c r="C13" s="267" t="s">
        <v>1850</v>
      </c>
      <c r="D13" s="267" t="s">
        <v>213</v>
      </c>
      <c r="E13" s="267" t="s">
        <v>18</v>
      </c>
      <c r="F13" s="269">
        <v>5600</v>
      </c>
      <c r="G13" s="270">
        <v>51.88</v>
      </c>
      <c r="H13" s="270">
        <f t="shared" si="0"/>
        <v>290528</v>
      </c>
      <c r="I13" s="271">
        <f t="shared" si="1"/>
        <v>3.2834139543415914</v>
      </c>
      <c r="J13" s="271">
        <f t="shared" si="3"/>
        <v>70.50960372927149</v>
      </c>
      <c r="K13" s="267" t="str">
        <f t="shared" si="2"/>
        <v>A</v>
      </c>
    </row>
    <row r="14" spans="1:11" ht="19.95" customHeight="1">
      <c r="A14" s="267" t="s">
        <v>120</v>
      </c>
      <c r="B14" s="268" t="s">
        <v>121</v>
      </c>
      <c r="C14" s="267" t="s">
        <v>1850</v>
      </c>
      <c r="D14" s="267" t="s">
        <v>213</v>
      </c>
      <c r="E14" s="267" t="s">
        <v>18</v>
      </c>
      <c r="F14" s="269">
        <v>7000</v>
      </c>
      <c r="G14" s="270">
        <v>41.24</v>
      </c>
      <c r="H14" s="270">
        <f t="shared" si="0"/>
        <v>288680</v>
      </c>
      <c r="I14" s="271">
        <f t="shared" si="1"/>
        <v>3.2625287075233045</v>
      </c>
      <c r="J14" s="271">
        <f t="shared" si="3"/>
        <v>73.772132436794791</v>
      </c>
      <c r="K14" s="267" t="str">
        <f t="shared" si="2"/>
        <v>A</v>
      </c>
    </row>
    <row r="15" spans="1:11" ht="28.05" customHeight="1">
      <c r="A15" s="267" t="s">
        <v>104</v>
      </c>
      <c r="B15" s="268" t="s">
        <v>105</v>
      </c>
      <c r="C15" s="267" t="s">
        <v>1850</v>
      </c>
      <c r="D15" s="267" t="s">
        <v>213</v>
      </c>
      <c r="E15" s="267" t="s">
        <v>73</v>
      </c>
      <c r="F15" s="269">
        <v>16853.46</v>
      </c>
      <c r="G15" s="270">
        <v>13.06</v>
      </c>
      <c r="H15" s="270">
        <f t="shared" si="0"/>
        <v>220106.19</v>
      </c>
      <c r="I15" s="271">
        <f t="shared" si="1"/>
        <v>2.4875390175231358</v>
      </c>
      <c r="J15" s="271">
        <f t="shared" si="3"/>
        <v>76.259671454317925</v>
      </c>
      <c r="K15" s="267" t="str">
        <f t="shared" si="2"/>
        <v>A</v>
      </c>
    </row>
    <row r="16" spans="1:11" ht="15" customHeight="1">
      <c r="A16" s="267" t="s">
        <v>126</v>
      </c>
      <c r="B16" s="268" t="s">
        <v>127</v>
      </c>
      <c r="C16" s="267" t="s">
        <v>16</v>
      </c>
      <c r="D16" s="267" t="s">
        <v>213</v>
      </c>
      <c r="E16" s="267" t="s">
        <v>128</v>
      </c>
      <c r="F16" s="269">
        <v>5760</v>
      </c>
      <c r="G16" s="270">
        <v>36.69</v>
      </c>
      <c r="H16" s="270">
        <f t="shared" si="0"/>
        <v>211334.39999999999</v>
      </c>
      <c r="I16" s="271">
        <f t="shared" si="1"/>
        <v>2.3884042777026915</v>
      </c>
      <c r="J16" s="271">
        <f t="shared" si="3"/>
        <v>78.648075732020615</v>
      </c>
      <c r="K16" s="267" t="str">
        <f t="shared" si="2"/>
        <v>A</v>
      </c>
    </row>
    <row r="17" spans="1:11" ht="28.05" customHeight="1">
      <c r="A17" s="272" t="s">
        <v>142</v>
      </c>
      <c r="B17" s="273" t="s">
        <v>143</v>
      </c>
      <c r="C17" s="272" t="s">
        <v>1850</v>
      </c>
      <c r="D17" s="272" t="s">
        <v>213</v>
      </c>
      <c r="E17" s="272" t="s">
        <v>144</v>
      </c>
      <c r="F17" s="274">
        <v>38416</v>
      </c>
      <c r="G17" s="275">
        <v>5.19</v>
      </c>
      <c r="H17" s="275">
        <f t="shared" si="0"/>
        <v>199379.04</v>
      </c>
      <c r="I17" s="276">
        <f t="shared" si="1"/>
        <v>2.2532902926369585</v>
      </c>
      <c r="J17" s="276">
        <f t="shared" si="3"/>
        <v>80.901366024657577</v>
      </c>
      <c r="K17" s="272" t="str">
        <f t="shared" si="2"/>
        <v>B</v>
      </c>
    </row>
    <row r="18" spans="1:11" ht="19.95" customHeight="1">
      <c r="A18" s="272" t="s">
        <v>161</v>
      </c>
      <c r="B18" s="273" t="s">
        <v>162</v>
      </c>
      <c r="C18" s="272" t="s">
        <v>1851</v>
      </c>
      <c r="D18" s="272" t="s">
        <v>213</v>
      </c>
      <c r="E18" s="272" t="s">
        <v>163</v>
      </c>
      <c r="F18" s="274">
        <v>14000</v>
      </c>
      <c r="G18" s="275">
        <v>12.99</v>
      </c>
      <c r="H18" s="275">
        <f t="shared" si="0"/>
        <v>181860</v>
      </c>
      <c r="I18" s="276">
        <f t="shared" si="1"/>
        <v>2.0552981527995984</v>
      </c>
      <c r="J18" s="276">
        <f t="shared" si="3"/>
        <v>82.956664177457171</v>
      </c>
      <c r="K18" s="272" t="str">
        <f t="shared" si="2"/>
        <v>B</v>
      </c>
    </row>
    <row r="19" spans="1:11" ht="19.95" customHeight="1">
      <c r="A19" s="272" t="s">
        <v>130</v>
      </c>
      <c r="B19" s="273" t="s">
        <v>131</v>
      </c>
      <c r="C19" s="272" t="s">
        <v>16</v>
      </c>
      <c r="D19" s="272" t="s">
        <v>213</v>
      </c>
      <c r="E19" s="272" t="s">
        <v>73</v>
      </c>
      <c r="F19" s="274">
        <v>245</v>
      </c>
      <c r="G19" s="275">
        <v>611.30999999999995</v>
      </c>
      <c r="H19" s="275">
        <f t="shared" si="0"/>
        <v>149770.95000000001</v>
      </c>
      <c r="I19" s="276">
        <f t="shared" si="1"/>
        <v>1.6926424550645611</v>
      </c>
      <c r="J19" s="276">
        <f t="shared" si="3"/>
        <v>84.649306632521728</v>
      </c>
      <c r="K19" s="272" t="str">
        <f t="shared" si="2"/>
        <v>B</v>
      </c>
    </row>
    <row r="20" spans="1:11" ht="19.95" customHeight="1">
      <c r="A20" s="272" t="s">
        <v>165</v>
      </c>
      <c r="B20" s="273" t="s">
        <v>166</v>
      </c>
      <c r="C20" s="272" t="s">
        <v>1850</v>
      </c>
      <c r="D20" s="272" t="s">
        <v>213</v>
      </c>
      <c r="E20" s="272" t="s">
        <v>167</v>
      </c>
      <c r="F20" s="274">
        <v>553</v>
      </c>
      <c r="G20" s="275">
        <v>250.36</v>
      </c>
      <c r="H20" s="275">
        <f t="shared" si="0"/>
        <v>138449.07999999999</v>
      </c>
      <c r="I20" s="276">
        <f t="shared" si="1"/>
        <v>1.5646878828813584</v>
      </c>
      <c r="J20" s="276">
        <f t="shared" si="3"/>
        <v>86.213994515403087</v>
      </c>
      <c r="K20" s="272" t="str">
        <f t="shared" si="2"/>
        <v>B</v>
      </c>
    </row>
    <row r="21" spans="1:11" ht="19.95" customHeight="1">
      <c r="A21" s="272" t="s">
        <v>136</v>
      </c>
      <c r="B21" s="273" t="s">
        <v>137</v>
      </c>
      <c r="C21" s="272" t="s">
        <v>1850</v>
      </c>
      <c r="D21" s="272" t="s">
        <v>213</v>
      </c>
      <c r="E21" s="272" t="s">
        <v>73</v>
      </c>
      <c r="F21" s="274">
        <v>2212</v>
      </c>
      <c r="G21" s="275">
        <v>60.65</v>
      </c>
      <c r="H21" s="275">
        <f t="shared" si="0"/>
        <v>134157.79999999999</v>
      </c>
      <c r="I21" s="276">
        <f t="shared" si="1"/>
        <v>1.5161898082242271</v>
      </c>
      <c r="J21" s="276">
        <f t="shared" si="3"/>
        <v>87.730184323627313</v>
      </c>
      <c r="K21" s="272" t="str">
        <f t="shared" si="2"/>
        <v>B</v>
      </c>
    </row>
    <row r="22" spans="1:11" ht="19.95" customHeight="1">
      <c r="A22" s="272" t="s">
        <v>155</v>
      </c>
      <c r="B22" s="273" t="s">
        <v>156</v>
      </c>
      <c r="C22" s="272" t="s">
        <v>1850</v>
      </c>
      <c r="D22" s="272" t="s">
        <v>213</v>
      </c>
      <c r="E22" s="272" t="s">
        <v>144</v>
      </c>
      <c r="F22" s="274">
        <v>50103.98</v>
      </c>
      <c r="G22" s="275">
        <v>2.6</v>
      </c>
      <c r="H22" s="275">
        <f t="shared" si="0"/>
        <v>130270.35</v>
      </c>
      <c r="I22" s="276">
        <f t="shared" si="1"/>
        <v>1.4722556346615925</v>
      </c>
      <c r="J22" s="276">
        <f t="shared" si="3"/>
        <v>89.202439958288906</v>
      </c>
      <c r="K22" s="272" t="str">
        <f t="shared" si="2"/>
        <v>B</v>
      </c>
    </row>
    <row r="23" spans="1:11" ht="19.95" customHeight="1">
      <c r="A23" s="277" t="s">
        <v>87</v>
      </c>
      <c r="B23" s="278" t="s">
        <v>88</v>
      </c>
      <c r="C23" s="277" t="s">
        <v>1850</v>
      </c>
      <c r="D23" s="277" t="s">
        <v>213</v>
      </c>
      <c r="E23" s="277" t="s">
        <v>89</v>
      </c>
      <c r="F23" s="279">
        <v>2800</v>
      </c>
      <c r="G23" s="280">
        <v>40.64</v>
      </c>
      <c r="H23" s="280">
        <f t="shared" si="0"/>
        <v>113792</v>
      </c>
      <c r="I23" s="281">
        <f t="shared" si="1"/>
        <v>1.2860248949926971</v>
      </c>
      <c r="J23" s="281">
        <f t="shared" si="3"/>
        <v>90.488464853281599</v>
      </c>
      <c r="K23" s="277" t="str">
        <f t="shared" si="2"/>
        <v>C</v>
      </c>
    </row>
    <row r="24" spans="1:11" ht="28.05" customHeight="1">
      <c r="A24" s="277" t="s">
        <v>149</v>
      </c>
      <c r="B24" s="278" t="s">
        <v>150</v>
      </c>
      <c r="C24" s="277" t="s">
        <v>1850</v>
      </c>
      <c r="D24" s="277" t="s">
        <v>213</v>
      </c>
      <c r="E24" s="277" t="s">
        <v>144</v>
      </c>
      <c r="F24" s="279">
        <v>30601.52</v>
      </c>
      <c r="G24" s="280">
        <v>3.61</v>
      </c>
      <c r="H24" s="280">
        <f t="shared" si="0"/>
        <v>110471.49</v>
      </c>
      <c r="I24" s="281">
        <f t="shared" si="1"/>
        <v>1.2484980167932438</v>
      </c>
      <c r="J24" s="281">
        <f t="shared" si="3"/>
        <v>91.736962870074848</v>
      </c>
      <c r="K24" s="277" t="str">
        <f t="shared" si="2"/>
        <v>C</v>
      </c>
    </row>
    <row r="25" spans="1:11" ht="28.05" customHeight="1">
      <c r="A25" s="277" t="s">
        <v>71</v>
      </c>
      <c r="B25" s="278" t="s">
        <v>72</v>
      </c>
      <c r="C25" s="277" t="s">
        <v>16</v>
      </c>
      <c r="D25" s="277" t="s">
        <v>213</v>
      </c>
      <c r="E25" s="277" t="s">
        <v>73</v>
      </c>
      <c r="F25" s="279">
        <v>9095.7999999999993</v>
      </c>
      <c r="G25" s="280">
        <v>11.47</v>
      </c>
      <c r="H25" s="280">
        <f t="shared" si="0"/>
        <v>104328.83</v>
      </c>
      <c r="I25" s="281">
        <f t="shared" si="1"/>
        <v>1.179076496110983</v>
      </c>
      <c r="J25" s="281">
        <f t="shared" si="3"/>
        <v>92.916039366185828</v>
      </c>
      <c r="K25" s="277" t="str">
        <f t="shared" si="2"/>
        <v>C</v>
      </c>
    </row>
    <row r="26" spans="1:11" ht="19.95" customHeight="1">
      <c r="A26" s="277" t="s">
        <v>62</v>
      </c>
      <c r="B26" s="278" t="s">
        <v>63</v>
      </c>
      <c r="C26" s="277" t="s">
        <v>16</v>
      </c>
      <c r="D26" s="277" t="s">
        <v>213</v>
      </c>
      <c r="E26" s="277" t="s">
        <v>23</v>
      </c>
      <c r="F26" s="279">
        <v>187</v>
      </c>
      <c r="G26" s="280">
        <v>492.49</v>
      </c>
      <c r="H26" s="280">
        <f t="shared" si="0"/>
        <v>92095.63</v>
      </c>
      <c r="I26" s="281">
        <f t="shared" si="1"/>
        <v>1.0408224910365957</v>
      </c>
      <c r="J26" s="281">
        <f t="shared" si="3"/>
        <v>93.956861857222421</v>
      </c>
      <c r="K26" s="277" t="str">
        <f t="shared" si="2"/>
        <v>C</v>
      </c>
    </row>
    <row r="27" spans="1:11" ht="28.05" customHeight="1">
      <c r="A27" s="277" t="s">
        <v>110</v>
      </c>
      <c r="B27" s="278" t="s">
        <v>111</v>
      </c>
      <c r="C27" s="277" t="s">
        <v>1850</v>
      </c>
      <c r="D27" s="277" t="s">
        <v>213</v>
      </c>
      <c r="E27" s="277" t="s">
        <v>112</v>
      </c>
      <c r="F27" s="279">
        <v>27903.32</v>
      </c>
      <c r="G27" s="280">
        <v>3.18</v>
      </c>
      <c r="H27" s="280">
        <f t="shared" si="0"/>
        <v>88732.56</v>
      </c>
      <c r="I27" s="281">
        <f t="shared" si="1"/>
        <v>1.0028146192740544</v>
      </c>
      <c r="J27" s="281">
        <f t="shared" si="3"/>
        <v>94.959676476496469</v>
      </c>
      <c r="K27" s="277" t="str">
        <f t="shared" si="2"/>
        <v>C</v>
      </c>
    </row>
    <row r="28" spans="1:11" ht="19.95" customHeight="1">
      <c r="A28" s="277" t="s">
        <v>41</v>
      </c>
      <c r="B28" s="278" t="s">
        <v>42</v>
      </c>
      <c r="C28" s="277" t="s">
        <v>1850</v>
      </c>
      <c r="D28" s="277" t="s">
        <v>213</v>
      </c>
      <c r="E28" s="277" t="s">
        <v>18</v>
      </c>
      <c r="F28" s="279">
        <v>50</v>
      </c>
      <c r="G28" s="280">
        <v>1436.97</v>
      </c>
      <c r="H28" s="280">
        <f t="shared" si="0"/>
        <v>71848.5</v>
      </c>
      <c r="I28" s="281">
        <f t="shared" si="1"/>
        <v>0.81199873161454938</v>
      </c>
      <c r="J28" s="281">
        <f t="shared" si="3"/>
        <v>95.77167520811102</v>
      </c>
      <c r="K28" s="277" t="str">
        <f t="shared" si="2"/>
        <v>C</v>
      </c>
    </row>
    <row r="29" spans="1:11" ht="19.95" customHeight="1">
      <c r="A29" s="277" t="s">
        <v>65</v>
      </c>
      <c r="B29" s="278" t="s">
        <v>66</v>
      </c>
      <c r="C29" s="277" t="s">
        <v>16</v>
      </c>
      <c r="D29" s="277" t="s">
        <v>213</v>
      </c>
      <c r="E29" s="277" t="s">
        <v>23</v>
      </c>
      <c r="F29" s="279">
        <v>187</v>
      </c>
      <c r="G29" s="280">
        <v>348.78</v>
      </c>
      <c r="H29" s="280">
        <f t="shared" si="0"/>
        <v>65221.86</v>
      </c>
      <c r="I29" s="281">
        <f t="shared" si="1"/>
        <v>0.7371074913678326</v>
      </c>
      <c r="J29" s="281">
        <f t="shared" si="3"/>
        <v>96.508782699478857</v>
      </c>
      <c r="K29" s="277" t="str">
        <f t="shared" si="2"/>
        <v>C</v>
      </c>
    </row>
    <row r="30" spans="1:11" ht="28.05" customHeight="1">
      <c r="A30" s="277" t="s">
        <v>133</v>
      </c>
      <c r="B30" s="278" t="s">
        <v>134</v>
      </c>
      <c r="C30" s="277" t="s">
        <v>1850</v>
      </c>
      <c r="D30" s="277" t="s">
        <v>213</v>
      </c>
      <c r="E30" s="277" t="s">
        <v>73</v>
      </c>
      <c r="F30" s="279">
        <v>245</v>
      </c>
      <c r="G30" s="280">
        <v>186.3</v>
      </c>
      <c r="H30" s="280">
        <f t="shared" si="0"/>
        <v>45643.5</v>
      </c>
      <c r="I30" s="281">
        <f t="shared" si="1"/>
        <v>0.51584186317666592</v>
      </c>
      <c r="J30" s="281">
        <f t="shared" si="3"/>
        <v>97.024624562655518</v>
      </c>
      <c r="K30" s="277" t="str">
        <f t="shared" si="2"/>
        <v>C</v>
      </c>
    </row>
    <row r="31" spans="1:11" ht="19.95" customHeight="1">
      <c r="A31" s="277" t="s">
        <v>44</v>
      </c>
      <c r="B31" s="278" t="s">
        <v>45</v>
      </c>
      <c r="C31" s="277" t="s">
        <v>1850</v>
      </c>
      <c r="D31" s="277" t="s">
        <v>213</v>
      </c>
      <c r="E31" s="277" t="s">
        <v>18</v>
      </c>
      <c r="F31" s="279">
        <v>25</v>
      </c>
      <c r="G31" s="280">
        <v>1567.34</v>
      </c>
      <c r="H31" s="280">
        <f t="shared" si="0"/>
        <v>39183.5</v>
      </c>
      <c r="I31" s="281">
        <f t="shared" si="1"/>
        <v>0.4428339116365505</v>
      </c>
      <c r="J31" s="281">
        <f t="shared" si="3"/>
        <v>97.467458474292073</v>
      </c>
      <c r="K31" s="277" t="str">
        <f t="shared" si="2"/>
        <v>C</v>
      </c>
    </row>
    <row r="32" spans="1:11" ht="19.95" customHeight="1">
      <c r="A32" s="277" t="s">
        <v>53</v>
      </c>
      <c r="B32" s="278" t="s">
        <v>54</v>
      </c>
      <c r="C32" s="277" t="s">
        <v>1850</v>
      </c>
      <c r="D32" s="277" t="s">
        <v>213</v>
      </c>
      <c r="E32" s="277" t="s">
        <v>18</v>
      </c>
      <c r="F32" s="279">
        <v>50</v>
      </c>
      <c r="G32" s="280">
        <v>744.29</v>
      </c>
      <c r="H32" s="280">
        <f t="shared" si="0"/>
        <v>37214.5</v>
      </c>
      <c r="I32" s="281">
        <f t="shared" si="1"/>
        <v>0.4205811784194472</v>
      </c>
      <c r="J32" s="281">
        <f t="shared" si="3"/>
        <v>97.888039652711527</v>
      </c>
      <c r="K32" s="277" t="str">
        <f t="shared" si="2"/>
        <v>C</v>
      </c>
    </row>
    <row r="33" spans="1:11" ht="19.95" customHeight="1">
      <c r="A33" s="277" t="s">
        <v>101</v>
      </c>
      <c r="B33" s="278" t="s">
        <v>102</v>
      </c>
      <c r="C33" s="277" t="s">
        <v>1850</v>
      </c>
      <c r="D33" s="277" t="s">
        <v>213</v>
      </c>
      <c r="E33" s="277" t="s">
        <v>73</v>
      </c>
      <c r="F33" s="279">
        <v>8839.89</v>
      </c>
      <c r="G33" s="280">
        <v>3.2</v>
      </c>
      <c r="H33" s="280">
        <f t="shared" si="0"/>
        <v>28287.65</v>
      </c>
      <c r="I33" s="281">
        <f t="shared" si="1"/>
        <v>0.31969402173123046</v>
      </c>
      <c r="J33" s="281">
        <f t="shared" si="3"/>
        <v>98.207733674442764</v>
      </c>
      <c r="K33" s="277" t="str">
        <f t="shared" si="2"/>
        <v>C</v>
      </c>
    </row>
    <row r="34" spans="1:11" ht="15" customHeight="1">
      <c r="A34" s="277" t="s">
        <v>38</v>
      </c>
      <c r="B34" s="278" t="s">
        <v>39</v>
      </c>
      <c r="C34" s="277" t="s">
        <v>16</v>
      </c>
      <c r="D34" s="277" t="s">
        <v>213</v>
      </c>
      <c r="E34" s="277" t="s">
        <v>18</v>
      </c>
      <c r="F34" s="279">
        <v>220</v>
      </c>
      <c r="G34" s="280">
        <v>116.58</v>
      </c>
      <c r="H34" s="280">
        <f t="shared" si="0"/>
        <v>25647.599999999999</v>
      </c>
      <c r="I34" s="281">
        <f t="shared" si="1"/>
        <v>0.28985738977093911</v>
      </c>
      <c r="J34" s="281">
        <f t="shared" si="3"/>
        <v>98.497591064213708</v>
      </c>
      <c r="K34" s="277" t="str">
        <f t="shared" si="2"/>
        <v>C</v>
      </c>
    </row>
    <row r="35" spans="1:11" ht="19.95" customHeight="1">
      <c r="A35" s="277" t="s">
        <v>47</v>
      </c>
      <c r="B35" s="278" t="s">
        <v>48</v>
      </c>
      <c r="C35" s="277" t="s">
        <v>1850</v>
      </c>
      <c r="D35" s="277" t="s">
        <v>213</v>
      </c>
      <c r="E35" s="277" t="s">
        <v>18</v>
      </c>
      <c r="F35" s="279">
        <v>25</v>
      </c>
      <c r="G35" s="280">
        <v>807.3</v>
      </c>
      <c r="H35" s="280">
        <f t="shared" si="0"/>
        <v>20182.5</v>
      </c>
      <c r="I35" s="281">
        <f t="shared" si="1"/>
        <v>0.22809334086043054</v>
      </c>
      <c r="J35" s="281">
        <f t="shared" si="3"/>
        <v>98.725684405074134</v>
      </c>
      <c r="K35" s="277" t="str">
        <f t="shared" si="2"/>
        <v>C</v>
      </c>
    </row>
    <row r="36" spans="1:11" ht="19.95" customHeight="1">
      <c r="A36" s="277" t="s">
        <v>50</v>
      </c>
      <c r="B36" s="278" t="s">
        <v>51</v>
      </c>
      <c r="C36" s="277" t="s">
        <v>1850</v>
      </c>
      <c r="D36" s="277" t="s">
        <v>213</v>
      </c>
      <c r="E36" s="277" t="s">
        <v>18</v>
      </c>
      <c r="F36" s="279">
        <v>15</v>
      </c>
      <c r="G36" s="280">
        <v>1335.79</v>
      </c>
      <c r="H36" s="280">
        <f t="shared" si="0"/>
        <v>20036.849999999999</v>
      </c>
      <c r="I36" s="281">
        <f t="shared" si="1"/>
        <v>0.22644727148863211</v>
      </c>
      <c r="J36" s="281">
        <f t="shared" si="3"/>
        <v>98.952131676562772</v>
      </c>
      <c r="K36" s="277" t="str">
        <f t="shared" si="2"/>
        <v>C</v>
      </c>
    </row>
    <row r="37" spans="1:11" ht="19.95" customHeight="1">
      <c r="A37" s="277" t="s">
        <v>172</v>
      </c>
      <c r="B37" s="278" t="s">
        <v>173</v>
      </c>
      <c r="C37" s="277" t="s">
        <v>16</v>
      </c>
      <c r="D37" s="277" t="s">
        <v>213</v>
      </c>
      <c r="E37" s="277" t="s">
        <v>18</v>
      </c>
      <c r="F37" s="279">
        <v>4900</v>
      </c>
      <c r="G37" s="280">
        <v>4.05</v>
      </c>
      <c r="H37" s="280">
        <f t="shared" si="0"/>
        <v>19845</v>
      </c>
      <c r="I37" s="281">
        <f t="shared" si="1"/>
        <v>0.22427907094637653</v>
      </c>
      <c r="J37" s="281">
        <f t="shared" si="3"/>
        <v>99.176410747509152</v>
      </c>
      <c r="K37" s="277" t="str">
        <f t="shared" si="2"/>
        <v>C</v>
      </c>
    </row>
    <row r="38" spans="1:11" ht="19.95" customHeight="1">
      <c r="A38" s="277" t="s">
        <v>25</v>
      </c>
      <c r="B38" s="278" t="s">
        <v>256</v>
      </c>
      <c r="C38" s="277" t="s">
        <v>1850</v>
      </c>
      <c r="D38" s="277" t="s">
        <v>193</v>
      </c>
      <c r="E38" s="277" t="s">
        <v>27</v>
      </c>
      <c r="F38" s="279">
        <v>24</v>
      </c>
      <c r="G38" s="280">
        <v>799.92</v>
      </c>
      <c r="H38" s="280">
        <f t="shared" si="0"/>
        <v>19198.080000000002</v>
      </c>
      <c r="I38" s="281">
        <f t="shared" si="1"/>
        <v>0.2169678783751178</v>
      </c>
      <c r="J38" s="281">
        <f t="shared" si="3"/>
        <v>99.393378625884267</v>
      </c>
      <c r="K38" s="277" t="str">
        <f t="shared" si="2"/>
        <v>C</v>
      </c>
    </row>
    <row r="39" spans="1:11" ht="19.95" customHeight="1">
      <c r="A39" s="277" t="s">
        <v>59</v>
      </c>
      <c r="B39" s="278" t="s">
        <v>60</v>
      </c>
      <c r="C39" s="277" t="s">
        <v>1850</v>
      </c>
      <c r="D39" s="277" t="s">
        <v>213</v>
      </c>
      <c r="E39" s="277" t="s">
        <v>23</v>
      </c>
      <c r="F39" s="279">
        <v>1</v>
      </c>
      <c r="G39" s="280">
        <v>15687.31</v>
      </c>
      <c r="H39" s="280">
        <f t="shared" si="0"/>
        <v>15687.31</v>
      </c>
      <c r="I39" s="281">
        <f t="shared" si="1"/>
        <v>0.17729076908278163</v>
      </c>
      <c r="J39" s="281">
        <f t="shared" si="3"/>
        <v>99.570669394967055</v>
      </c>
      <c r="K39" s="277" t="str">
        <f t="shared" si="2"/>
        <v>C</v>
      </c>
    </row>
    <row r="40" spans="1:11" ht="19.95" customHeight="1">
      <c r="A40" s="277" t="s">
        <v>56</v>
      </c>
      <c r="B40" s="278" t="s">
        <v>57</v>
      </c>
      <c r="C40" s="277" t="s">
        <v>1850</v>
      </c>
      <c r="D40" s="277" t="s">
        <v>213</v>
      </c>
      <c r="E40" s="277" t="s">
        <v>18</v>
      </c>
      <c r="F40" s="279">
        <v>50</v>
      </c>
      <c r="G40" s="280">
        <v>294.77999999999997</v>
      </c>
      <c r="H40" s="280">
        <f t="shared" si="0"/>
        <v>14739</v>
      </c>
      <c r="I40" s="281">
        <f t="shared" si="1"/>
        <v>0.16657340522442143</v>
      </c>
      <c r="J40" s="281">
        <f t="shared" si="3"/>
        <v>99.737242800191481</v>
      </c>
      <c r="K40" s="277" t="str">
        <f t="shared" si="2"/>
        <v>C</v>
      </c>
    </row>
    <row r="41" spans="1:11" ht="19.95" customHeight="1">
      <c r="A41" s="277" t="s">
        <v>68</v>
      </c>
      <c r="B41" s="278" t="s">
        <v>69</v>
      </c>
      <c r="C41" s="277" t="s">
        <v>16</v>
      </c>
      <c r="D41" s="277" t="s">
        <v>213</v>
      </c>
      <c r="E41" s="277" t="s">
        <v>18</v>
      </c>
      <c r="F41" s="279">
        <v>7420</v>
      </c>
      <c r="G41" s="280">
        <v>0.81</v>
      </c>
      <c r="H41" s="280">
        <f t="shared" si="0"/>
        <v>6010.2</v>
      </c>
      <c r="I41" s="281">
        <f t="shared" si="1"/>
        <v>6.7924518629474018E-2</v>
      </c>
      <c r="J41" s="281">
        <f t="shared" si="3"/>
        <v>99.805167318820949</v>
      </c>
      <c r="K41" s="277" t="str">
        <f t="shared" si="2"/>
        <v>C</v>
      </c>
    </row>
    <row r="42" spans="1:11" ht="19.95" customHeight="1">
      <c r="A42" s="277" t="s">
        <v>15</v>
      </c>
      <c r="B42" s="278" t="s">
        <v>17</v>
      </c>
      <c r="C42" s="277" t="s">
        <v>16</v>
      </c>
      <c r="D42" s="277" t="s">
        <v>213</v>
      </c>
      <c r="E42" s="277" t="s">
        <v>18</v>
      </c>
      <c r="F42" s="279">
        <v>6.48</v>
      </c>
      <c r="G42" s="280">
        <v>595.37</v>
      </c>
      <c r="H42" s="280">
        <f t="shared" si="0"/>
        <v>3858</v>
      </c>
      <c r="I42" s="281">
        <f t="shared" si="1"/>
        <v>4.3601343195319754E-2</v>
      </c>
      <c r="J42" s="281">
        <f t="shared" si="3"/>
        <v>99.848768662016269</v>
      </c>
      <c r="K42" s="277" t="str">
        <f t="shared" si="2"/>
        <v>C</v>
      </c>
    </row>
    <row r="43" spans="1:11" ht="19.95" customHeight="1">
      <c r="A43" s="277" t="s">
        <v>95</v>
      </c>
      <c r="B43" s="278" t="s">
        <v>96</v>
      </c>
      <c r="C43" s="277" t="s">
        <v>1851</v>
      </c>
      <c r="D43" s="277" t="s">
        <v>213</v>
      </c>
      <c r="E43" s="277" t="s">
        <v>97</v>
      </c>
      <c r="F43" s="279">
        <v>3696</v>
      </c>
      <c r="G43" s="280">
        <v>0.99</v>
      </c>
      <c r="H43" s="280">
        <f t="shared" si="0"/>
        <v>3659.04</v>
      </c>
      <c r="I43" s="281">
        <f t="shared" si="1"/>
        <v>4.1352788700208087E-2</v>
      </c>
      <c r="J43" s="281">
        <f t="shared" si="3"/>
        <v>99.890121450716478</v>
      </c>
      <c r="K43" s="277" t="str">
        <f t="shared" si="2"/>
        <v>C</v>
      </c>
    </row>
    <row r="44" spans="1:11" ht="28.05" customHeight="1">
      <c r="A44" s="277" t="s">
        <v>35</v>
      </c>
      <c r="B44" s="278" t="s">
        <v>36</v>
      </c>
      <c r="C44" s="277" t="s">
        <v>16</v>
      </c>
      <c r="D44" s="277" t="s">
        <v>213</v>
      </c>
      <c r="E44" s="277" t="s">
        <v>23</v>
      </c>
      <c r="F44" s="279">
        <v>1</v>
      </c>
      <c r="G44" s="280">
        <v>3371.54</v>
      </c>
      <c r="H44" s="280">
        <f t="shared" si="0"/>
        <v>3371.54</v>
      </c>
      <c r="I44" s="281">
        <f t="shared" si="1"/>
        <v>3.8103595810458371E-2</v>
      </c>
      <c r="J44" s="281">
        <f t="shared" si="3"/>
        <v>99.928225046526933</v>
      </c>
      <c r="K44" s="277" t="str">
        <f t="shared" si="2"/>
        <v>C</v>
      </c>
    </row>
    <row r="45" spans="1:11" ht="19.95" customHeight="1">
      <c r="A45" s="277" t="s">
        <v>20</v>
      </c>
      <c r="B45" s="278" t="s">
        <v>22</v>
      </c>
      <c r="C45" s="277" t="s">
        <v>1850</v>
      </c>
      <c r="D45" s="277" t="s">
        <v>213</v>
      </c>
      <c r="E45" s="277" t="s">
        <v>23</v>
      </c>
      <c r="F45" s="279">
        <v>1</v>
      </c>
      <c r="G45" s="280">
        <v>3327.33</v>
      </c>
      <c r="H45" s="280">
        <f t="shared" si="0"/>
        <v>3327.33</v>
      </c>
      <c r="I45" s="281">
        <f t="shared" si="1"/>
        <v>3.7603954705568501E-2</v>
      </c>
      <c r="J45" s="281">
        <f t="shared" si="3"/>
        <v>99.965829001232507</v>
      </c>
      <c r="K45" s="277" t="str">
        <f t="shared" si="2"/>
        <v>C</v>
      </c>
    </row>
    <row r="46" spans="1:11" ht="19.95" customHeight="1">
      <c r="A46" s="277" t="s">
        <v>32</v>
      </c>
      <c r="B46" s="278" t="s">
        <v>33</v>
      </c>
      <c r="C46" s="277" t="s">
        <v>16</v>
      </c>
      <c r="D46" s="277" t="s">
        <v>213</v>
      </c>
      <c r="E46" s="277" t="s">
        <v>23</v>
      </c>
      <c r="F46" s="279">
        <v>1</v>
      </c>
      <c r="G46" s="280">
        <v>2218.19</v>
      </c>
      <c r="H46" s="280">
        <f t="shared" si="0"/>
        <v>2218.19</v>
      </c>
      <c r="I46" s="281">
        <f t="shared" si="1"/>
        <v>2.5068964090831085E-2</v>
      </c>
      <c r="J46" s="281">
        <f t="shared" si="3"/>
        <v>99.990897965323342</v>
      </c>
      <c r="K46" s="277" t="str">
        <f t="shared" si="2"/>
        <v>C</v>
      </c>
    </row>
    <row r="47" spans="1:11" ht="19.95" customHeight="1">
      <c r="A47" s="277" t="s">
        <v>29</v>
      </c>
      <c r="B47" s="278" t="s">
        <v>30</v>
      </c>
      <c r="C47" s="277" t="s">
        <v>16</v>
      </c>
      <c r="D47" s="277" t="s">
        <v>213</v>
      </c>
      <c r="E47" s="277" t="s">
        <v>23</v>
      </c>
      <c r="F47" s="279">
        <v>1</v>
      </c>
      <c r="G47" s="280">
        <v>679.38</v>
      </c>
      <c r="H47" s="280">
        <f t="shared" si="0"/>
        <v>679.38</v>
      </c>
      <c r="I47" s="281">
        <f t="shared" si="1"/>
        <v>7.6780405754371013E-3</v>
      </c>
      <c r="J47" s="281">
        <f t="shared" si="3"/>
        <v>99.998576005898784</v>
      </c>
      <c r="K47" s="277" t="str">
        <f t="shared" si="2"/>
        <v>C</v>
      </c>
    </row>
    <row r="48" spans="1:11" ht="15" customHeight="1">
      <c r="A48" s="277" t="s">
        <v>91</v>
      </c>
      <c r="B48" s="278" t="s">
        <v>93</v>
      </c>
      <c r="C48" s="277" t="s">
        <v>1851</v>
      </c>
      <c r="D48" s="277" t="s">
        <v>213</v>
      </c>
      <c r="E48" s="277" t="s">
        <v>89</v>
      </c>
      <c r="F48" s="279">
        <v>840</v>
      </c>
      <c r="G48" s="280">
        <v>0.15</v>
      </c>
      <c r="H48" s="280">
        <f t="shared" si="0"/>
        <v>126</v>
      </c>
      <c r="I48" s="281">
        <f t="shared" si="1"/>
        <v>1.423994101246835E-3</v>
      </c>
      <c r="J48" s="281">
        <f t="shared" si="3"/>
        <v>100.00000000000003</v>
      </c>
      <c r="K48" s="277" t="str">
        <f t="shared" si="2"/>
        <v>C</v>
      </c>
    </row>
    <row r="49" spans="1:11" ht="18" customHeight="1">
      <c r="A49" s="11"/>
      <c r="B49" s="11"/>
      <c r="C49" s="392" t="s">
        <v>1845</v>
      </c>
      <c r="D49" s="392"/>
      <c r="E49" s="392"/>
      <c r="F49" s="392"/>
      <c r="G49" s="11"/>
      <c r="H49" s="11"/>
      <c r="I49" s="11"/>
      <c r="J49" s="11"/>
      <c r="K49" s="11"/>
    </row>
    <row r="50" spans="1:11" ht="18" customHeight="1">
      <c r="A50" s="11"/>
      <c r="B50" s="11"/>
      <c r="C50" s="11"/>
      <c r="D50" s="11"/>
      <c r="E50" s="11"/>
      <c r="F50" s="11"/>
      <c r="G50" s="392" t="str">
        <f>"Subtotal até "&amp;TRUNC(J48,2)&amp;"%"</f>
        <v>Subtotal até 100%</v>
      </c>
      <c r="H50" s="392"/>
      <c r="I50" s="393">
        <f>SUM(H4:H48)</f>
        <v>8848351.2599999979</v>
      </c>
      <c r="J50" s="393"/>
      <c r="K50" s="393"/>
    </row>
    <row r="51" spans="1:11" ht="18" customHeight="1">
      <c r="A51" s="11"/>
      <c r="B51" s="11"/>
      <c r="C51" s="11"/>
      <c r="D51" s="11"/>
      <c r="E51" s="11"/>
      <c r="F51" s="11"/>
      <c r="G51" s="392" t="s">
        <v>1852</v>
      </c>
      <c r="H51" s="392"/>
      <c r="I51" s="393">
        <f>I52-I50</f>
        <v>0</v>
      </c>
      <c r="J51" s="393"/>
      <c r="K51" s="393"/>
    </row>
    <row r="52" spans="1:11" ht="18" customHeight="1">
      <c r="A52" s="11"/>
      <c r="B52" s="11"/>
      <c r="C52" s="11"/>
      <c r="D52" s="11"/>
      <c r="E52" s="11"/>
      <c r="F52" s="11"/>
      <c r="G52" s="392" t="s">
        <v>1853</v>
      </c>
      <c r="H52" s="392"/>
      <c r="I52" s="393">
        <v>8848351.2599999998</v>
      </c>
      <c r="J52" s="393"/>
      <c r="K52" s="393"/>
    </row>
    <row r="53" spans="1:11" ht="13.95" customHeight="1">
      <c r="A53" s="338" t="s">
        <v>177</v>
      </c>
      <c r="B53" s="338"/>
      <c r="C53" s="338"/>
      <c r="D53" s="338"/>
      <c r="E53" s="338"/>
      <c r="F53" s="338"/>
      <c r="G53" s="338"/>
      <c r="H53" s="338"/>
      <c r="I53" s="338"/>
      <c r="J53" s="338"/>
      <c r="K53" s="338"/>
    </row>
  </sheetData>
  <mergeCells count="10">
    <mergeCell ref="A1:K1"/>
    <mergeCell ref="B2:C2"/>
    <mergeCell ref="C49:F49"/>
    <mergeCell ref="G50:H50"/>
    <mergeCell ref="I50:K50"/>
    <mergeCell ref="G51:H51"/>
    <mergeCell ref="I51:K51"/>
    <mergeCell ref="G52:H52"/>
    <mergeCell ref="I52:K52"/>
    <mergeCell ref="A53:K53"/>
  </mergeCells>
  <pageMargins left="0.51181102362204722" right="0.51181102362204722" top="0.51181102362204722" bottom="0.51181102362204722" header="0" footer="0"/>
  <pageSetup paperSize="9"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AE12"/>
  <sheetViews>
    <sheetView view="pageBreakPreview" zoomScale="90" zoomScaleNormal="100" zoomScaleSheetLayoutView="90" workbookViewId="0">
      <selection activeCell="N24" sqref="N24"/>
    </sheetView>
  </sheetViews>
  <sheetFormatPr defaultRowHeight="12"/>
  <cols>
    <col min="1" max="1" width="7.109375" style="2" customWidth="1"/>
    <col min="2" max="2" width="31.109375" style="2" customWidth="1"/>
    <col min="3" max="3" width="6.6640625" style="2" customWidth="1"/>
    <col min="4" max="4" width="13.21875" style="2" bestFit="1" customWidth="1"/>
    <col min="5" max="5" width="6.109375" style="2" customWidth="1"/>
    <col min="6" max="6" width="11.77734375" style="2" bestFit="1" customWidth="1"/>
    <col min="7" max="7" width="6.109375" style="2" customWidth="1"/>
    <col min="8" max="8" width="13.21875" style="2" bestFit="1" customWidth="1"/>
    <col min="9" max="9" width="6.109375" style="2" customWidth="1"/>
    <col min="10" max="10" width="13.21875" style="2" bestFit="1" customWidth="1"/>
    <col min="11" max="11" width="6.109375" style="2" customWidth="1"/>
    <col min="12" max="12" width="13.21875" style="2" bestFit="1" customWidth="1"/>
    <col min="13" max="13" width="6.109375" style="2" customWidth="1"/>
    <col min="14" max="14" width="13.21875" style="2" bestFit="1" customWidth="1"/>
    <col min="15" max="15" width="6.109375" style="2" customWidth="1"/>
    <col min="16" max="16" width="13.21875" style="2" bestFit="1" customWidth="1"/>
    <col min="17" max="17" width="6.109375" style="2" customWidth="1"/>
    <col min="18" max="18" width="13.21875" style="2" bestFit="1" customWidth="1"/>
    <col min="19" max="19" width="6.109375" style="2" customWidth="1"/>
    <col min="20" max="20" width="13.21875" style="2" bestFit="1" customWidth="1"/>
    <col min="21" max="21" width="6.109375" style="2" customWidth="1"/>
    <col min="22" max="22" width="13.21875" style="2" bestFit="1" customWidth="1"/>
    <col min="23" max="23" width="6.109375" style="2" customWidth="1"/>
    <col min="24" max="24" width="13.21875" style="2" bestFit="1" customWidth="1"/>
    <col min="25" max="25" width="6.109375" style="2" customWidth="1"/>
    <col min="26" max="26" width="13.21875" style="2" bestFit="1" customWidth="1"/>
    <col min="27" max="27" width="6.109375" style="2" customWidth="1"/>
    <col min="28" max="28" width="13.21875" style="2" bestFit="1" customWidth="1"/>
    <col min="29" max="29" width="6.109375" style="2" customWidth="1"/>
    <col min="30" max="30" width="15.21875" style="2" bestFit="1" customWidth="1"/>
    <col min="31" max="31" width="66.33203125" style="2" customWidth="1"/>
    <col min="32" max="16384" width="8.88671875" style="2"/>
  </cols>
  <sheetData>
    <row r="1" spans="1:31" ht="91.05" customHeight="1">
      <c r="A1" s="344"/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</row>
    <row r="2" spans="1:31" ht="12" customHeight="1">
      <c r="A2" s="395" t="s">
        <v>0</v>
      </c>
      <c r="B2" s="395" t="s">
        <v>3</v>
      </c>
      <c r="C2" s="395" t="s">
        <v>189</v>
      </c>
      <c r="D2" s="395" t="s">
        <v>1854</v>
      </c>
      <c r="E2" s="394" t="s">
        <v>1855</v>
      </c>
      <c r="F2" s="394"/>
      <c r="G2" s="394" t="s">
        <v>1856</v>
      </c>
      <c r="H2" s="394"/>
      <c r="I2" s="394" t="s">
        <v>1857</v>
      </c>
      <c r="J2" s="394"/>
      <c r="K2" s="394" t="s">
        <v>1858</v>
      </c>
      <c r="L2" s="394"/>
      <c r="M2" s="394" t="s">
        <v>1859</v>
      </c>
      <c r="N2" s="394"/>
      <c r="O2" s="394" t="s">
        <v>1860</v>
      </c>
      <c r="P2" s="394"/>
      <c r="Q2" s="394" t="s">
        <v>1861</v>
      </c>
      <c r="R2" s="394"/>
      <c r="S2" s="394" t="s">
        <v>1862</v>
      </c>
      <c r="T2" s="394"/>
      <c r="U2" s="394" t="s">
        <v>1863</v>
      </c>
      <c r="V2" s="394"/>
      <c r="W2" s="394" t="s">
        <v>1864</v>
      </c>
      <c r="X2" s="394"/>
      <c r="Y2" s="394" t="s">
        <v>1865</v>
      </c>
      <c r="Z2" s="394"/>
      <c r="AA2" s="394" t="s">
        <v>1866</v>
      </c>
      <c r="AB2" s="394"/>
      <c r="AC2" s="395" t="s">
        <v>1867</v>
      </c>
      <c r="AD2" s="395"/>
      <c r="AE2" s="11"/>
    </row>
    <row r="3" spans="1:31" ht="10.050000000000001" customHeight="1">
      <c r="A3" s="395"/>
      <c r="B3" s="395"/>
      <c r="C3" s="395"/>
      <c r="D3" s="395"/>
      <c r="E3" s="282" t="s">
        <v>189</v>
      </c>
      <c r="F3" s="282" t="s">
        <v>645</v>
      </c>
      <c r="G3" s="282" t="s">
        <v>189</v>
      </c>
      <c r="H3" s="282" t="s">
        <v>645</v>
      </c>
      <c r="I3" s="282" t="s">
        <v>189</v>
      </c>
      <c r="J3" s="282" t="s">
        <v>645</v>
      </c>
      <c r="K3" s="282" t="s">
        <v>189</v>
      </c>
      <c r="L3" s="282" t="s">
        <v>645</v>
      </c>
      <c r="M3" s="282" t="s">
        <v>189</v>
      </c>
      <c r="N3" s="282" t="s">
        <v>645</v>
      </c>
      <c r="O3" s="282" t="s">
        <v>189</v>
      </c>
      <c r="P3" s="282" t="s">
        <v>645</v>
      </c>
      <c r="Q3" s="282" t="s">
        <v>189</v>
      </c>
      <c r="R3" s="282" t="s">
        <v>645</v>
      </c>
      <c r="S3" s="282" t="s">
        <v>189</v>
      </c>
      <c r="T3" s="282" t="s">
        <v>645</v>
      </c>
      <c r="U3" s="282" t="s">
        <v>189</v>
      </c>
      <c r="V3" s="282" t="s">
        <v>645</v>
      </c>
      <c r="W3" s="282" t="s">
        <v>189</v>
      </c>
      <c r="X3" s="282" t="s">
        <v>645</v>
      </c>
      <c r="Y3" s="282" t="s">
        <v>189</v>
      </c>
      <c r="Z3" s="282" t="s">
        <v>645</v>
      </c>
      <c r="AA3" s="282" t="s">
        <v>189</v>
      </c>
      <c r="AB3" s="282" t="s">
        <v>645</v>
      </c>
      <c r="AC3" s="283" t="s">
        <v>189</v>
      </c>
      <c r="AD3" s="283" t="s">
        <v>645</v>
      </c>
      <c r="AE3" s="11"/>
    </row>
    <row r="4" spans="1:31" ht="12" customHeight="1">
      <c r="A4" s="284" t="s">
        <v>10</v>
      </c>
      <c r="B4" s="285" t="s">
        <v>11</v>
      </c>
      <c r="C4" s="286">
        <f>D4/C10*100</f>
        <v>100</v>
      </c>
      <c r="D4" s="287">
        <v>8848351.2599999998</v>
      </c>
      <c r="E4" s="288">
        <f>F4/D4*100</f>
        <v>10.618811373905606</v>
      </c>
      <c r="F4" s="20">
        <f>SUM(F5,F6,F7,F8,F9)*1</f>
        <v>939589.73</v>
      </c>
      <c r="G4" s="288">
        <f>H4/D4*100</f>
        <v>9.2511809934634073</v>
      </c>
      <c r="H4" s="20">
        <f>SUM(H5,H6,H7,H8,H9)*1</f>
        <v>818576.99</v>
      </c>
      <c r="I4" s="288">
        <f>J4/D4*100</f>
        <v>9.2511809934634073</v>
      </c>
      <c r="J4" s="20">
        <f>SUM(J5,J6,J7,J8,J9)*1</f>
        <v>818576.99</v>
      </c>
      <c r="K4" s="288">
        <f>L4/D4*100</f>
        <v>9.2511809934634073</v>
      </c>
      <c r="L4" s="20">
        <f>SUM(L5,L6,L7,L8,L9)*1</f>
        <v>818576.99</v>
      </c>
      <c r="M4" s="288">
        <f>N4/D4*100</f>
        <v>7.6963696398282444</v>
      </c>
      <c r="N4" s="20">
        <f>SUM(N5,N6,N7,N8,N9)*1</f>
        <v>681001.82</v>
      </c>
      <c r="O4" s="288">
        <f>P4/D4*100</f>
        <v>7.6963696398282444</v>
      </c>
      <c r="P4" s="20">
        <f>SUM(P5,P6,P7,P8,P9)*1</f>
        <v>681001.82</v>
      </c>
      <c r="Q4" s="288">
        <f>R4/D4*100</f>
        <v>7.6963696398282444</v>
      </c>
      <c r="R4" s="20">
        <f>SUM(R5,R6,R7,R8,R9)*1</f>
        <v>681001.82</v>
      </c>
      <c r="S4" s="288">
        <f>T4/D4*100</f>
        <v>7.6963696398282444</v>
      </c>
      <c r="T4" s="20">
        <f>SUM(T5,T6,T7,T8,T9)*1</f>
        <v>681001.82</v>
      </c>
      <c r="U4" s="288">
        <f>V4/D4*100</f>
        <v>7.6963696398282444</v>
      </c>
      <c r="V4" s="20">
        <f>SUM(V5,V6,V7,V8,V9)*1</f>
        <v>681001.82</v>
      </c>
      <c r="W4" s="288">
        <f>X4/D4*100</f>
        <v>7.6963696398282444</v>
      </c>
      <c r="X4" s="20">
        <f>SUM(X5,X6,X7,X8,X9)*1</f>
        <v>681001.82</v>
      </c>
      <c r="Y4" s="288">
        <f>Z4/D4*100</f>
        <v>7.6963696398282444</v>
      </c>
      <c r="Z4" s="20">
        <f>SUM(Z5,Z6,Z7,Z8,Z9)*1</f>
        <v>681001.82</v>
      </c>
      <c r="AA4" s="288">
        <f>AB4/D4*100</f>
        <v>7.7530581669064391</v>
      </c>
      <c r="AB4" s="20">
        <f>SUM(AB5,AB6,AB7,AB8,AB9)*1</f>
        <v>686017.81999999878</v>
      </c>
      <c r="AC4" s="286">
        <f t="shared" ref="AC4:AD9" si="0">SUM(0,E4,G4,I4,K4,M4,O4,Q4,S4,U4,W4,Y4,AA4)</f>
        <v>100</v>
      </c>
      <c r="AD4" s="289">
        <f t="shared" si="0"/>
        <v>8848351.2599999998</v>
      </c>
      <c r="AE4" s="11"/>
    </row>
    <row r="5" spans="1:31" ht="12" customHeight="1">
      <c r="A5" s="284" t="s">
        <v>12</v>
      </c>
      <c r="B5" s="285" t="s">
        <v>13</v>
      </c>
      <c r="C5" s="286">
        <f>D5/C10*100</f>
        <v>7.8194397992287668</v>
      </c>
      <c r="D5" s="290">
        <v>691891.5</v>
      </c>
      <c r="E5" s="288">
        <v>37.299999999999997</v>
      </c>
      <c r="F5" s="20">
        <f>IF(E5&gt;0,IF(AND(SUM(0,E5)=100,AC5=100),D5-SUM(0),ROUND(D5*E5/100,2)),"")</f>
        <v>258075.53</v>
      </c>
      <c r="G5" s="288">
        <v>19.989999999999998</v>
      </c>
      <c r="H5" s="20">
        <f>IF(G5&gt;0,IF(AND(SUM(0,E5,G5)=100,AC5=100),D5-SUM(0,F5),ROUND(D5*G5/100,2)),"")</f>
        <v>138309.10999999999</v>
      </c>
      <c r="I5" s="288">
        <v>19.989999999999998</v>
      </c>
      <c r="J5" s="20">
        <f>IF(I5&gt;0,IF(AND(SUM(0,E5,G5,I5)=100,AC5=100),D5-SUM(0,F5,H5),ROUND(D5*I5/100,2)),"")</f>
        <v>138309.10999999999</v>
      </c>
      <c r="K5" s="288">
        <v>19.989999999999998</v>
      </c>
      <c r="L5" s="20">
        <f>IF(K5&gt;0,IF(AND(SUM(0,E5,G5,I5,K5)=100,AC5=100),D5-SUM(0,F5,H5,J5),ROUND(D5*K5/100,2)),"")</f>
        <v>138309.10999999999</v>
      </c>
      <c r="M5" s="288">
        <v>0.31</v>
      </c>
      <c r="N5" s="20">
        <f>IF(M5&gt;0,IF(AND(SUM(0,E5,G5,I5,K5,M5)=100,AC5=100),D5-SUM(0,F5,H5,J5,L5),ROUND(D5*M5/100,2)),"")</f>
        <v>2144.86</v>
      </c>
      <c r="O5" s="288">
        <v>0.31</v>
      </c>
      <c r="P5" s="20">
        <f>IF(O5&gt;0,IF(AND(SUM(0,E5,G5,I5,K5,M5,O5)=100,AC5=100),D5-SUM(0,F5,H5,J5,L5,N5),ROUND(D5*O5/100,2)),"")</f>
        <v>2144.86</v>
      </c>
      <c r="Q5" s="288">
        <v>0.31</v>
      </c>
      <c r="R5" s="20">
        <f>IF(Q5&gt;0,IF(AND(SUM(0,E5,G5,I5,K5,M5,O5,Q5)=100,AC5=100),D5-SUM(0,F5,H5,J5,L5,N5,P5),ROUND(D5*Q5/100,2)),"")</f>
        <v>2144.86</v>
      </c>
      <c r="S5" s="288">
        <v>0.31</v>
      </c>
      <c r="T5" s="20">
        <f>IF(S5&gt;0,IF(AND(SUM(0,E5,G5,I5,K5,M5,O5,Q5,S5)=100,AC5=100),D5-SUM(0,F5,H5,J5,L5,N5,P5,R5),ROUND(D5*S5/100,2)),"")</f>
        <v>2144.86</v>
      </c>
      <c r="U5" s="288">
        <v>0.31</v>
      </c>
      <c r="V5" s="20">
        <f>IF(U5&gt;0,IF(AND(SUM(0,E5,G5,I5,K5,M5,O5,Q5,S5,U5)=100,AC5=100),D5-SUM(0,F5,H5,J5,L5,N5,P5,R5,T5),ROUND(D5*U5/100,2)),"")</f>
        <v>2144.86</v>
      </c>
      <c r="W5" s="288">
        <v>0.31</v>
      </c>
      <c r="X5" s="20">
        <f>IF(W5&gt;0,IF(AND(SUM(0,E5,G5,I5,K5,M5,O5,Q5,S5,U5,W5)=100,AC5=100),D5-SUM(0,F5,H5,J5,L5,N5,P5,R5,T5,V5),ROUND(D5*W5/100,2)),"")</f>
        <v>2144.86</v>
      </c>
      <c r="Y5" s="288">
        <v>0.31</v>
      </c>
      <c r="Z5" s="20">
        <f>IF(Y5&gt;0,IF(AND(SUM(0,E5,G5,I5,K5,M5,O5,Q5,S5,U5,W5,Y5)=100,AC5=100),D5-SUM(0,F5,H5,J5,L5,N5,P5,R5,T5,V5,X5),ROUND(D5*Y5/100,2)),"")</f>
        <v>2144.86</v>
      </c>
      <c r="AA5" s="288">
        <v>0.56000000000000005</v>
      </c>
      <c r="AB5" s="20">
        <f>IF(AA5&gt;0,IF(AND(SUM(0,E5,G5,I5,K5,M5,O5,Q5,S5,U5,W5,Y5,AA5)=100,AC5=100),D5-SUM(0,F5,H5,J5,L5,N5,P5,R5,T5,V5,X5,Z5),ROUND(D5*AA5/100,2)),"")</f>
        <v>3874.6200000001118</v>
      </c>
      <c r="AC5" s="286">
        <f t="shared" si="0"/>
        <v>100</v>
      </c>
      <c r="AD5" s="291">
        <f t="shared" si="0"/>
        <v>691891.5</v>
      </c>
      <c r="AE5" s="11"/>
    </row>
    <row r="6" spans="1:31" ht="12" customHeight="1">
      <c r="A6" s="284" t="s">
        <v>78</v>
      </c>
      <c r="B6" s="285" t="s">
        <v>79</v>
      </c>
      <c r="C6" s="286">
        <f>D6/C10*100</f>
        <v>8.0181381723311027</v>
      </c>
      <c r="D6" s="290">
        <v>709473.03</v>
      </c>
      <c r="E6" s="288">
        <v>8.33</v>
      </c>
      <c r="F6" s="20">
        <f>IF(E6&gt;0,IF(AND(SUM(0,E6)=100,AC6=100),D6-SUM(0),ROUND(D6*E6/100,2)),"")</f>
        <v>59099.1</v>
      </c>
      <c r="G6" s="288">
        <v>8.33</v>
      </c>
      <c r="H6" s="20">
        <f>IF(G6&gt;0,IF(AND(SUM(0,E6,G6)=100,AC6=100),D6-SUM(0,F6),ROUND(D6*G6/100,2)),"")</f>
        <v>59099.1</v>
      </c>
      <c r="I6" s="288">
        <v>8.33</v>
      </c>
      <c r="J6" s="20">
        <f>IF(I6&gt;0,IF(AND(SUM(0,E6,G6,I6)=100,AC6=100),D6-SUM(0,F6,H6),ROUND(D6*I6/100,2)),"")</f>
        <v>59099.1</v>
      </c>
      <c r="K6" s="288">
        <v>8.33</v>
      </c>
      <c r="L6" s="20">
        <f>IF(K6&gt;0,IF(AND(SUM(0,E6,G6,I6,K6)=100,AC6=100),D6-SUM(0,F6,H6,J6),ROUND(D6*K6/100,2)),"")</f>
        <v>59099.1</v>
      </c>
      <c r="M6" s="288">
        <v>8.33</v>
      </c>
      <c r="N6" s="20">
        <f>IF(M6&gt;0,IF(AND(SUM(0,E6,G6,I6,K6,M6)=100,AC6=100),D6-SUM(0,F6,H6,J6,L6),ROUND(D6*M6/100,2)),"")</f>
        <v>59099.1</v>
      </c>
      <c r="O6" s="288">
        <v>8.33</v>
      </c>
      <c r="P6" s="20">
        <f>IF(O6&gt;0,IF(AND(SUM(0,E6,G6,I6,K6,M6,O6)=100,AC6=100),D6-SUM(0,F6,H6,J6,L6,N6),ROUND(D6*O6/100,2)),"")</f>
        <v>59099.1</v>
      </c>
      <c r="Q6" s="288">
        <v>8.33</v>
      </c>
      <c r="R6" s="20">
        <f>IF(Q6&gt;0,IF(AND(SUM(0,E6,G6,I6,K6,M6,O6,Q6)=100,AC6=100),D6-SUM(0,F6,H6,J6,L6,N6,P6),ROUND(D6*Q6/100,2)),"")</f>
        <v>59099.1</v>
      </c>
      <c r="S6" s="288">
        <v>8.33</v>
      </c>
      <c r="T6" s="20">
        <f>IF(S6&gt;0,IF(AND(SUM(0,E6,G6,I6,K6,M6,O6,Q6,S6)=100,AC6=100),D6-SUM(0,F6,H6,J6,L6,N6,P6,R6),ROUND(D6*S6/100,2)),"")</f>
        <v>59099.1</v>
      </c>
      <c r="U6" s="288">
        <v>8.33</v>
      </c>
      <c r="V6" s="20">
        <f>IF(U6&gt;0,IF(AND(SUM(0,E6,G6,I6,K6,M6,O6,Q6,S6,U6)=100,AC6=100),D6-SUM(0,F6,H6,J6,L6,N6,P6,R6,T6),ROUND(D6*U6/100,2)),"")</f>
        <v>59099.1</v>
      </c>
      <c r="W6" s="288">
        <v>8.33</v>
      </c>
      <c r="X6" s="20">
        <f>IF(W6&gt;0,IF(AND(SUM(0,E6,G6,I6,K6,M6,O6,Q6,S6,U6,W6)=100,AC6=100),D6-SUM(0,F6,H6,J6,L6,N6,P6,R6,T6,V6),ROUND(D6*W6/100,2)),"")</f>
        <v>59099.1</v>
      </c>
      <c r="Y6" s="288">
        <v>8.33</v>
      </c>
      <c r="Z6" s="20">
        <f>IF(Y6&gt;0,IF(AND(SUM(0,E6,G6,I6,K6,M6,O6,Q6,S6,U6,W6,Y6)=100,AC6=100),D6-SUM(0,F6,H6,J6,L6,N6,P6,R6,T6,V6,X6),ROUND(D6*Y6/100,2)),"")</f>
        <v>59099.1</v>
      </c>
      <c r="AA6" s="288">
        <v>8.3699999999999992</v>
      </c>
      <c r="AB6" s="20">
        <f>IF(AA6&gt;0,IF(AND(SUM(0,E6,G6,I6,K6,M6,O6,Q6,S6,U6,W6,Y6,AA6)=100,AC6=100),D6-SUM(0,F6,H6,J6,L6,N6,P6,R6,T6,V6,X6,Z6),ROUND(D6*AA6/100,2)),"")</f>
        <v>59382.930000000168</v>
      </c>
      <c r="AC6" s="286">
        <f t="shared" si="0"/>
        <v>100</v>
      </c>
      <c r="AD6" s="291">
        <f t="shared" si="0"/>
        <v>709473.03</v>
      </c>
      <c r="AE6" s="11"/>
    </row>
    <row r="7" spans="1:31" ht="12" customHeight="1">
      <c r="A7" s="284" t="s">
        <v>84</v>
      </c>
      <c r="B7" s="285" t="s">
        <v>85</v>
      </c>
      <c r="C7" s="286">
        <f>D7/C10*100</f>
        <v>1.3288016777941523</v>
      </c>
      <c r="D7" s="290">
        <v>117577.04</v>
      </c>
      <c r="E7" s="288">
        <v>10.1</v>
      </c>
      <c r="F7" s="20">
        <f>IF(E7&gt;0,IF(AND(SUM(0,E7)=100,AC7=100),D7-SUM(0),ROUND(D7*E7/100,2)),"")</f>
        <v>11875.28</v>
      </c>
      <c r="G7" s="288">
        <v>9.0399999999999991</v>
      </c>
      <c r="H7" s="20">
        <f>IF(G7&gt;0,IF(AND(SUM(0,E7,G7)=100,AC7=100),D7-SUM(0,F7),ROUND(D7*G7/100,2)),"")</f>
        <v>10628.96</v>
      </c>
      <c r="I7" s="288">
        <v>9.0399999999999991</v>
      </c>
      <c r="J7" s="20">
        <f>IF(I7&gt;0,IF(AND(SUM(0,E7,G7,I7)=100,AC7=100),D7-SUM(0,F7,H7),ROUND(D7*I7/100,2)),"")</f>
        <v>10628.96</v>
      </c>
      <c r="K7" s="288">
        <v>9.0399999999999991</v>
      </c>
      <c r="L7" s="20">
        <f>IF(K7&gt;0,IF(AND(SUM(0,E7,G7,I7,K7)=100,AC7=100),D7-SUM(0,F7,H7,J7),ROUND(D7*K7/100,2)),"")</f>
        <v>10628.96</v>
      </c>
      <c r="M7" s="288">
        <v>7.84</v>
      </c>
      <c r="N7" s="20">
        <f>IF(M7&gt;0,IF(AND(SUM(0,E7,G7,I7,K7,M7)=100,AC7=100),D7-SUM(0,F7,H7,J7,L7),ROUND(D7*M7/100,2)),"")</f>
        <v>9218.0400000000009</v>
      </c>
      <c r="O7" s="288">
        <v>7.84</v>
      </c>
      <c r="P7" s="20">
        <f>IF(O7&gt;0,IF(AND(SUM(0,E7,G7,I7,K7,M7,O7)=100,AC7=100),D7-SUM(0,F7,H7,J7,L7,N7),ROUND(D7*O7/100,2)),"")</f>
        <v>9218.0400000000009</v>
      </c>
      <c r="Q7" s="288">
        <v>7.84</v>
      </c>
      <c r="R7" s="20">
        <f>IF(Q7&gt;0,IF(AND(SUM(0,E7,G7,I7,K7,M7,O7,Q7)=100,AC7=100),D7-SUM(0,F7,H7,J7,L7,N7,P7),ROUND(D7*Q7/100,2)),"")</f>
        <v>9218.0400000000009</v>
      </c>
      <c r="S7" s="288">
        <v>7.84</v>
      </c>
      <c r="T7" s="20">
        <f>IF(S7&gt;0,IF(AND(SUM(0,E7,G7,I7,K7,M7,O7,Q7,S7)=100,AC7=100),D7-SUM(0,F7,H7,J7,L7,N7,P7,R7),ROUND(D7*S7/100,2)),"")</f>
        <v>9218.0400000000009</v>
      </c>
      <c r="U7" s="288">
        <v>7.84</v>
      </c>
      <c r="V7" s="20">
        <f>IF(U7&gt;0,IF(AND(SUM(0,E7,G7,I7,K7,M7,O7,Q7,S7,U7)=100,AC7=100),D7-SUM(0,F7,H7,J7,L7,N7,P7,R7,T7),ROUND(D7*U7/100,2)),"")</f>
        <v>9218.0400000000009</v>
      </c>
      <c r="W7" s="288">
        <v>7.84</v>
      </c>
      <c r="X7" s="20">
        <f>IF(W7&gt;0,IF(AND(SUM(0,E7,G7,I7,K7,M7,O7,Q7,S7,U7,W7)=100,AC7=100),D7-SUM(0,F7,H7,J7,L7,N7,P7,R7,T7,V7),ROUND(D7*W7/100,2)),"")</f>
        <v>9218.0400000000009</v>
      </c>
      <c r="Y7" s="288">
        <v>7.84</v>
      </c>
      <c r="Z7" s="20">
        <f>IF(Y7&gt;0,IF(AND(SUM(0,E7,G7,I7,K7,M7,O7,Q7,S7,U7,W7,Y7)=100,AC7=100),D7-SUM(0,F7,H7,J7,L7,N7,P7,R7,T7,V7,X7),ROUND(D7*Y7/100,2)),"")</f>
        <v>9218.0400000000009</v>
      </c>
      <c r="AA7" s="288">
        <v>7.9</v>
      </c>
      <c r="AB7" s="20">
        <f>IF(AA7&gt;0,IF(AND(SUM(0,E7,G7,I7,K7,M7,O7,Q7,S7,U7,W7,Y7,AA7)=100,AC7=100),D7-SUM(0,F7,H7,J7,L7,N7,P7,R7,T7,V7,X7,Z7),ROUND(D7*AA7/100,2)),"")</f>
        <v>9288.5999999999622</v>
      </c>
      <c r="AC7" s="286">
        <f t="shared" si="0"/>
        <v>100.00000000000003</v>
      </c>
      <c r="AD7" s="291">
        <f t="shared" si="0"/>
        <v>117577.04</v>
      </c>
      <c r="AE7" s="11"/>
    </row>
    <row r="8" spans="1:31" ht="12" customHeight="1">
      <c r="A8" s="284" t="s">
        <v>98</v>
      </c>
      <c r="B8" s="285" t="s">
        <v>99</v>
      </c>
      <c r="C8" s="286">
        <f>D8/C10*100</f>
        <v>18.690358027219638</v>
      </c>
      <c r="D8" s="287">
        <v>1653788.53</v>
      </c>
      <c r="E8" s="288">
        <v>8.33</v>
      </c>
      <c r="F8" s="20">
        <f>IF(E8&gt;0,IF(AND(SUM(0,E8)=100,AC8=100),D8-SUM(0),ROUND(D8*E8/100,2)),"")</f>
        <v>137760.57999999999</v>
      </c>
      <c r="G8" s="288">
        <v>8.33</v>
      </c>
      <c r="H8" s="20">
        <f>IF(G8&gt;0,IF(AND(SUM(0,E8,G8)=100,AC8=100),D8-SUM(0,F8),ROUND(D8*G8/100,2)),"")</f>
        <v>137760.57999999999</v>
      </c>
      <c r="I8" s="288">
        <v>8.33</v>
      </c>
      <c r="J8" s="20">
        <f>IF(I8&gt;0,IF(AND(SUM(0,E8,G8,I8)=100,AC8=100),D8-SUM(0,F8,H8),ROUND(D8*I8/100,2)),"")</f>
        <v>137760.57999999999</v>
      </c>
      <c r="K8" s="288">
        <v>8.33</v>
      </c>
      <c r="L8" s="20">
        <f>IF(K8&gt;0,IF(AND(SUM(0,E8,G8,I8,K8)=100,AC8=100),D8-SUM(0,F8,H8,J8),ROUND(D8*K8/100,2)),"")</f>
        <v>137760.57999999999</v>
      </c>
      <c r="M8" s="288">
        <v>8.33</v>
      </c>
      <c r="N8" s="20">
        <f>IF(M8&gt;0,IF(AND(SUM(0,E8,G8,I8,K8,M8)=100,AC8=100),D8-SUM(0,F8,H8,J8,L8),ROUND(D8*M8/100,2)),"")</f>
        <v>137760.57999999999</v>
      </c>
      <c r="O8" s="288">
        <v>8.33</v>
      </c>
      <c r="P8" s="20">
        <f>IF(O8&gt;0,IF(AND(SUM(0,E8,G8,I8,K8,M8,O8)=100,AC8=100),D8-SUM(0,F8,H8,J8,L8,N8),ROUND(D8*O8/100,2)),"")</f>
        <v>137760.57999999999</v>
      </c>
      <c r="Q8" s="288">
        <v>8.33</v>
      </c>
      <c r="R8" s="20">
        <f>IF(Q8&gt;0,IF(AND(SUM(0,E8,G8,I8,K8,M8,O8,Q8)=100,AC8=100),D8-SUM(0,F8,H8,J8,L8,N8,P8),ROUND(D8*Q8/100,2)),"")</f>
        <v>137760.57999999999</v>
      </c>
      <c r="S8" s="288">
        <v>8.33</v>
      </c>
      <c r="T8" s="20">
        <f>IF(S8&gt;0,IF(AND(SUM(0,E8,G8,I8,K8,M8,O8,Q8,S8)=100,AC8=100),D8-SUM(0,F8,H8,J8,L8,N8,P8,R8),ROUND(D8*S8/100,2)),"")</f>
        <v>137760.57999999999</v>
      </c>
      <c r="U8" s="288">
        <v>8.33</v>
      </c>
      <c r="V8" s="20">
        <f>IF(U8&gt;0,IF(AND(SUM(0,E8,G8,I8,K8,M8,O8,Q8,S8,U8)=100,AC8=100),D8-SUM(0,F8,H8,J8,L8,N8,P8,R8,T8),ROUND(D8*U8/100,2)),"")</f>
        <v>137760.57999999999</v>
      </c>
      <c r="W8" s="288">
        <v>8.33</v>
      </c>
      <c r="X8" s="20">
        <f>IF(W8&gt;0,IF(AND(SUM(0,E8,G8,I8,K8,M8,O8,Q8,S8,U8,W8)=100,AC8=100),D8-SUM(0,F8,H8,J8,L8,N8,P8,R8,T8,V8),ROUND(D8*W8/100,2)),"")</f>
        <v>137760.57999999999</v>
      </c>
      <c r="Y8" s="288">
        <v>8.33</v>
      </c>
      <c r="Z8" s="20">
        <f>IF(Y8&gt;0,IF(AND(SUM(0,E8,G8,I8,K8,M8,O8,Q8,S8,U8,W8,Y8)=100,AC8=100),D8-SUM(0,F8,H8,J8,L8,N8,P8,R8,T8,V8,X8),ROUND(D8*Y8/100,2)),"")</f>
        <v>137760.57999999999</v>
      </c>
      <c r="AA8" s="288">
        <v>8.3699999999999992</v>
      </c>
      <c r="AB8" s="20">
        <f>IF(AA8&gt;0,IF(AND(SUM(0,E8,G8,I8,K8,M8,O8,Q8,S8,U8,W8,Y8,AA8)=100,AC8=100),D8-SUM(0,F8,H8,J8,L8,N8,P8,R8,T8,V8,X8,Z8),ROUND(D8*AA8/100,2)),"")</f>
        <v>138422.14999999991</v>
      </c>
      <c r="AC8" s="286">
        <f t="shared" si="0"/>
        <v>100</v>
      </c>
      <c r="AD8" s="289">
        <f t="shared" si="0"/>
        <v>1653788.53</v>
      </c>
      <c r="AE8" s="11"/>
    </row>
    <row r="9" spans="1:31" ht="12" customHeight="1">
      <c r="A9" s="284" t="s">
        <v>114</v>
      </c>
      <c r="B9" s="285" t="s">
        <v>115</v>
      </c>
      <c r="C9" s="286">
        <f>D9/C10*100</f>
        <v>64.143262323426342</v>
      </c>
      <c r="D9" s="287">
        <v>5675621.1600000001</v>
      </c>
      <c r="E9" s="288">
        <v>8.33</v>
      </c>
      <c r="F9" s="20">
        <f>IF(E9&gt;0,IF(AND(SUM(0,E9)=100,AC9=100),D9-SUM(0),ROUND(D9*E9/100,2)),"")</f>
        <v>472779.24</v>
      </c>
      <c r="G9" s="288">
        <v>8.33</v>
      </c>
      <c r="H9" s="20">
        <f>IF(G9&gt;0,IF(AND(SUM(0,E9,G9)=100,AC9=100),D9-SUM(0,F9),ROUND(D9*G9/100,2)),"")</f>
        <v>472779.24</v>
      </c>
      <c r="I9" s="288">
        <v>8.33</v>
      </c>
      <c r="J9" s="20">
        <f>IF(I9&gt;0,IF(AND(SUM(0,E9,G9,I9)=100,AC9=100),D9-SUM(0,F9,H9),ROUND(D9*I9/100,2)),"")</f>
        <v>472779.24</v>
      </c>
      <c r="K9" s="288">
        <v>8.33</v>
      </c>
      <c r="L9" s="20">
        <f>IF(K9&gt;0,IF(AND(SUM(0,E9,G9,I9,K9)=100,AC9=100),D9-SUM(0,F9,H9,J9),ROUND(D9*K9/100,2)),"")</f>
        <v>472779.24</v>
      </c>
      <c r="M9" s="288">
        <v>8.33</v>
      </c>
      <c r="N9" s="20">
        <f>IF(M9&gt;0,IF(AND(SUM(0,E9,G9,I9,K9,M9)=100,AC9=100),D9-SUM(0,F9,H9,J9,L9),ROUND(D9*M9/100,2)),"")</f>
        <v>472779.24</v>
      </c>
      <c r="O9" s="288">
        <v>8.33</v>
      </c>
      <c r="P9" s="20">
        <f>IF(O9&gt;0,IF(AND(SUM(0,E9,G9,I9,K9,M9,O9)=100,AC9=100),D9-SUM(0,F9,H9,J9,L9,N9),ROUND(D9*O9/100,2)),"")</f>
        <v>472779.24</v>
      </c>
      <c r="Q9" s="288">
        <v>8.33</v>
      </c>
      <c r="R9" s="20">
        <f>IF(Q9&gt;0,IF(AND(SUM(0,E9,G9,I9,K9,M9,O9,Q9)=100,AC9=100),D9-SUM(0,F9,H9,J9,L9,N9,P9),ROUND(D9*Q9/100,2)),"")</f>
        <v>472779.24</v>
      </c>
      <c r="S9" s="288">
        <v>8.33</v>
      </c>
      <c r="T9" s="20">
        <f>IF(S9&gt;0,IF(AND(SUM(0,E9,G9,I9,K9,M9,O9,Q9,S9)=100,AC9=100),D9-SUM(0,F9,H9,J9,L9,N9,P9,R9),ROUND(D9*S9/100,2)),"")</f>
        <v>472779.24</v>
      </c>
      <c r="U9" s="288">
        <v>8.33</v>
      </c>
      <c r="V9" s="20">
        <f>IF(U9&gt;0,IF(AND(SUM(0,E9,G9,I9,K9,M9,O9,Q9,S9,U9)=100,AC9=100),D9-SUM(0,F9,H9,J9,L9,N9,P9,R9,T9),ROUND(D9*U9/100,2)),"")</f>
        <v>472779.24</v>
      </c>
      <c r="W9" s="288">
        <v>8.33</v>
      </c>
      <c r="X9" s="20">
        <f>IF(W9&gt;0,IF(AND(SUM(0,E9,G9,I9,K9,M9,O9,Q9,S9,U9,W9)=100,AC9=100),D9-SUM(0,F9,H9,J9,L9,N9,P9,R9,T9,V9),ROUND(D9*W9/100,2)),"")</f>
        <v>472779.24</v>
      </c>
      <c r="Y9" s="288">
        <v>8.33</v>
      </c>
      <c r="Z9" s="20">
        <f>IF(Y9&gt;0,IF(AND(SUM(0,E9,G9,I9,K9,M9,O9,Q9,S9,U9,W9,Y9)=100,AC9=100),D9-SUM(0,F9,H9,J9,L9,N9,P9,R9,T9,V9,X9),ROUND(D9*Y9/100,2)),"")</f>
        <v>472779.24</v>
      </c>
      <c r="AA9" s="288">
        <v>8.3699999999999992</v>
      </c>
      <c r="AB9" s="20">
        <f>IF(AA9&gt;0,IF(AND(SUM(0,E9,G9,I9,K9,M9,O9,Q9,S9,U9,W9,Y9,AA9)=100,AC9=100),D9-SUM(0,F9,H9,J9,L9,N9,P9,R9,T9,V9,X9,Z9),ROUND(D9*AA9/100,2)),"")</f>
        <v>475049.51999999862</v>
      </c>
      <c r="AC9" s="286">
        <f t="shared" si="0"/>
        <v>100</v>
      </c>
      <c r="AD9" s="289">
        <f t="shared" si="0"/>
        <v>5675621.1600000001</v>
      </c>
      <c r="AE9" s="11"/>
    </row>
    <row r="10" spans="1:31" ht="12" customHeight="1">
      <c r="A10" s="292"/>
      <c r="B10" s="293"/>
      <c r="C10" s="396">
        <f>SUM(D4)</f>
        <v>8848351.2599999998</v>
      </c>
      <c r="D10" s="396"/>
      <c r="E10" s="294">
        <f>F10/C10*100</f>
        <v>10.618811373905606</v>
      </c>
      <c r="F10" s="295">
        <f>SUM(F4)</f>
        <v>939589.73</v>
      </c>
      <c r="G10" s="294">
        <f>H10/C10*100</f>
        <v>9.2511809934634073</v>
      </c>
      <c r="H10" s="295">
        <f>SUM(H4)</f>
        <v>818576.99</v>
      </c>
      <c r="I10" s="294">
        <f>J10/C10*100</f>
        <v>9.2511809934634073</v>
      </c>
      <c r="J10" s="295">
        <f>SUM(J4)</f>
        <v>818576.99</v>
      </c>
      <c r="K10" s="294">
        <f>L10/C10*100</f>
        <v>9.2511809934634073</v>
      </c>
      <c r="L10" s="295">
        <f>SUM(L4)</f>
        <v>818576.99</v>
      </c>
      <c r="M10" s="294">
        <f>N10/C10*100</f>
        <v>7.6963696398282444</v>
      </c>
      <c r="N10" s="295">
        <f>SUM(N4)</f>
        <v>681001.82</v>
      </c>
      <c r="O10" s="294">
        <f>P10/C10*100</f>
        <v>7.6963696398282444</v>
      </c>
      <c r="P10" s="295">
        <f>SUM(P4)</f>
        <v>681001.82</v>
      </c>
      <c r="Q10" s="294">
        <f>R10/C10*100</f>
        <v>7.6963696398282444</v>
      </c>
      <c r="R10" s="295">
        <f>SUM(R4)</f>
        <v>681001.82</v>
      </c>
      <c r="S10" s="294">
        <f>T10/C10*100</f>
        <v>7.6963696398282444</v>
      </c>
      <c r="T10" s="295">
        <f>SUM(T4)</f>
        <v>681001.82</v>
      </c>
      <c r="U10" s="294">
        <f>V10/C10*100</f>
        <v>7.6963696398282444</v>
      </c>
      <c r="V10" s="295">
        <f>SUM(V4)</f>
        <v>681001.82</v>
      </c>
      <c r="W10" s="294">
        <f>X10/C10*100</f>
        <v>7.6963696398282444</v>
      </c>
      <c r="X10" s="295">
        <f>SUM(X4)</f>
        <v>681001.82</v>
      </c>
      <c r="Y10" s="294">
        <f>Z10/C10*100</f>
        <v>7.6963696398282444</v>
      </c>
      <c r="Z10" s="295">
        <f>SUM(Z4)</f>
        <v>681001.82</v>
      </c>
      <c r="AA10" s="294">
        <f>AB10/C10*100</f>
        <v>7.7530581669064391</v>
      </c>
      <c r="AB10" s="295">
        <f>SUM(AB4)</f>
        <v>686017.81999999878</v>
      </c>
      <c r="AC10" s="292"/>
      <c r="AD10" s="397">
        <f>AB11</f>
        <v>8848351.2599999998</v>
      </c>
      <c r="AE10" s="11"/>
    </row>
    <row r="11" spans="1:31" ht="12" customHeight="1">
      <c r="A11" s="296"/>
      <c r="B11" s="297"/>
      <c r="C11" s="297"/>
      <c r="D11" s="298"/>
      <c r="E11" s="294">
        <f>F11/C10*100</f>
        <v>10.618811373905606</v>
      </c>
      <c r="F11" s="299">
        <f>F10</f>
        <v>939589.73</v>
      </c>
      <c r="G11" s="294">
        <f>H11/C10*100</f>
        <v>19.869992367369012</v>
      </c>
      <c r="H11" s="300">
        <f>H10+F11</f>
        <v>1758166.72</v>
      </c>
      <c r="I11" s="294">
        <f>J11/C10*100</f>
        <v>29.121173360832426</v>
      </c>
      <c r="J11" s="300">
        <f>J10+H11</f>
        <v>2576743.71</v>
      </c>
      <c r="K11" s="294">
        <f>L11/C10*100</f>
        <v>38.372354354295837</v>
      </c>
      <c r="L11" s="300">
        <f>L10+J11</f>
        <v>3395320.7</v>
      </c>
      <c r="M11" s="294">
        <f>N11/C10*100</f>
        <v>46.068723994124078</v>
      </c>
      <c r="N11" s="300">
        <f>N10+L11</f>
        <v>4076322.52</v>
      </c>
      <c r="O11" s="294">
        <f>P11/C10*100</f>
        <v>53.765093633952318</v>
      </c>
      <c r="P11" s="300">
        <f>P10+N11</f>
        <v>4757324.34</v>
      </c>
      <c r="Q11" s="294">
        <f>R11/C10*100</f>
        <v>61.461463273780566</v>
      </c>
      <c r="R11" s="300">
        <f>R10+P11</f>
        <v>5438326.1600000001</v>
      </c>
      <c r="S11" s="294">
        <f>T11/C10*100</f>
        <v>69.157832913608814</v>
      </c>
      <c r="T11" s="300">
        <f>T10+R11</f>
        <v>6119327.9800000004</v>
      </c>
      <c r="U11" s="294">
        <f>V11/C10*100</f>
        <v>76.854202553437062</v>
      </c>
      <c r="V11" s="300">
        <f>V10+T11</f>
        <v>6800329.8000000007</v>
      </c>
      <c r="W11" s="294">
        <f>X11/C10*100</f>
        <v>84.55057219326531</v>
      </c>
      <c r="X11" s="300">
        <f>X10+V11</f>
        <v>7481331.620000001</v>
      </c>
      <c r="Y11" s="294">
        <f>Z11/C10*100</f>
        <v>92.246941833093558</v>
      </c>
      <c r="Z11" s="300">
        <f>Z10+X11</f>
        <v>8162333.4400000013</v>
      </c>
      <c r="AA11" s="294">
        <f>AB11/C10*100</f>
        <v>100</v>
      </c>
      <c r="AB11" s="300">
        <f>AB10+Z11</f>
        <v>8848351.2599999998</v>
      </c>
      <c r="AC11" s="296"/>
      <c r="AD11" s="397"/>
      <c r="AE11" s="11"/>
    </row>
    <row r="12" spans="1:31" ht="13.95" customHeight="1">
      <c r="A12" s="338" t="s">
        <v>177</v>
      </c>
      <c r="B12" s="338"/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</row>
  </sheetData>
  <mergeCells count="21">
    <mergeCell ref="A1:L1"/>
    <mergeCell ref="A2:A3"/>
    <mergeCell ref="B2:B3"/>
    <mergeCell ref="C2:C3"/>
    <mergeCell ref="D2:D3"/>
    <mergeCell ref="E2:F2"/>
    <mergeCell ref="G2:H2"/>
    <mergeCell ref="I2:J2"/>
    <mergeCell ref="K2:L2"/>
    <mergeCell ref="A12:AE12"/>
    <mergeCell ref="W2:X2"/>
    <mergeCell ref="Y2:Z2"/>
    <mergeCell ref="AA2:AB2"/>
    <mergeCell ref="AC2:AD2"/>
    <mergeCell ref="C10:D10"/>
    <mergeCell ref="AD10:AD11"/>
    <mergeCell ref="M2:N2"/>
    <mergeCell ref="O2:P2"/>
    <mergeCell ref="Q2:R2"/>
    <mergeCell ref="S2:T2"/>
    <mergeCell ref="U2:V2"/>
  </mergeCells>
  <pageMargins left="0.5" right="0.5" top="0.5" bottom="0.5" header="0" footer="0"/>
  <pageSetup paperSize="77" scale="82" orientation="landscape" r:id="rId1"/>
  <colBreaks count="1" manualBreakCount="1">
    <brk id="19" max="1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D51"/>
  <sheetViews>
    <sheetView view="pageBreakPreview" zoomScale="90" zoomScaleNormal="100" zoomScaleSheetLayoutView="90" workbookViewId="0">
      <selection activeCell="B27" sqref="B27:D27"/>
    </sheetView>
  </sheetViews>
  <sheetFormatPr defaultRowHeight="12"/>
  <cols>
    <col min="1" max="1" width="9.33203125" style="2" customWidth="1"/>
    <col min="2" max="2" width="60.33203125" style="2" customWidth="1"/>
    <col min="3" max="3" width="8.33203125" style="2" customWidth="1"/>
    <col min="4" max="4" width="37.44140625" style="2" customWidth="1"/>
    <col min="5" max="16384" width="8.88671875" style="2"/>
  </cols>
  <sheetData>
    <row r="1" spans="1:4" ht="85.05" customHeight="1">
      <c r="A1" s="344"/>
      <c r="B1" s="344"/>
      <c r="C1" s="344"/>
      <c r="D1" s="344"/>
    </row>
    <row r="2" spans="1:4" ht="12" customHeight="1">
      <c r="A2" s="11"/>
      <c r="B2" s="392" t="s">
        <v>1845</v>
      </c>
      <c r="C2" s="392"/>
      <c r="D2" s="392"/>
    </row>
    <row r="3" spans="1:4" ht="15" customHeight="1">
      <c r="A3" s="301" t="s">
        <v>1868</v>
      </c>
      <c r="B3" s="301" t="s">
        <v>3</v>
      </c>
      <c r="C3" s="301" t="s">
        <v>189</v>
      </c>
      <c r="D3" s="11"/>
    </row>
    <row r="4" spans="1:4" ht="7.95" customHeight="1">
      <c r="A4" s="11"/>
      <c r="B4" s="392"/>
      <c r="C4" s="392"/>
      <c r="D4" s="11"/>
    </row>
    <row r="5" spans="1:4" ht="13.05" customHeight="1">
      <c r="A5" s="11"/>
      <c r="B5" s="302" t="s">
        <v>1869</v>
      </c>
      <c r="C5" s="11"/>
      <c r="D5" s="11"/>
    </row>
    <row r="6" spans="1:4" ht="13.05" customHeight="1">
      <c r="A6" s="303" t="s">
        <v>1870</v>
      </c>
      <c r="B6" s="304" t="s">
        <v>1871</v>
      </c>
      <c r="C6" s="305">
        <v>0.81</v>
      </c>
      <c r="D6" s="11"/>
    </row>
    <row r="7" spans="1:4" ht="13.05" customHeight="1">
      <c r="A7" s="303" t="s">
        <v>265</v>
      </c>
      <c r="B7" s="304" t="s">
        <v>1872</v>
      </c>
      <c r="C7" s="305">
        <v>6</v>
      </c>
      <c r="D7" s="11"/>
    </row>
    <row r="8" spans="1:4" ht="15" customHeight="1">
      <c r="A8" s="11"/>
      <c r="B8" s="306" t="s">
        <v>197</v>
      </c>
      <c r="C8" s="307">
        <v>6.8100000000000005</v>
      </c>
      <c r="D8" s="11"/>
    </row>
    <row r="9" spans="1:4" ht="15" customHeight="1">
      <c r="A9" s="11"/>
      <c r="B9" s="392" t="s">
        <v>1845</v>
      </c>
      <c r="C9" s="392"/>
      <c r="D9" s="11"/>
    </row>
    <row r="10" spans="1:4" ht="7.95" customHeight="1">
      <c r="A10" s="11"/>
      <c r="B10" s="392"/>
      <c r="C10" s="392"/>
      <c r="D10" s="11"/>
    </row>
    <row r="11" spans="1:4" ht="13.05" customHeight="1">
      <c r="A11" s="11"/>
      <c r="B11" s="302" t="s">
        <v>1873</v>
      </c>
      <c r="C11" s="11"/>
      <c r="D11" s="11"/>
    </row>
    <row r="12" spans="1:4" ht="13.05" customHeight="1">
      <c r="A12" s="303" t="s">
        <v>1874</v>
      </c>
      <c r="B12" s="304" t="s">
        <v>1875</v>
      </c>
      <c r="C12" s="305">
        <v>4</v>
      </c>
      <c r="D12" s="11"/>
    </row>
    <row r="13" spans="1:4" ht="13.05" customHeight="1">
      <c r="A13" s="303" t="s">
        <v>1876</v>
      </c>
      <c r="B13" s="304" t="s">
        <v>1877</v>
      </c>
      <c r="C13" s="305">
        <v>0.94</v>
      </c>
      <c r="D13" s="11"/>
    </row>
    <row r="14" spans="1:4" ht="13.05" customHeight="1">
      <c r="A14" s="303" t="s">
        <v>1878</v>
      </c>
      <c r="B14" s="304" t="s">
        <v>1879</v>
      </c>
      <c r="C14" s="305">
        <v>1.46</v>
      </c>
      <c r="D14" s="11"/>
    </row>
    <row r="15" spans="1:4" ht="15" customHeight="1">
      <c r="A15" s="11"/>
      <c r="B15" s="306" t="s">
        <v>197</v>
      </c>
      <c r="C15" s="307">
        <v>6.3999999999999995</v>
      </c>
      <c r="D15" s="11"/>
    </row>
    <row r="16" spans="1:4" ht="15" customHeight="1">
      <c r="A16" s="11"/>
      <c r="B16" s="392" t="s">
        <v>1845</v>
      </c>
      <c r="C16" s="392"/>
      <c r="D16" s="11"/>
    </row>
    <row r="17" spans="1:4" ht="7.95" customHeight="1">
      <c r="A17" s="11"/>
      <c r="B17" s="392"/>
      <c r="C17" s="392"/>
      <c r="D17" s="11"/>
    </row>
    <row r="18" spans="1:4" ht="13.05" customHeight="1">
      <c r="A18" s="308" t="s">
        <v>1880</v>
      </c>
      <c r="B18" s="302" t="s">
        <v>1881</v>
      </c>
      <c r="C18" s="11"/>
      <c r="D18" s="11"/>
    </row>
    <row r="19" spans="1:4" ht="13.05" customHeight="1">
      <c r="A19" s="303"/>
      <c r="B19" s="304" t="s">
        <v>1882</v>
      </c>
      <c r="C19" s="305">
        <v>3</v>
      </c>
      <c r="D19" s="11"/>
    </row>
    <row r="20" spans="1:4" ht="13.05" customHeight="1">
      <c r="A20" s="303"/>
      <c r="B20" s="304" t="s">
        <v>1883</v>
      </c>
      <c r="C20" s="305">
        <v>4</v>
      </c>
      <c r="D20" s="11"/>
    </row>
    <row r="21" spans="1:4" ht="13.05" customHeight="1">
      <c r="A21" s="303"/>
      <c r="B21" s="304" t="s">
        <v>1884</v>
      </c>
      <c r="C21" s="305">
        <v>0.65</v>
      </c>
      <c r="D21" s="11"/>
    </row>
    <row r="22" spans="1:4" ht="13.05" customHeight="1">
      <c r="A22" s="303"/>
      <c r="B22" s="304" t="s">
        <v>1885</v>
      </c>
      <c r="C22" s="305">
        <v>3.6</v>
      </c>
      <c r="D22" s="11"/>
    </row>
    <row r="23" spans="1:4" ht="15" customHeight="1">
      <c r="A23" s="11"/>
      <c r="B23" s="306" t="s">
        <v>197</v>
      </c>
      <c r="C23" s="307">
        <v>11.25</v>
      </c>
      <c r="D23" s="11"/>
    </row>
    <row r="24" spans="1:4" ht="15" customHeight="1">
      <c r="A24" s="11"/>
      <c r="B24" s="392" t="s">
        <v>1845</v>
      </c>
      <c r="C24" s="392"/>
      <c r="D24" s="11"/>
    </row>
    <row r="25" spans="1:4" ht="25.95" customHeight="1">
      <c r="A25" s="11"/>
      <c r="B25" s="398" t="s">
        <v>1886</v>
      </c>
      <c r="C25" s="398"/>
      <c r="D25" s="11"/>
    </row>
    <row r="26" spans="1:4" ht="43.95" customHeight="1">
      <c r="A26" s="11"/>
      <c r="B26" s="344"/>
      <c r="C26" s="344"/>
      <c r="D26" s="11"/>
    </row>
    <row r="27" spans="1:4" ht="12" customHeight="1">
      <c r="A27" s="11"/>
      <c r="B27" s="392" t="s">
        <v>1845</v>
      </c>
      <c r="C27" s="392"/>
      <c r="D27" s="392"/>
    </row>
    <row r="28" spans="1:4" ht="15" customHeight="1">
      <c r="A28" s="301" t="s">
        <v>1868</v>
      </c>
      <c r="B28" s="301" t="s">
        <v>3</v>
      </c>
      <c r="C28" s="301" t="s">
        <v>189</v>
      </c>
      <c r="D28" s="11"/>
    </row>
    <row r="29" spans="1:4" ht="7.95" customHeight="1">
      <c r="A29" s="11"/>
      <c r="B29" s="392"/>
      <c r="C29" s="392"/>
      <c r="D29" s="11"/>
    </row>
    <row r="30" spans="1:4" ht="13.05" customHeight="1">
      <c r="A30" s="11"/>
      <c r="B30" s="302" t="s">
        <v>1869</v>
      </c>
      <c r="C30" s="11"/>
      <c r="D30" s="11"/>
    </row>
    <row r="31" spans="1:4" ht="13.05" customHeight="1">
      <c r="A31" s="303" t="s">
        <v>1870</v>
      </c>
      <c r="B31" s="304" t="s">
        <v>1871</v>
      </c>
      <c r="C31" s="305">
        <v>0.3</v>
      </c>
      <c r="D31" s="11"/>
    </row>
    <row r="32" spans="1:4" ht="13.05" customHeight="1">
      <c r="A32" s="303" t="s">
        <v>265</v>
      </c>
      <c r="B32" s="304" t="s">
        <v>1872</v>
      </c>
      <c r="C32" s="305">
        <v>3.7</v>
      </c>
      <c r="D32" s="11"/>
    </row>
    <row r="33" spans="1:4" ht="15" customHeight="1">
      <c r="A33" s="11"/>
      <c r="B33" s="306" t="s">
        <v>197</v>
      </c>
      <c r="C33" s="307">
        <v>4</v>
      </c>
      <c r="D33" s="11"/>
    </row>
    <row r="34" spans="1:4" ht="15" customHeight="1">
      <c r="A34" s="11"/>
      <c r="B34" s="392" t="s">
        <v>1845</v>
      </c>
      <c r="C34" s="392"/>
      <c r="D34" s="11"/>
    </row>
    <row r="35" spans="1:4" ht="7.95" customHeight="1">
      <c r="A35" s="11"/>
      <c r="B35" s="392"/>
      <c r="C35" s="392"/>
      <c r="D35" s="11"/>
    </row>
    <row r="36" spans="1:4" ht="13.05" customHeight="1">
      <c r="A36" s="11"/>
      <c r="B36" s="302" t="s">
        <v>1873</v>
      </c>
      <c r="C36" s="11"/>
      <c r="D36" s="11"/>
    </row>
    <row r="37" spans="1:4" ht="13.05" customHeight="1">
      <c r="A37" s="303" t="s">
        <v>1874</v>
      </c>
      <c r="B37" s="304" t="s">
        <v>1875</v>
      </c>
      <c r="C37" s="305">
        <v>1.5</v>
      </c>
      <c r="D37" s="11"/>
    </row>
    <row r="38" spans="1:4" ht="13.05" customHeight="1">
      <c r="A38" s="303" t="s">
        <v>1876</v>
      </c>
      <c r="B38" s="304" t="s">
        <v>1877</v>
      </c>
      <c r="C38" s="305">
        <v>0.85</v>
      </c>
      <c r="D38" s="11"/>
    </row>
    <row r="39" spans="1:4" ht="13.05" customHeight="1">
      <c r="A39" s="303" t="s">
        <v>1878</v>
      </c>
      <c r="B39" s="304" t="s">
        <v>1879</v>
      </c>
      <c r="C39" s="305">
        <v>0.56000000000000005</v>
      </c>
      <c r="D39" s="11"/>
    </row>
    <row r="40" spans="1:4" ht="15" customHeight="1">
      <c r="A40" s="11"/>
      <c r="B40" s="306" t="s">
        <v>197</v>
      </c>
      <c r="C40" s="307">
        <v>2.91</v>
      </c>
      <c r="D40" s="11"/>
    </row>
    <row r="41" spans="1:4" ht="15" customHeight="1">
      <c r="A41" s="11"/>
      <c r="B41" s="392" t="s">
        <v>1845</v>
      </c>
      <c r="C41" s="392"/>
      <c r="D41" s="11"/>
    </row>
    <row r="42" spans="1:4" ht="7.95" customHeight="1">
      <c r="A42" s="11"/>
      <c r="B42" s="392"/>
      <c r="C42" s="392"/>
      <c r="D42" s="11"/>
    </row>
    <row r="43" spans="1:4" ht="13.05" customHeight="1">
      <c r="A43" s="308" t="s">
        <v>1880</v>
      </c>
      <c r="B43" s="302" t="s">
        <v>1881</v>
      </c>
      <c r="C43" s="11"/>
      <c r="D43" s="11"/>
    </row>
    <row r="44" spans="1:4" ht="13.05" customHeight="1">
      <c r="A44" s="303"/>
      <c r="B44" s="304" t="s">
        <v>1882</v>
      </c>
      <c r="C44" s="305">
        <v>3</v>
      </c>
      <c r="D44" s="11"/>
    </row>
    <row r="45" spans="1:4" ht="13.05" customHeight="1">
      <c r="A45" s="303"/>
      <c r="B45" s="304" t="s">
        <v>1884</v>
      </c>
      <c r="C45" s="305">
        <v>0.65</v>
      </c>
      <c r="D45" s="11"/>
    </row>
    <row r="46" spans="1:4" ht="13.05" customHeight="1">
      <c r="A46" s="303"/>
      <c r="B46" s="304" t="s">
        <v>1885</v>
      </c>
      <c r="C46" s="305">
        <v>0</v>
      </c>
      <c r="D46" s="11"/>
    </row>
    <row r="47" spans="1:4" ht="15" customHeight="1">
      <c r="A47" s="11"/>
      <c r="B47" s="306" t="s">
        <v>197</v>
      </c>
      <c r="C47" s="307">
        <v>3.65</v>
      </c>
      <c r="D47" s="11"/>
    </row>
    <row r="48" spans="1:4" ht="15" customHeight="1">
      <c r="A48" s="11"/>
      <c r="B48" s="392" t="s">
        <v>1845</v>
      </c>
      <c r="C48" s="392"/>
      <c r="D48" s="11"/>
    </row>
    <row r="49" spans="1:4" ht="25.95" customHeight="1">
      <c r="A49" s="11"/>
      <c r="B49" s="398" t="s">
        <v>1887</v>
      </c>
      <c r="C49" s="398"/>
      <c r="D49" s="11"/>
    </row>
    <row r="50" spans="1:4" ht="43.95" customHeight="1">
      <c r="A50" s="11"/>
      <c r="B50" s="344"/>
      <c r="C50" s="344"/>
      <c r="D50" s="11"/>
    </row>
    <row r="51" spans="1:4" ht="13.95" customHeight="1">
      <c r="A51" s="338" t="s">
        <v>177</v>
      </c>
      <c r="B51" s="338"/>
      <c r="C51" s="338"/>
      <c r="D51" s="338"/>
    </row>
  </sheetData>
  <mergeCells count="20">
    <mergeCell ref="A1:D1"/>
    <mergeCell ref="B2:D2"/>
    <mergeCell ref="B4:C4"/>
    <mergeCell ref="B9:C9"/>
    <mergeCell ref="B10:C10"/>
    <mergeCell ref="B16:C16"/>
    <mergeCell ref="B17:C17"/>
    <mergeCell ref="B24:C24"/>
    <mergeCell ref="B25:C25"/>
    <mergeCell ref="B26:C26"/>
    <mergeCell ref="B27:D27"/>
    <mergeCell ref="B29:C29"/>
    <mergeCell ref="B34:C34"/>
    <mergeCell ref="B35:C35"/>
    <mergeCell ref="B41:C41"/>
    <mergeCell ref="B42:C42"/>
    <mergeCell ref="B48:C48"/>
    <mergeCell ref="B49:C49"/>
    <mergeCell ref="B50:C50"/>
    <mergeCell ref="A51:D51"/>
  </mergeCells>
  <pageMargins left="0.5" right="0.5" top="0.5" bottom="0.5" header="0" footer="0"/>
  <pageSetup paperSize="9"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G44"/>
  <sheetViews>
    <sheetView view="pageBreakPreview" zoomScale="90" zoomScaleNormal="100" zoomScaleSheetLayoutView="90" workbookViewId="0">
      <selection activeCell="K34" sqref="K34"/>
    </sheetView>
  </sheetViews>
  <sheetFormatPr defaultRowHeight="12"/>
  <cols>
    <col min="1" max="1" width="9.33203125" style="2" customWidth="1"/>
    <col min="2" max="2" width="68.6640625" style="2" customWidth="1"/>
    <col min="3" max="3" width="8.77734375" style="2" customWidth="1"/>
    <col min="4" max="4" width="2.44140625" style="2" customWidth="1"/>
    <col min="5" max="5" width="7.6640625" style="2" customWidth="1"/>
    <col min="6" max="6" width="3.6640625" style="2" customWidth="1"/>
    <col min="7" max="7" width="14.44140625" style="2" customWidth="1"/>
    <col min="8" max="16384" width="8.88671875" style="2"/>
  </cols>
  <sheetData>
    <row r="1" spans="1:7" ht="85.05" customHeight="1">
      <c r="A1" s="344"/>
      <c r="B1" s="344"/>
      <c r="C1" s="344"/>
      <c r="D1" s="344"/>
      <c r="E1" s="344"/>
      <c r="F1" s="344"/>
      <c r="G1" s="344"/>
    </row>
    <row r="2" spans="1:7" ht="12" customHeight="1">
      <c r="A2" s="11"/>
      <c r="B2" s="392" t="s">
        <v>1845</v>
      </c>
      <c r="C2" s="392"/>
      <c r="D2" s="392"/>
      <c r="E2" s="392"/>
      <c r="F2" s="11"/>
      <c r="G2" s="11"/>
    </row>
    <row r="3" spans="1:7" ht="15" customHeight="1">
      <c r="A3" s="301" t="s">
        <v>1868</v>
      </c>
      <c r="B3" s="301" t="s">
        <v>3</v>
      </c>
      <c r="C3" s="403" t="s">
        <v>1888</v>
      </c>
      <c r="D3" s="403"/>
      <c r="E3" s="403" t="s">
        <v>1889</v>
      </c>
      <c r="F3" s="403"/>
      <c r="G3" s="11"/>
    </row>
    <row r="4" spans="1:7" ht="12" customHeight="1">
      <c r="A4" s="11"/>
      <c r="B4" s="392" t="s">
        <v>1845</v>
      </c>
      <c r="C4" s="392"/>
      <c r="D4" s="11"/>
      <c r="E4" s="11"/>
      <c r="F4" s="11"/>
      <c r="G4" s="11"/>
    </row>
    <row r="5" spans="1:7" ht="13.05" customHeight="1">
      <c r="A5" s="308" t="s">
        <v>1890</v>
      </c>
      <c r="B5" s="302" t="s">
        <v>1891</v>
      </c>
      <c r="C5" s="11"/>
      <c r="D5" s="11"/>
      <c r="E5" s="11"/>
      <c r="F5" s="11"/>
      <c r="G5" s="11"/>
    </row>
    <row r="6" spans="1:7" ht="13.05" customHeight="1">
      <c r="A6" s="303" t="s">
        <v>1892</v>
      </c>
      <c r="B6" s="304" t="s">
        <v>1893</v>
      </c>
      <c r="C6" s="400">
        <v>5</v>
      </c>
      <c r="D6" s="400"/>
      <c r="E6" s="401">
        <v>5</v>
      </c>
      <c r="F6" s="401"/>
      <c r="G6" s="11"/>
    </row>
    <row r="7" spans="1:7" ht="13.05" customHeight="1">
      <c r="A7" s="303" t="s">
        <v>1894</v>
      </c>
      <c r="B7" s="304" t="s">
        <v>1895</v>
      </c>
      <c r="C7" s="400">
        <v>1.5</v>
      </c>
      <c r="D7" s="400"/>
      <c r="E7" s="401">
        <v>1.5</v>
      </c>
      <c r="F7" s="401"/>
      <c r="G7" s="11"/>
    </row>
    <row r="8" spans="1:7" ht="13.05" customHeight="1">
      <c r="A8" s="303" t="s">
        <v>1896</v>
      </c>
      <c r="B8" s="304" t="s">
        <v>1897</v>
      </c>
      <c r="C8" s="400">
        <v>1</v>
      </c>
      <c r="D8" s="400"/>
      <c r="E8" s="401">
        <v>1</v>
      </c>
      <c r="F8" s="401"/>
      <c r="G8" s="11"/>
    </row>
    <row r="9" spans="1:7" ht="13.05" customHeight="1">
      <c r="A9" s="303" t="s">
        <v>1898</v>
      </c>
      <c r="B9" s="304" t="s">
        <v>1899</v>
      </c>
      <c r="C9" s="400">
        <v>0.2</v>
      </c>
      <c r="D9" s="400"/>
      <c r="E9" s="401">
        <v>0.2</v>
      </c>
      <c r="F9" s="401"/>
      <c r="G9" s="11"/>
    </row>
    <row r="10" spans="1:7" ht="13.05" customHeight="1">
      <c r="A10" s="303" t="s">
        <v>1900</v>
      </c>
      <c r="B10" s="304" t="s">
        <v>1901</v>
      </c>
      <c r="C10" s="400">
        <v>0.6</v>
      </c>
      <c r="D10" s="400"/>
      <c r="E10" s="401">
        <v>0.6</v>
      </c>
      <c r="F10" s="401"/>
      <c r="G10" s="11"/>
    </row>
    <row r="11" spans="1:7" ht="13.05" customHeight="1">
      <c r="A11" s="303" t="s">
        <v>1902</v>
      </c>
      <c r="B11" s="304" t="s">
        <v>1903</v>
      </c>
      <c r="C11" s="400">
        <v>2.5</v>
      </c>
      <c r="D11" s="400"/>
      <c r="E11" s="401">
        <v>2.5</v>
      </c>
      <c r="F11" s="401"/>
      <c r="G11" s="11"/>
    </row>
    <row r="12" spans="1:7" ht="13.05" customHeight="1">
      <c r="A12" s="303" t="s">
        <v>1904</v>
      </c>
      <c r="B12" s="304" t="s">
        <v>1905</v>
      </c>
      <c r="C12" s="400">
        <v>3</v>
      </c>
      <c r="D12" s="400"/>
      <c r="E12" s="401">
        <v>3</v>
      </c>
      <c r="F12" s="401"/>
      <c r="G12" s="11"/>
    </row>
    <row r="13" spans="1:7" ht="13.05" customHeight="1">
      <c r="A13" s="303" t="s">
        <v>1906</v>
      </c>
      <c r="B13" s="304" t="s">
        <v>1907</v>
      </c>
      <c r="C13" s="400">
        <v>8</v>
      </c>
      <c r="D13" s="400"/>
      <c r="E13" s="401">
        <v>8</v>
      </c>
      <c r="F13" s="401"/>
      <c r="G13" s="11"/>
    </row>
    <row r="14" spans="1:7" ht="13.05" customHeight="1">
      <c r="A14" s="303" t="s">
        <v>1908</v>
      </c>
      <c r="B14" s="304" t="s">
        <v>1909</v>
      </c>
      <c r="C14" s="400">
        <v>0</v>
      </c>
      <c r="D14" s="400"/>
      <c r="E14" s="401">
        <v>0</v>
      </c>
      <c r="F14" s="401"/>
      <c r="G14" s="11"/>
    </row>
    <row r="15" spans="1:7" ht="15" customHeight="1">
      <c r="A15" s="11"/>
      <c r="B15" s="306" t="s">
        <v>197</v>
      </c>
      <c r="C15" s="402">
        <v>21.8</v>
      </c>
      <c r="D15" s="402"/>
      <c r="E15" s="402">
        <v>21.8</v>
      </c>
      <c r="F15" s="402"/>
      <c r="G15" s="11"/>
    </row>
    <row r="16" spans="1:7" ht="12" customHeight="1">
      <c r="A16" s="11"/>
      <c r="B16" s="392" t="s">
        <v>1845</v>
      </c>
      <c r="C16" s="392"/>
      <c r="D16" s="11"/>
      <c r="E16" s="11"/>
      <c r="F16" s="11"/>
      <c r="G16" s="11"/>
    </row>
    <row r="17" spans="1:7" ht="13.05" customHeight="1">
      <c r="A17" s="308" t="s">
        <v>1910</v>
      </c>
      <c r="B17" s="302" t="s">
        <v>1911</v>
      </c>
      <c r="C17" s="11"/>
      <c r="D17" s="11"/>
      <c r="E17" s="11"/>
      <c r="F17" s="11"/>
      <c r="G17" s="11"/>
    </row>
    <row r="18" spans="1:7" ht="13.05" customHeight="1">
      <c r="A18" s="303" t="s">
        <v>1912</v>
      </c>
      <c r="B18" s="304" t="s">
        <v>1913</v>
      </c>
      <c r="C18" s="400">
        <v>18.010000000000002</v>
      </c>
      <c r="D18" s="400"/>
      <c r="E18" s="401">
        <v>0</v>
      </c>
      <c r="F18" s="401"/>
      <c r="G18" s="11"/>
    </row>
    <row r="19" spans="1:7" ht="13.05" customHeight="1">
      <c r="A19" s="303" t="s">
        <v>1914</v>
      </c>
      <c r="B19" s="304" t="s">
        <v>1915</v>
      </c>
      <c r="C19" s="400">
        <v>4.32</v>
      </c>
      <c r="D19" s="400"/>
      <c r="E19" s="401">
        <v>0</v>
      </c>
      <c r="F19" s="401"/>
      <c r="G19" s="11"/>
    </row>
    <row r="20" spans="1:7" ht="13.05" customHeight="1">
      <c r="A20" s="303" t="s">
        <v>1916</v>
      </c>
      <c r="B20" s="304" t="s">
        <v>1917</v>
      </c>
      <c r="C20" s="400">
        <v>0.86</v>
      </c>
      <c r="D20" s="400"/>
      <c r="E20" s="401">
        <v>0.65</v>
      </c>
      <c r="F20" s="401"/>
      <c r="G20" s="11"/>
    </row>
    <row r="21" spans="1:7" ht="13.05" customHeight="1">
      <c r="A21" s="303" t="s">
        <v>1918</v>
      </c>
      <c r="B21" s="304" t="s">
        <v>1919</v>
      </c>
      <c r="C21" s="400">
        <v>10.97</v>
      </c>
      <c r="D21" s="400"/>
      <c r="E21" s="401">
        <v>8.33</v>
      </c>
      <c r="F21" s="401"/>
      <c r="G21" s="11"/>
    </row>
    <row r="22" spans="1:7" ht="13.05" customHeight="1">
      <c r="A22" s="303" t="s">
        <v>1920</v>
      </c>
      <c r="B22" s="304" t="s">
        <v>1921</v>
      </c>
      <c r="C22" s="400">
        <v>7.0000000000000007E-2</v>
      </c>
      <c r="D22" s="400"/>
      <c r="E22" s="401">
        <v>0.05</v>
      </c>
      <c r="F22" s="401"/>
      <c r="G22" s="11"/>
    </row>
    <row r="23" spans="1:7" ht="13.05" customHeight="1">
      <c r="A23" s="303" t="s">
        <v>1922</v>
      </c>
      <c r="B23" s="304" t="s">
        <v>1923</v>
      </c>
      <c r="C23" s="400">
        <v>0.73</v>
      </c>
      <c r="D23" s="400"/>
      <c r="E23" s="401">
        <v>0.56000000000000005</v>
      </c>
      <c r="F23" s="401"/>
      <c r="G23" s="11"/>
    </row>
    <row r="24" spans="1:7" ht="13.05" customHeight="1">
      <c r="A24" s="303" t="s">
        <v>1924</v>
      </c>
      <c r="B24" s="304" t="s">
        <v>1925</v>
      </c>
      <c r="C24" s="400">
        <v>1.96</v>
      </c>
      <c r="D24" s="400"/>
      <c r="E24" s="401">
        <v>0</v>
      </c>
      <c r="F24" s="401"/>
      <c r="G24" s="11"/>
    </row>
    <row r="25" spans="1:7" ht="13.05" customHeight="1">
      <c r="A25" s="303" t="s">
        <v>1926</v>
      </c>
      <c r="B25" s="304" t="s">
        <v>1927</v>
      </c>
      <c r="C25" s="400">
        <v>0.1</v>
      </c>
      <c r="D25" s="400"/>
      <c r="E25" s="401">
        <v>7.0000000000000007E-2</v>
      </c>
      <c r="F25" s="401"/>
      <c r="G25" s="11"/>
    </row>
    <row r="26" spans="1:7" ht="13.05" customHeight="1">
      <c r="A26" s="303" t="s">
        <v>1928</v>
      </c>
      <c r="B26" s="304" t="s">
        <v>1929</v>
      </c>
      <c r="C26" s="400">
        <v>9.9499999999999993</v>
      </c>
      <c r="D26" s="400"/>
      <c r="E26" s="401">
        <v>7.56</v>
      </c>
      <c r="F26" s="401"/>
      <c r="G26" s="11"/>
    </row>
    <row r="27" spans="1:7" ht="13.05" customHeight="1">
      <c r="A27" s="303" t="s">
        <v>1930</v>
      </c>
      <c r="B27" s="304" t="s">
        <v>1931</v>
      </c>
      <c r="C27" s="400">
        <v>0.03</v>
      </c>
      <c r="D27" s="400"/>
      <c r="E27" s="401">
        <v>0.03</v>
      </c>
      <c r="F27" s="401"/>
      <c r="G27" s="11"/>
    </row>
    <row r="28" spans="1:7" ht="15" customHeight="1">
      <c r="A28" s="11"/>
      <c r="B28" s="306" t="s">
        <v>197</v>
      </c>
      <c r="C28" s="402">
        <v>47</v>
      </c>
      <c r="D28" s="402"/>
      <c r="E28" s="402">
        <v>17.250000000000004</v>
      </c>
      <c r="F28" s="402"/>
      <c r="G28" s="11"/>
    </row>
    <row r="29" spans="1:7" ht="12" customHeight="1">
      <c r="A29" s="11"/>
      <c r="B29" s="392" t="s">
        <v>1845</v>
      </c>
      <c r="C29" s="392"/>
      <c r="D29" s="11"/>
      <c r="E29" s="11"/>
      <c r="F29" s="11"/>
      <c r="G29" s="11"/>
    </row>
    <row r="30" spans="1:7" ht="13.05" customHeight="1">
      <c r="A30" s="308" t="s">
        <v>1932</v>
      </c>
      <c r="B30" s="302" t="s">
        <v>1933</v>
      </c>
      <c r="C30" s="11"/>
      <c r="D30" s="11"/>
      <c r="E30" s="11"/>
      <c r="F30" s="11"/>
      <c r="G30" s="11"/>
    </row>
    <row r="31" spans="1:7" ht="13.05" customHeight="1">
      <c r="A31" s="303" t="s">
        <v>1934</v>
      </c>
      <c r="B31" s="304" t="s">
        <v>1935</v>
      </c>
      <c r="C31" s="400">
        <v>4.7699999999999996</v>
      </c>
      <c r="D31" s="400"/>
      <c r="E31" s="401">
        <v>3.63</v>
      </c>
      <c r="F31" s="401"/>
      <c r="G31" s="11"/>
    </row>
    <row r="32" spans="1:7" ht="13.05" customHeight="1">
      <c r="A32" s="303" t="s">
        <v>1936</v>
      </c>
      <c r="B32" s="304" t="s">
        <v>1937</v>
      </c>
      <c r="C32" s="400">
        <v>0.11</v>
      </c>
      <c r="D32" s="400"/>
      <c r="E32" s="401">
        <v>0.09</v>
      </c>
      <c r="F32" s="401"/>
      <c r="G32" s="11"/>
    </row>
    <row r="33" spans="1:7" ht="13.05" customHeight="1">
      <c r="A33" s="303" t="s">
        <v>1938</v>
      </c>
      <c r="B33" s="304" t="s">
        <v>1939</v>
      </c>
      <c r="C33" s="400">
        <v>3.98</v>
      </c>
      <c r="D33" s="400"/>
      <c r="E33" s="401">
        <v>3.03</v>
      </c>
      <c r="F33" s="401"/>
      <c r="G33" s="11"/>
    </row>
    <row r="34" spans="1:7" ht="13.05" customHeight="1">
      <c r="A34" s="303" t="s">
        <v>1940</v>
      </c>
      <c r="B34" s="304" t="s">
        <v>1941</v>
      </c>
      <c r="C34" s="400">
        <v>3.06</v>
      </c>
      <c r="D34" s="400"/>
      <c r="E34" s="401">
        <v>2.33</v>
      </c>
      <c r="F34" s="401"/>
      <c r="G34" s="11"/>
    </row>
    <row r="35" spans="1:7" ht="13.05" customHeight="1">
      <c r="A35" s="303" t="s">
        <v>1942</v>
      </c>
      <c r="B35" s="304" t="s">
        <v>1943</v>
      </c>
      <c r="C35" s="400">
        <v>0.4</v>
      </c>
      <c r="D35" s="400"/>
      <c r="E35" s="401">
        <v>0.31</v>
      </c>
      <c r="F35" s="401"/>
      <c r="G35" s="11"/>
    </row>
    <row r="36" spans="1:7" ht="15" customHeight="1">
      <c r="A36" s="11"/>
      <c r="B36" s="306" t="s">
        <v>197</v>
      </c>
      <c r="C36" s="402">
        <v>12.32</v>
      </c>
      <c r="D36" s="402"/>
      <c r="E36" s="402">
        <v>9.39</v>
      </c>
      <c r="F36" s="402"/>
      <c r="G36" s="11"/>
    </row>
    <row r="37" spans="1:7" ht="12" customHeight="1">
      <c r="A37" s="11"/>
      <c r="B37" s="392" t="s">
        <v>1845</v>
      </c>
      <c r="C37" s="392"/>
      <c r="D37" s="11"/>
      <c r="E37" s="11"/>
      <c r="F37" s="11"/>
      <c r="G37" s="11"/>
    </row>
    <row r="38" spans="1:7" ht="13.05" customHeight="1">
      <c r="A38" s="308" t="s">
        <v>1944</v>
      </c>
      <c r="B38" s="302" t="s">
        <v>1945</v>
      </c>
      <c r="C38" s="11"/>
      <c r="D38" s="11"/>
      <c r="E38" s="11"/>
      <c r="F38" s="11"/>
      <c r="G38" s="11"/>
    </row>
    <row r="39" spans="1:7" ht="13.05" customHeight="1">
      <c r="A39" s="303" t="s">
        <v>1946</v>
      </c>
      <c r="B39" s="304" t="s">
        <v>1947</v>
      </c>
      <c r="C39" s="400">
        <v>9.6999999999999993</v>
      </c>
      <c r="D39" s="400"/>
      <c r="E39" s="401">
        <v>3.34</v>
      </c>
      <c r="F39" s="401"/>
      <c r="G39" s="11"/>
    </row>
    <row r="40" spans="1:7" ht="18" customHeight="1">
      <c r="A40" s="303" t="s">
        <v>1948</v>
      </c>
      <c r="B40" s="304" t="s">
        <v>1949</v>
      </c>
      <c r="C40" s="400">
        <v>0.41</v>
      </c>
      <c r="D40" s="400"/>
      <c r="E40" s="401">
        <v>0.31</v>
      </c>
      <c r="F40" s="401"/>
      <c r="G40" s="11"/>
    </row>
    <row r="41" spans="1:7" ht="15" customHeight="1">
      <c r="A41" s="11"/>
      <c r="B41" s="306" t="s">
        <v>197</v>
      </c>
      <c r="C41" s="402">
        <v>10.11</v>
      </c>
      <c r="D41" s="402"/>
      <c r="E41" s="402">
        <v>3.65</v>
      </c>
      <c r="F41" s="402"/>
      <c r="G41" s="11"/>
    </row>
    <row r="42" spans="1:7" ht="15" customHeight="1">
      <c r="A42" s="11"/>
      <c r="B42" s="392" t="s">
        <v>1845</v>
      </c>
      <c r="C42" s="392"/>
      <c r="D42" s="392"/>
      <c r="E42" s="11"/>
      <c r="F42" s="11"/>
      <c r="G42" s="11"/>
    </row>
    <row r="43" spans="1:7" ht="19.95" customHeight="1">
      <c r="A43" s="11"/>
      <c r="B43" s="1" t="s">
        <v>1950</v>
      </c>
      <c r="C43" s="399">
        <v>91.23</v>
      </c>
      <c r="D43" s="399"/>
      <c r="E43" s="399">
        <v>52.09</v>
      </c>
      <c r="F43" s="399"/>
      <c r="G43" s="11"/>
    </row>
    <row r="44" spans="1:7" ht="13.95" customHeight="1">
      <c r="A44" s="338" t="s">
        <v>177</v>
      </c>
      <c r="B44" s="338"/>
      <c r="C44" s="338"/>
      <c r="D44" s="338"/>
      <c r="E44" s="338"/>
      <c r="F44" s="338"/>
      <c r="G44" s="338"/>
    </row>
  </sheetData>
  <mergeCells count="72"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B42:D42"/>
    <mergeCell ref="C43:D43"/>
    <mergeCell ref="E43:F43"/>
    <mergeCell ref="A44:G44"/>
    <mergeCell ref="C39:D39"/>
    <mergeCell ref="E39:F39"/>
    <mergeCell ref="C40:D40"/>
    <mergeCell ref="E40:F40"/>
    <mergeCell ref="C41:D41"/>
    <mergeCell ref="E41:F41"/>
  </mergeCells>
  <pageMargins left="0.5" right="0.5" top="0.5" bottom="0.5" header="0" footer="0"/>
  <pageSetup paperSize="9" scale="8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F54CB-C4F8-4697-8240-9AEC44990A61}">
  <dimension ref="A1:J15"/>
  <sheetViews>
    <sheetView view="pageBreakPreview" zoomScale="90" zoomScaleNormal="100" zoomScaleSheetLayoutView="90" workbookViewId="0">
      <selection activeCell="F34" sqref="F34"/>
    </sheetView>
  </sheetViews>
  <sheetFormatPr defaultColWidth="9.109375" defaultRowHeight="13.2"/>
  <cols>
    <col min="1" max="1" width="15" style="311" customWidth="1"/>
    <col min="2" max="2" width="35" style="311" customWidth="1"/>
    <col min="3" max="3" width="9.109375" style="311"/>
    <col min="4" max="6" width="16.109375" style="311" customWidth="1"/>
    <col min="7" max="7" width="22" style="311" customWidth="1"/>
    <col min="8" max="8" width="25.6640625" style="311" customWidth="1"/>
    <col min="9" max="9" width="32.109375" style="311" customWidth="1"/>
    <col min="10" max="10" width="35.44140625" style="311" customWidth="1"/>
    <col min="11" max="11" width="9.109375" style="311" customWidth="1"/>
    <col min="12" max="16384" width="9.109375" style="311"/>
  </cols>
  <sheetData>
    <row r="1" spans="1:10" ht="13.8">
      <c r="A1" s="309" t="s">
        <v>2057</v>
      </c>
      <c r="B1" s="404" t="s">
        <v>2058</v>
      </c>
      <c r="C1" s="404"/>
      <c r="D1" s="404"/>
      <c r="E1" s="404"/>
      <c r="F1" s="404"/>
      <c r="G1" s="404"/>
      <c r="H1" s="404"/>
      <c r="I1" s="404"/>
      <c r="J1" s="404"/>
    </row>
    <row r="2" spans="1:10" ht="15.6">
      <c r="A2" s="309" t="s">
        <v>2059</v>
      </c>
      <c r="B2" s="310" t="s">
        <v>2060</v>
      </c>
      <c r="C2" s="312"/>
      <c r="D2" s="313"/>
      <c r="E2" s="313"/>
      <c r="F2" s="313"/>
      <c r="G2" s="313"/>
      <c r="H2" s="313"/>
      <c r="I2" s="314"/>
      <c r="J2" s="315"/>
    </row>
    <row r="3" spans="1:10" ht="15.6">
      <c r="A3" s="309" t="s">
        <v>2061</v>
      </c>
      <c r="B3" s="310" t="s">
        <v>2062</v>
      </c>
      <c r="C3" s="312"/>
      <c r="D3" s="313"/>
      <c r="E3" s="313"/>
      <c r="F3" s="313"/>
      <c r="G3" s="313"/>
      <c r="H3" s="313"/>
      <c r="I3" s="314"/>
      <c r="J3" s="316"/>
    </row>
    <row r="4" spans="1:10" ht="15.6">
      <c r="A4" s="313"/>
      <c r="B4" s="313"/>
      <c r="C4" s="313"/>
      <c r="D4" s="313"/>
      <c r="E4" s="313"/>
      <c r="F4" s="313"/>
      <c r="G4" s="313"/>
      <c r="H4" s="313"/>
      <c r="I4" s="313"/>
      <c r="J4" s="313"/>
    </row>
    <row r="5" spans="1:10" ht="15.6">
      <c r="A5" s="313"/>
      <c r="B5" s="313"/>
      <c r="C5" s="313"/>
      <c r="D5" s="313"/>
      <c r="E5" s="313"/>
      <c r="F5" s="313"/>
      <c r="G5" s="313"/>
      <c r="H5" s="313"/>
      <c r="I5" s="313"/>
      <c r="J5" s="313"/>
    </row>
    <row r="6" spans="1:10" ht="15.6">
      <c r="A6" s="405" t="s">
        <v>2063</v>
      </c>
      <c r="B6" s="405"/>
      <c r="C6" s="405"/>
      <c r="D6" s="405"/>
      <c r="E6" s="405"/>
      <c r="F6" s="405"/>
      <c r="G6" s="405"/>
      <c r="H6" s="405"/>
      <c r="I6" s="405"/>
      <c r="J6" s="405"/>
    </row>
    <row r="7" spans="1:10" ht="15.6">
      <c r="A7" s="317"/>
      <c r="B7" s="318"/>
      <c r="C7" s="319"/>
      <c r="D7" s="319"/>
      <c r="E7" s="319"/>
      <c r="F7" s="319"/>
      <c r="G7" s="319"/>
      <c r="H7" s="319"/>
      <c r="I7" s="319"/>
      <c r="J7" s="320"/>
    </row>
    <row r="8" spans="1:10" ht="15.6">
      <c r="A8" s="321" t="s">
        <v>1</v>
      </c>
      <c r="B8" s="321" t="s">
        <v>3</v>
      </c>
      <c r="C8" s="322" t="s">
        <v>194</v>
      </c>
      <c r="D8" s="322" t="s">
        <v>2064</v>
      </c>
      <c r="E8" s="322" t="s">
        <v>2065</v>
      </c>
      <c r="F8" s="322" t="s">
        <v>2066</v>
      </c>
      <c r="G8" s="322" t="s">
        <v>2067</v>
      </c>
      <c r="H8" s="322" t="s">
        <v>2068</v>
      </c>
      <c r="I8" s="322" t="s">
        <v>2069</v>
      </c>
      <c r="J8" s="322" t="s">
        <v>2070</v>
      </c>
    </row>
    <row r="9" spans="1:10" ht="15.6">
      <c r="A9" s="323"/>
      <c r="B9" s="324"/>
      <c r="C9" s="325"/>
      <c r="D9" s="326"/>
      <c r="E9" s="326"/>
      <c r="F9" s="326"/>
      <c r="G9" s="327"/>
      <c r="H9" s="328"/>
      <c r="I9" s="328"/>
      <c r="J9" s="328"/>
    </row>
    <row r="10" spans="1:10" ht="26.4">
      <c r="A10" s="406" t="s">
        <v>752</v>
      </c>
      <c r="B10" s="406" t="s">
        <v>753</v>
      </c>
      <c r="C10" s="406" t="s">
        <v>167</v>
      </c>
      <c r="D10" s="409">
        <f>MIN(E10:F15)</f>
        <v>31.2</v>
      </c>
      <c r="E10" s="409">
        <f>AVERAGE(H15:I15)</f>
        <v>31.2</v>
      </c>
      <c r="F10" s="409">
        <f>MEDIAN(H15:I15)</f>
        <v>31.2</v>
      </c>
      <c r="G10" s="329" t="s">
        <v>2071</v>
      </c>
      <c r="H10" s="330" t="s">
        <v>2072</v>
      </c>
      <c r="I10" s="330" t="s">
        <v>2073</v>
      </c>
      <c r="J10" s="331"/>
    </row>
    <row r="11" spans="1:10" ht="13.8">
      <c r="A11" s="407"/>
      <c r="B11" s="407"/>
      <c r="C11" s="407"/>
      <c r="D11" s="410"/>
      <c r="E11" s="410"/>
      <c r="F11" s="410"/>
      <c r="G11" s="329" t="s">
        <v>2074</v>
      </c>
      <c r="H11" s="332" t="s">
        <v>2075</v>
      </c>
      <c r="I11" s="332" t="s">
        <v>2076</v>
      </c>
      <c r="J11" s="332"/>
    </row>
    <row r="12" spans="1:10" ht="13.8">
      <c r="A12" s="407"/>
      <c r="B12" s="407"/>
      <c r="C12" s="407"/>
      <c r="D12" s="410"/>
      <c r="E12" s="410"/>
      <c r="F12" s="410"/>
      <c r="G12" s="329" t="s">
        <v>2077</v>
      </c>
      <c r="H12" s="333" t="s">
        <v>2078</v>
      </c>
      <c r="I12" s="333" t="s">
        <v>2079</v>
      </c>
      <c r="J12" s="333"/>
    </row>
    <row r="13" spans="1:10" ht="13.8">
      <c r="A13" s="407"/>
      <c r="B13" s="407"/>
      <c r="C13" s="407"/>
      <c r="D13" s="410"/>
      <c r="E13" s="410"/>
      <c r="F13" s="410"/>
      <c r="G13" s="329" t="s">
        <v>2080</v>
      </c>
      <c r="H13" s="334">
        <v>46079</v>
      </c>
      <c r="I13" s="334">
        <v>46027</v>
      </c>
      <c r="J13" s="334"/>
    </row>
    <row r="14" spans="1:10" ht="13.8">
      <c r="A14" s="407"/>
      <c r="B14" s="407"/>
      <c r="C14" s="407"/>
      <c r="D14" s="410"/>
      <c r="E14" s="410"/>
      <c r="F14" s="410"/>
      <c r="G14" s="329" t="s">
        <v>2081</v>
      </c>
      <c r="H14" s="335">
        <v>31.9</v>
      </c>
      <c r="I14" s="335">
        <v>30.5</v>
      </c>
      <c r="J14" s="335">
        <v>0</v>
      </c>
    </row>
    <row r="15" spans="1:10" ht="13.8">
      <c r="A15" s="408"/>
      <c r="B15" s="408"/>
      <c r="C15" s="408"/>
      <c r="D15" s="411"/>
      <c r="E15" s="411"/>
      <c r="F15" s="411"/>
      <c r="G15" s="329" t="s">
        <v>2082</v>
      </c>
      <c r="H15" s="335">
        <f>H14</f>
        <v>31.9</v>
      </c>
      <c r="I15" s="335">
        <f>I14</f>
        <v>30.5</v>
      </c>
      <c r="J15" s="335">
        <v>0</v>
      </c>
    </row>
  </sheetData>
  <mergeCells count="8">
    <mergeCell ref="B1:J1"/>
    <mergeCell ref="A6:J6"/>
    <mergeCell ref="A10:A15"/>
    <mergeCell ref="B10:B15"/>
    <mergeCell ref="C10:C15"/>
    <mergeCell ref="D10:D15"/>
    <mergeCell ref="E10:E15"/>
    <mergeCell ref="F10:F15"/>
  </mergeCells>
  <conditionalFormatting sqref="D10:F10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40" orientation="portrait" r:id="rId1"/>
  <headerFooter>
    <oddFooter>&amp;C&amp;P/&amp;N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23</vt:i4>
      </vt:variant>
    </vt:vector>
  </HeadingPairs>
  <TitlesOfParts>
    <vt:vector size="35" baseType="lpstr">
      <vt:lpstr>RESUMO</vt:lpstr>
      <vt:lpstr>PLANILHA ORCAMENTARIA</vt:lpstr>
      <vt:lpstr>Memória de Cálculo</vt:lpstr>
      <vt:lpstr>CUSTO DIRETO</vt:lpstr>
      <vt:lpstr>COMPOSICOES</vt:lpstr>
      <vt:lpstr>COMPOSICOES PROPRIAS</vt:lpstr>
      <vt:lpstr>COMPOSICOES AUXILIARES</vt:lpstr>
      <vt:lpstr>CURVA ABC SERVICOS</vt:lpstr>
      <vt:lpstr>CRONOGRAMA</vt:lpstr>
      <vt:lpstr>BDI</vt:lpstr>
      <vt:lpstr>ENCARGOS SOCIAIS</vt:lpstr>
      <vt:lpstr>mapa cotação</vt:lpstr>
      <vt:lpstr>CRONOGRAMA!Area_de_impressao</vt:lpstr>
      <vt:lpstr>'ENCARGOS SOCIAIS'!Area_de_impressao</vt:lpstr>
      <vt:lpstr>'mapa cotação'!Area_de_impressao</vt:lpstr>
      <vt:lpstr>'Memória de Cálculo'!Area_de_impressao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  <vt:lpstr>JR_PAGE_ANCHOR_6_1</vt:lpstr>
      <vt:lpstr>JR_PAGE_ANCHOR_7_1</vt:lpstr>
      <vt:lpstr>JR_PAGE_ANCHOR_8_1</vt:lpstr>
      <vt:lpstr>JR_PAGE_ANCHOR_9_1</vt:lpstr>
      <vt:lpstr>'Memória de Cálculo'!Print_Area</vt:lpstr>
      <vt:lpstr>COMPOSICOES!Titulos_de_impressao</vt:lpstr>
      <vt:lpstr>'COMPOSICOES AUXILIARES'!Titulos_de_impressao</vt:lpstr>
      <vt:lpstr>'COMPOSICOES PROPRIAS'!Titulos_de_impressao</vt:lpstr>
      <vt:lpstr>'CURVA ABC SERVICOS'!Titulos_de_impressao</vt:lpstr>
      <vt:lpstr>'CUSTO DIRETO'!Titulos_de_impressao</vt:lpstr>
      <vt:lpstr>'Memória de Cálculo'!Titulos_de_impressao</vt:lpstr>
      <vt:lpstr>'PLANILHA ORCAMENTARIA'!Titulos_de_impressao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2026-05-05T19:52:21Z</dcterms:modified>
</cp:coreProperties>
</file>