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xl/webextensions/taskpanes.xml" ContentType="application/vnd.ms-office.webextensiontaskpanes+xml"/>
  <Override PartName="/xl/webextensions/webextension1.xml" ContentType="application/vnd.ms-office.webextension+xml"/>
  <Override PartName="/xl/webextensions/webextension2.xml" ContentType="application/vnd.ms-office.webextensi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https://d.docs.live.net/fd60085a2e44b725/Planejamento - Manut e Jard - NH JG LE/01. Planilhas de Custos/"/>
    </mc:Choice>
  </mc:AlternateContent>
  <xr:revisionPtr revIDLastSave="4958" documentId="11_CE18D6FCED15AA2EAA8AC4D9427DAD47943FB45B" xr6:coauthVersionLast="47" xr6:coauthVersionMax="47" xr10:uidLastSave="{DCA70EA4-1451-420C-BB5A-3935EC14FD6B}"/>
  <bookViews>
    <workbookView xWindow="-105" yWindow="0" windowWidth="14610" windowHeight="15585" tabRatio="957" xr2:uid="{00000000-000D-0000-FFFF-FFFF00000000}"/>
  </bookViews>
  <sheets>
    <sheet name="RESUMO GERAL" sheetId="1" r:id="rId1"/>
    <sheet name="LE RES" sheetId="4" r:id="rId2"/>
    <sheet name="LE AM" sheetId="7" r:id="rId3"/>
    <sheet name="LE JA" sheetId="10" r:id="rId4"/>
    <sheet name="LE RC" sheetId="13" r:id="rId5"/>
    <sheet name="LE INS" sheetId="16" r:id="rId6"/>
    <sheet name="LE ESP" sheetId="19" r:id="rId7"/>
    <sheet name="NH RES" sheetId="2" r:id="rId8"/>
    <sheet name="NH AM" sheetId="5" r:id="rId9"/>
    <sheet name="NH JA" sheetId="8" r:id="rId10"/>
    <sheet name="NH RC" sheetId="11" r:id="rId11"/>
    <sheet name="NH INS" sheetId="14" r:id="rId12"/>
    <sheet name="NH ESP" sheetId="17" r:id="rId13"/>
    <sheet name="JG RES" sheetId="3" r:id="rId14"/>
    <sheet name="JG AM" sheetId="6" r:id="rId15"/>
    <sheet name="JG JA" sheetId="9" r:id="rId16"/>
    <sheet name="JG RC" sheetId="12" r:id="rId17"/>
    <sheet name="JG INS" sheetId="15" r:id="rId18"/>
    <sheet name="JG ESP" sheetId="18" r:id="rId19"/>
    <sheet name="COMP POSTO" sheetId="21" r:id="rId20"/>
  </sheets>
  <definedNames>
    <definedName name="_xlnm.Print_Area" localSheetId="14">'JG AM'!$A$1:$J$195</definedName>
    <definedName name="_xlnm.Print_Area" localSheetId="18">'JG ESP'!$D$1:$F$58</definedName>
    <definedName name="_xlnm.Print_Area" localSheetId="17">'JG INS'!$B$1:$H$196</definedName>
    <definedName name="_xlnm.Print_Area" localSheetId="15">'JG JA'!$A$1:$J$195</definedName>
    <definedName name="_xlnm.Print_Area" localSheetId="16">'JG RC'!$A$1:$E$26</definedName>
    <definedName name="_xlnm.Print_Area" localSheetId="13">'JG RES'!$A$1:$H$24</definedName>
    <definedName name="_xlnm.Print_Area" localSheetId="2">'LE AM'!$A$1:$J$195</definedName>
    <definedName name="_xlnm.Print_Area" localSheetId="6">'LE ESP'!$D$1:$F$58</definedName>
    <definedName name="_xlnm.Print_Area" localSheetId="5">'LE INS'!$B$1:$H$196</definedName>
    <definedName name="_xlnm.Print_Area" localSheetId="3">'LE JA'!$A$1:$J$195</definedName>
    <definedName name="_xlnm.Print_Area" localSheetId="4">'LE RC'!$A$1:$E$26</definedName>
    <definedName name="_xlnm.Print_Area" localSheetId="1">'LE RES'!$A$1:$H$24</definedName>
    <definedName name="_xlnm.Print_Area" localSheetId="8">'NH AM'!$A$1:$J$195</definedName>
    <definedName name="_xlnm.Print_Area" localSheetId="12">'NH ESP'!$D$1:$F$58</definedName>
    <definedName name="_xlnm.Print_Area" localSheetId="11">'NH INS'!$B$1:$H$196</definedName>
    <definedName name="_xlnm.Print_Area" localSheetId="9">'NH JA'!$A$1:$J$195</definedName>
    <definedName name="_xlnm.Print_Area" localSheetId="10">'NH RC'!$A$1:$E$26</definedName>
    <definedName name="_xlnm.Print_Area" localSheetId="7">'NH RES'!$A$1:$H$24</definedName>
    <definedName name="_xlnm.Print_Area" localSheetId="0">'RESUMO GERAL'!$A$1:$J$21</definedName>
    <definedName name="_xlnm.Print_Titles" localSheetId="14">'JG AM'!$1:$2</definedName>
    <definedName name="_xlnm.Print_Titles" localSheetId="18">'JG ESP'!$1:$3</definedName>
    <definedName name="_xlnm.Print_Titles" localSheetId="17">'JG INS'!$1:$5</definedName>
    <definedName name="_xlnm.Print_Titles" localSheetId="15">'JG JA'!$1:$2</definedName>
    <definedName name="_xlnm.Print_Titles" localSheetId="16">'JG RC'!$1:$1</definedName>
    <definedName name="_xlnm.Print_Titles" localSheetId="13">'JG RES'!$1:$1</definedName>
    <definedName name="_xlnm.Print_Titles" localSheetId="2">'LE AM'!$1:$2</definedName>
    <definedName name="_xlnm.Print_Titles" localSheetId="6">'LE ESP'!$1:$3</definedName>
    <definedName name="_xlnm.Print_Titles" localSheetId="5">'LE INS'!$1:$5</definedName>
    <definedName name="_xlnm.Print_Titles" localSheetId="3">'LE JA'!$1:$2</definedName>
    <definedName name="_xlnm.Print_Titles" localSheetId="4">'LE RC'!$1:$1</definedName>
    <definedName name="_xlnm.Print_Titles" localSheetId="1">'LE RES'!$1:$1</definedName>
    <definedName name="_xlnm.Print_Titles" localSheetId="8">'NH AM'!$1:$2</definedName>
    <definedName name="_xlnm.Print_Titles" localSheetId="12">'NH ESP'!$1:$3</definedName>
    <definedName name="_xlnm.Print_Titles" localSheetId="11">'NH INS'!$1:$5</definedName>
    <definedName name="_xlnm.Print_Titles" localSheetId="9">'NH JA'!$1:$2</definedName>
    <definedName name="_xlnm.Print_Titles" localSheetId="10">'NH RC'!$1:$1</definedName>
    <definedName name="_xlnm.Print_Titles" localSheetId="7">'NH RES'!$1:$1</definedName>
    <definedName name="_xlnm.Print_Titles" localSheetId="0">'RESUMO GERAL'!$1:$1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loext="http://schemas.libreoffice.org/" uri="{7626C862-2A13-11E5-B345-FEFF819CDC9F}">
      <loext:extCalcPr stringRefSyntax="ExcelA1"/>
    </ext>
  </extLst>
</workbook>
</file>

<file path=xl/calcChain.xml><?xml version="1.0" encoding="utf-8"?>
<calcChain xmlns="http://schemas.openxmlformats.org/spreadsheetml/2006/main">
  <c r="I20" i="1" l="1"/>
  <c r="I19" i="1"/>
  <c r="I18" i="1"/>
  <c r="I17" i="1"/>
  <c r="I16" i="1"/>
  <c r="I15" i="1"/>
  <c r="F78" i="14"/>
  <c r="L18" i="3"/>
  <c r="L17" i="3"/>
  <c r="H23" i="4"/>
  <c r="H23" i="3"/>
  <c r="J15" i="1"/>
  <c r="B79" i="21" l="1"/>
  <c r="C79" i="21"/>
  <c r="D79" i="21"/>
  <c r="G79" i="21"/>
  <c r="B78" i="21"/>
  <c r="C78" i="21"/>
  <c r="D78" i="21"/>
  <c r="G78" i="21"/>
  <c r="B77" i="21"/>
  <c r="C77" i="21"/>
  <c r="D77" i="21"/>
  <c r="G77" i="21"/>
  <c r="B76" i="21"/>
  <c r="C76" i="21"/>
  <c r="D76" i="21"/>
  <c r="G76" i="21"/>
  <c r="B75" i="21"/>
  <c r="C75" i="21"/>
  <c r="D75" i="21"/>
  <c r="G75" i="21"/>
  <c r="B74" i="21"/>
  <c r="C74" i="21"/>
  <c r="D74" i="21"/>
  <c r="G74" i="21"/>
  <c r="B73" i="21"/>
  <c r="C73" i="21"/>
  <c r="D73" i="21"/>
  <c r="G73" i="21"/>
  <c r="B72" i="21"/>
  <c r="C72" i="21"/>
  <c r="D72" i="21"/>
  <c r="G72" i="21"/>
  <c r="C68" i="21"/>
  <c r="B68" i="21"/>
  <c r="C67" i="21"/>
  <c r="B67" i="21"/>
  <c r="C66" i="21"/>
  <c r="B66" i="21"/>
  <c r="C65" i="21"/>
  <c r="B65" i="21"/>
  <c r="C64" i="21"/>
  <c r="B64" i="21"/>
  <c r="C63" i="21"/>
  <c r="B63" i="21"/>
  <c r="C62" i="21"/>
  <c r="B62" i="21"/>
  <c r="C61" i="21"/>
  <c r="B61" i="21"/>
  <c r="B55" i="21"/>
  <c r="B53" i="21"/>
  <c r="B52" i="21"/>
  <c r="B44" i="21"/>
  <c r="B42" i="21"/>
  <c r="B41" i="21"/>
  <c r="C35" i="21"/>
  <c r="B35" i="21"/>
  <c r="C34" i="21"/>
  <c r="B34" i="21"/>
  <c r="C33" i="21"/>
  <c r="B33" i="21"/>
  <c r="C32" i="21"/>
  <c r="B32" i="21"/>
  <c r="C31" i="21"/>
  <c r="B31" i="21"/>
  <c r="C30" i="21"/>
  <c r="B30" i="21"/>
  <c r="C29" i="21"/>
  <c r="B29" i="21"/>
  <c r="C28" i="21"/>
  <c r="B28" i="21"/>
  <c r="C24" i="21"/>
  <c r="B24" i="21"/>
  <c r="C23" i="21"/>
  <c r="B23" i="21"/>
  <c r="C22" i="21"/>
  <c r="B22" i="21"/>
  <c r="C21" i="21"/>
  <c r="B21" i="21"/>
  <c r="C20" i="21"/>
  <c r="B20" i="21"/>
  <c r="C19" i="21"/>
  <c r="B19" i="21"/>
  <c r="C18" i="21"/>
  <c r="B18" i="21"/>
  <c r="C17" i="21"/>
  <c r="B17" i="21"/>
  <c r="C13" i="21"/>
  <c r="B13" i="21"/>
  <c r="C12" i="21"/>
  <c r="B12" i="21"/>
  <c r="C11" i="21"/>
  <c r="B11" i="21"/>
  <c r="C10" i="21"/>
  <c r="B10" i="21"/>
  <c r="C9" i="21"/>
  <c r="B9" i="21"/>
  <c r="C8" i="21"/>
  <c r="B8" i="21"/>
  <c r="C7" i="21"/>
  <c r="B7" i="21"/>
  <c r="C6" i="21"/>
  <c r="B6" i="21"/>
  <c r="F166" i="16" l="1"/>
  <c r="F165" i="16"/>
  <c r="F164" i="16"/>
  <c r="F163" i="16"/>
  <c r="F162" i="16"/>
  <c r="F161" i="16"/>
  <c r="F160" i="16"/>
  <c r="F159" i="16"/>
  <c r="F158" i="16"/>
  <c r="F157" i="16"/>
  <c r="F156" i="16"/>
  <c r="F155" i="16"/>
  <c r="F154" i="16"/>
  <c r="F153" i="16"/>
  <c r="F152" i="16"/>
  <c r="F151" i="16"/>
  <c r="F167" i="16" s="1"/>
  <c r="F150" i="16"/>
  <c r="D144" i="16"/>
  <c r="F144" i="16" s="1"/>
  <c r="D143" i="16"/>
  <c r="F143" i="16" s="1"/>
  <c r="F142" i="16"/>
  <c r="D142" i="16"/>
  <c r="D136" i="16"/>
  <c r="F136" i="16" s="1"/>
  <c r="D135" i="16"/>
  <c r="F135" i="16" s="1"/>
  <c r="F137" i="16" s="1"/>
  <c r="F129" i="16"/>
  <c r="F128" i="16"/>
  <c r="F127" i="16"/>
  <c r="F126" i="16"/>
  <c r="F125" i="16"/>
  <c r="F124" i="16"/>
  <c r="F123" i="16"/>
  <c r="F122" i="16"/>
  <c r="F121" i="16"/>
  <c r="F120" i="16"/>
  <c r="F119" i="16"/>
  <c r="F118" i="16"/>
  <c r="F117" i="16"/>
  <c r="F116" i="16"/>
  <c r="F115" i="16"/>
  <c r="F114" i="16"/>
  <c r="F113" i="16"/>
  <c r="F112" i="16"/>
  <c r="F111" i="16"/>
  <c r="F110" i="16"/>
  <c r="F109" i="16"/>
  <c r="F108" i="16"/>
  <c r="F107" i="16"/>
  <c r="H99" i="16"/>
  <c r="F99" i="16"/>
  <c r="H98" i="16"/>
  <c r="F98" i="16" s="1"/>
  <c r="H97" i="16"/>
  <c r="F97" i="16" s="1"/>
  <c r="H96" i="16"/>
  <c r="F96" i="16" s="1"/>
  <c r="H95" i="16"/>
  <c r="F95" i="16"/>
  <c r="H94" i="16"/>
  <c r="F94" i="16" s="1"/>
  <c r="H93" i="16"/>
  <c r="F93" i="16" s="1"/>
  <c r="H86" i="16"/>
  <c r="F86" i="16"/>
  <c r="H85" i="16"/>
  <c r="F85" i="16"/>
  <c r="H84" i="16"/>
  <c r="F84" i="16"/>
  <c r="H83" i="16"/>
  <c r="F83" i="16"/>
  <c r="H82" i="16"/>
  <c r="F82" i="16"/>
  <c r="F76" i="16"/>
  <c r="F75" i="16"/>
  <c r="F74" i="16"/>
  <c r="F73" i="16"/>
  <c r="F72" i="16"/>
  <c r="F71" i="16"/>
  <c r="F70" i="16"/>
  <c r="F69" i="16"/>
  <c r="F68" i="16"/>
  <c r="F67" i="16"/>
  <c r="F66" i="16"/>
  <c r="F65" i="16"/>
  <c r="F64" i="16"/>
  <c r="F63" i="16"/>
  <c r="F62" i="16"/>
  <c r="F61" i="16"/>
  <c r="F55" i="16"/>
  <c r="F54" i="16"/>
  <c r="F53" i="16"/>
  <c r="F52" i="16"/>
  <c r="F51" i="16"/>
  <c r="F50" i="16"/>
  <c r="F49" i="16"/>
  <c r="F48" i="16"/>
  <c r="F47" i="16"/>
  <c r="F46" i="16"/>
  <c r="F45" i="16"/>
  <c r="F44" i="16"/>
  <c r="F43" i="16"/>
  <c r="F42" i="16"/>
  <c r="F41" i="16"/>
  <c r="F40" i="16"/>
  <c r="F39" i="16"/>
  <c r="F38" i="16"/>
  <c r="F37" i="16"/>
  <c r="F36" i="16"/>
  <c r="F35" i="16"/>
  <c r="F34" i="16"/>
  <c r="F33" i="16"/>
  <c r="F32" i="16"/>
  <c r="F31" i="16"/>
  <c r="F30" i="16"/>
  <c r="F29" i="16"/>
  <c r="F28" i="16"/>
  <c r="F27" i="16"/>
  <c r="F26" i="16"/>
  <c r="F25" i="16"/>
  <c r="F24" i="16"/>
  <c r="F23" i="16"/>
  <c r="F22" i="16"/>
  <c r="F21" i="16"/>
  <c r="F20" i="16"/>
  <c r="F19" i="16"/>
  <c r="F18" i="16"/>
  <c r="F17" i="16"/>
  <c r="F16" i="16"/>
  <c r="F15" i="16"/>
  <c r="F14" i="16"/>
  <c r="F13" i="16"/>
  <c r="F12" i="16"/>
  <c r="F11" i="16"/>
  <c r="F10" i="16"/>
  <c r="F9" i="16"/>
  <c r="F8" i="16"/>
  <c r="F7" i="16"/>
  <c r="F166" i="15"/>
  <c r="F165" i="15"/>
  <c r="F164" i="15"/>
  <c r="F163" i="15"/>
  <c r="F162" i="15"/>
  <c r="F161" i="15"/>
  <c r="F160" i="15"/>
  <c r="F159" i="15"/>
  <c r="F158" i="15"/>
  <c r="F157" i="15"/>
  <c r="F156" i="15"/>
  <c r="F155" i="15"/>
  <c r="F154" i="15"/>
  <c r="F153" i="15"/>
  <c r="F152" i="15"/>
  <c r="F151" i="15"/>
  <c r="F150" i="15"/>
  <c r="D144" i="15"/>
  <c r="F144" i="15" s="1"/>
  <c r="D143" i="15"/>
  <c r="F143" i="15" s="1"/>
  <c r="D142" i="15"/>
  <c r="F142" i="15" s="1"/>
  <c r="F145" i="15" s="1"/>
  <c r="F136" i="15"/>
  <c r="D136" i="15"/>
  <c r="D135" i="15"/>
  <c r="F135" i="15" s="1"/>
  <c r="F137" i="15" s="1"/>
  <c r="F129" i="15"/>
  <c r="F128" i="15"/>
  <c r="F127" i="15"/>
  <c r="F126" i="15"/>
  <c r="F125" i="15"/>
  <c r="F124" i="15"/>
  <c r="F123" i="15"/>
  <c r="F122" i="15"/>
  <c r="F121" i="15"/>
  <c r="F120" i="15"/>
  <c r="F119" i="15"/>
  <c r="F118" i="15"/>
  <c r="F117" i="15"/>
  <c r="F116" i="15"/>
  <c r="F115" i="15"/>
  <c r="F114" i="15"/>
  <c r="F113" i="15"/>
  <c r="F112" i="15"/>
  <c r="F111" i="15"/>
  <c r="F110" i="15"/>
  <c r="F109" i="15"/>
  <c r="F108" i="15"/>
  <c r="F107" i="15"/>
  <c r="H99" i="15"/>
  <c r="F99" i="15" s="1"/>
  <c r="H98" i="15"/>
  <c r="F98" i="15" s="1"/>
  <c r="H97" i="15"/>
  <c r="F97" i="15" s="1"/>
  <c r="H96" i="15"/>
  <c r="F96" i="15" s="1"/>
  <c r="H95" i="15"/>
  <c r="F95" i="15" s="1"/>
  <c r="H94" i="15"/>
  <c r="F94" i="15" s="1"/>
  <c r="H93" i="15"/>
  <c r="F93" i="15" s="1"/>
  <c r="H86" i="15"/>
  <c r="F86" i="15"/>
  <c r="H85" i="15"/>
  <c r="F85" i="15"/>
  <c r="H84" i="15"/>
  <c r="F84" i="15"/>
  <c r="H83" i="15"/>
  <c r="F83" i="15"/>
  <c r="H82" i="15"/>
  <c r="F82" i="15"/>
  <c r="F76" i="15"/>
  <c r="F75" i="15"/>
  <c r="F74" i="15"/>
  <c r="F73" i="15"/>
  <c r="F72" i="15"/>
  <c r="F71" i="15"/>
  <c r="F70" i="15"/>
  <c r="F69" i="15"/>
  <c r="F68" i="15"/>
  <c r="F67" i="15"/>
  <c r="F66" i="15"/>
  <c r="F65" i="15"/>
  <c r="F64" i="15"/>
  <c r="F63" i="15"/>
  <c r="F62" i="15"/>
  <c r="F61" i="15"/>
  <c r="F55" i="15"/>
  <c r="F54" i="15"/>
  <c r="F53" i="15"/>
  <c r="F52" i="15"/>
  <c r="F51" i="15"/>
  <c r="F50" i="15"/>
  <c r="F49" i="15"/>
  <c r="F48" i="15"/>
  <c r="F47" i="15"/>
  <c r="F46" i="15"/>
  <c r="F45" i="15"/>
  <c r="F44" i="15"/>
  <c r="F43" i="15"/>
  <c r="F42" i="15"/>
  <c r="F41" i="15"/>
  <c r="F40" i="15"/>
  <c r="F39" i="15"/>
  <c r="F38" i="15"/>
  <c r="F37" i="15"/>
  <c r="F36" i="15"/>
  <c r="F35" i="15"/>
  <c r="F34" i="15"/>
  <c r="F33" i="15"/>
  <c r="F32" i="15"/>
  <c r="F31" i="15"/>
  <c r="F30" i="15"/>
  <c r="F29" i="15"/>
  <c r="F28" i="15"/>
  <c r="F27" i="15"/>
  <c r="F26" i="15"/>
  <c r="F25" i="15"/>
  <c r="F24" i="15"/>
  <c r="F23" i="15"/>
  <c r="F22" i="15"/>
  <c r="F21" i="15"/>
  <c r="F20" i="15"/>
  <c r="F19" i="15"/>
  <c r="F18" i="15"/>
  <c r="F17" i="15"/>
  <c r="F16" i="15"/>
  <c r="F15" i="15"/>
  <c r="F14" i="15"/>
  <c r="F13" i="15"/>
  <c r="F12" i="15"/>
  <c r="F11" i="15"/>
  <c r="F10" i="15"/>
  <c r="F9" i="15"/>
  <c r="F8" i="15"/>
  <c r="F7" i="15"/>
  <c r="B10" i="13"/>
  <c r="B10" i="12"/>
  <c r="B10" i="11"/>
  <c r="I175" i="10"/>
  <c r="J66" i="10"/>
  <c r="J61" i="10"/>
  <c r="I54" i="10"/>
  <c r="I48" i="10"/>
  <c r="J23" i="10"/>
  <c r="J18" i="10"/>
  <c r="I175" i="9"/>
  <c r="J66" i="9"/>
  <c r="I48" i="9"/>
  <c r="I54" i="9" s="1"/>
  <c r="J18" i="9"/>
  <c r="I175" i="8"/>
  <c r="J66" i="8"/>
  <c r="I48" i="8"/>
  <c r="I54" i="8" s="1"/>
  <c r="J18" i="8"/>
  <c r="I175" i="7"/>
  <c r="J66" i="7"/>
  <c r="I48" i="7"/>
  <c r="I54" i="7" s="1"/>
  <c r="J131" i="7" s="1"/>
  <c r="J18" i="7"/>
  <c r="I175" i="6"/>
  <c r="J66" i="6"/>
  <c r="I48" i="6"/>
  <c r="I54" i="6" s="1"/>
  <c r="J18" i="6"/>
  <c r="J19" i="6" s="1"/>
  <c r="I175" i="5"/>
  <c r="J66" i="5"/>
  <c r="I48" i="5"/>
  <c r="I54" i="5" s="1"/>
  <c r="J18" i="5"/>
  <c r="J61" i="5" s="1"/>
  <c r="B19" i="1"/>
  <c r="B17" i="1"/>
  <c r="B15" i="1"/>
  <c r="F166" i="14"/>
  <c r="F165" i="14"/>
  <c r="F164" i="14"/>
  <c r="F163" i="14"/>
  <c r="F162" i="14"/>
  <c r="F161" i="14"/>
  <c r="F160" i="14"/>
  <c r="F159" i="14"/>
  <c r="F158" i="14"/>
  <c r="F157" i="14"/>
  <c r="F156" i="14"/>
  <c r="F155" i="14"/>
  <c r="F154" i="14"/>
  <c r="F153" i="14"/>
  <c r="F152" i="14"/>
  <c r="F151" i="14"/>
  <c r="F150" i="14"/>
  <c r="D144" i="14"/>
  <c r="D143" i="14"/>
  <c r="F142" i="14"/>
  <c r="F136" i="14"/>
  <c r="F135" i="14"/>
  <c r="F137" i="14" s="1"/>
  <c r="F129" i="14"/>
  <c r="F128" i="14"/>
  <c r="F127" i="14"/>
  <c r="F126" i="14"/>
  <c r="F125" i="14"/>
  <c r="F124" i="14"/>
  <c r="F123" i="14"/>
  <c r="F122" i="14"/>
  <c r="F121" i="14"/>
  <c r="F120" i="14"/>
  <c r="F119" i="14"/>
  <c r="F118" i="14"/>
  <c r="F117" i="14"/>
  <c r="F116" i="14"/>
  <c r="F115" i="14"/>
  <c r="F114" i="14"/>
  <c r="F113" i="14"/>
  <c r="F112" i="14"/>
  <c r="F111" i="14"/>
  <c r="F110" i="14"/>
  <c r="F109" i="14"/>
  <c r="F108" i="14"/>
  <c r="F107" i="14"/>
  <c r="H99" i="14"/>
  <c r="H98" i="14"/>
  <c r="F98" i="14" s="1"/>
  <c r="H97" i="14"/>
  <c r="F97" i="14" s="1"/>
  <c r="H96" i="14"/>
  <c r="H95" i="14"/>
  <c r="F95" i="14"/>
  <c r="H94" i="14"/>
  <c r="F94" i="14"/>
  <c r="H93" i="14"/>
  <c r="F93" i="14"/>
  <c r="H86" i="14"/>
  <c r="F86" i="14"/>
  <c r="H85" i="14"/>
  <c r="F85" i="14"/>
  <c r="H84" i="14"/>
  <c r="F84" i="14"/>
  <c r="H83" i="14"/>
  <c r="F83" i="14"/>
  <c r="H82" i="14"/>
  <c r="F82" i="14"/>
  <c r="F76" i="14"/>
  <c r="F75" i="14"/>
  <c r="F74" i="14"/>
  <c r="F73" i="14"/>
  <c r="F72" i="14"/>
  <c r="F71" i="14"/>
  <c r="F70" i="14"/>
  <c r="F69" i="14"/>
  <c r="F68" i="14"/>
  <c r="F67" i="14"/>
  <c r="F66" i="14"/>
  <c r="F65" i="14"/>
  <c r="F64" i="14"/>
  <c r="F63" i="14"/>
  <c r="F62" i="14"/>
  <c r="F61" i="14"/>
  <c r="F55" i="14"/>
  <c r="F54" i="14"/>
  <c r="F53" i="14"/>
  <c r="F52" i="14"/>
  <c r="F51" i="14"/>
  <c r="F50" i="14"/>
  <c r="F49" i="14"/>
  <c r="F48" i="14"/>
  <c r="F47" i="14"/>
  <c r="F46" i="14"/>
  <c r="F45" i="14"/>
  <c r="F44" i="14"/>
  <c r="F43" i="14"/>
  <c r="F42" i="14"/>
  <c r="F41" i="14"/>
  <c r="F40" i="14"/>
  <c r="F39" i="14"/>
  <c r="F38" i="14"/>
  <c r="F37" i="14"/>
  <c r="F36" i="14"/>
  <c r="F35" i="14"/>
  <c r="F34" i="14"/>
  <c r="F33" i="14"/>
  <c r="F32" i="14"/>
  <c r="F31" i="14"/>
  <c r="F30" i="14"/>
  <c r="F29" i="14"/>
  <c r="F28" i="14"/>
  <c r="F27" i="14"/>
  <c r="F26" i="14"/>
  <c r="F25" i="14"/>
  <c r="F24" i="14"/>
  <c r="F23" i="14"/>
  <c r="F22" i="14"/>
  <c r="F21" i="14"/>
  <c r="F20" i="14"/>
  <c r="F19" i="14"/>
  <c r="F18" i="14"/>
  <c r="F17" i="14"/>
  <c r="F16" i="14"/>
  <c r="F15" i="14"/>
  <c r="F14" i="14"/>
  <c r="F13" i="14"/>
  <c r="F12" i="14"/>
  <c r="F11" i="14"/>
  <c r="F10" i="14"/>
  <c r="F9" i="14"/>
  <c r="F8" i="14"/>
  <c r="F7" i="14"/>
  <c r="F87" i="15" l="1"/>
  <c r="F88" i="15" s="1"/>
  <c r="E177" i="15" s="1"/>
  <c r="J151" i="6" s="1"/>
  <c r="F100" i="15"/>
  <c r="F130" i="15"/>
  <c r="C182" i="15" s="1"/>
  <c r="G182" i="15" s="1"/>
  <c r="F130" i="16"/>
  <c r="F131" i="16" s="1"/>
  <c r="F56" i="16"/>
  <c r="C174" i="16" s="1"/>
  <c r="G174" i="16" s="1"/>
  <c r="F87" i="16"/>
  <c r="F88" i="16" s="1"/>
  <c r="E177" i="16" s="1"/>
  <c r="J151" i="7" s="1"/>
  <c r="F100" i="16"/>
  <c r="C183" i="14"/>
  <c r="G183" i="14" s="1"/>
  <c r="F130" i="14"/>
  <c r="F77" i="14"/>
  <c r="F96" i="14"/>
  <c r="F143" i="14"/>
  <c r="F56" i="14"/>
  <c r="F87" i="14"/>
  <c r="F99" i="14"/>
  <c r="F144" i="14"/>
  <c r="G10" i="12"/>
  <c r="G10" i="13"/>
  <c r="G10" i="11"/>
  <c r="J19" i="5"/>
  <c r="J131" i="6"/>
  <c r="J61" i="7"/>
  <c r="J131" i="5"/>
  <c r="J73" i="5"/>
  <c r="J82" i="5" s="1"/>
  <c r="J19" i="7"/>
  <c r="J132" i="7"/>
  <c r="J140" i="7" s="1"/>
  <c r="J23" i="5"/>
  <c r="J24" i="5" s="1"/>
  <c r="J23" i="7"/>
  <c r="C182" i="14"/>
  <c r="G182" i="14" s="1"/>
  <c r="F131" i="14"/>
  <c r="F57" i="14"/>
  <c r="F101" i="15"/>
  <c r="E175" i="15" s="1"/>
  <c r="J149" i="6" s="1"/>
  <c r="C175" i="15"/>
  <c r="G175" i="15" s="1"/>
  <c r="F138" i="14"/>
  <c r="E183" i="14" s="1"/>
  <c r="J151" i="8" s="1"/>
  <c r="J61" i="8"/>
  <c r="J73" i="8" s="1"/>
  <c r="J82" i="8" s="1"/>
  <c r="J23" i="8"/>
  <c r="J19" i="8"/>
  <c r="J24" i="8" s="1"/>
  <c r="J131" i="9"/>
  <c r="J132" i="9" s="1"/>
  <c r="J140" i="9" s="1"/>
  <c r="J131" i="10"/>
  <c r="J132" i="10" s="1"/>
  <c r="J140" i="10" s="1"/>
  <c r="F56" i="15"/>
  <c r="C184" i="15"/>
  <c r="G184" i="15" s="1"/>
  <c r="F146" i="15"/>
  <c r="E184" i="15" s="1"/>
  <c r="J149" i="9" s="1"/>
  <c r="F77" i="16"/>
  <c r="F167" i="14"/>
  <c r="J73" i="10"/>
  <c r="J82" i="10" s="1"/>
  <c r="F77" i="15"/>
  <c r="F138" i="15"/>
  <c r="E183" i="15" s="1"/>
  <c r="J151" i="9" s="1"/>
  <c r="C183" i="15"/>
  <c r="G183" i="15" s="1"/>
  <c r="F145" i="16"/>
  <c r="C186" i="16" s="1"/>
  <c r="F100" i="14"/>
  <c r="F167" i="15"/>
  <c r="F101" i="16"/>
  <c r="E175" i="16" s="1"/>
  <c r="J149" i="7" s="1"/>
  <c r="C175" i="16"/>
  <c r="G175" i="16" s="1"/>
  <c r="J131" i="8"/>
  <c r="J132" i="8" s="1"/>
  <c r="J140" i="8" s="1"/>
  <c r="F138" i="16"/>
  <c r="E183" i="16" s="1"/>
  <c r="J151" i="10" s="1"/>
  <c r="C183" i="16"/>
  <c r="G183" i="16" s="1"/>
  <c r="F88" i="14"/>
  <c r="E177" i="14" s="1"/>
  <c r="J151" i="5" s="1"/>
  <c r="C177" i="14"/>
  <c r="G177" i="14" s="1"/>
  <c r="J23" i="6"/>
  <c r="J61" i="6"/>
  <c r="J23" i="9"/>
  <c r="J19" i="9"/>
  <c r="J24" i="9" s="1"/>
  <c r="J61" i="9"/>
  <c r="J73" i="9" s="1"/>
  <c r="J82" i="9" s="1"/>
  <c r="F131" i="15"/>
  <c r="C185" i="16"/>
  <c r="G185" i="16" s="1"/>
  <c r="F168" i="16"/>
  <c r="E185" i="16" s="1"/>
  <c r="J150" i="10" s="1"/>
  <c r="J19" i="10"/>
  <c r="J24" i="10" s="1"/>
  <c r="C177" i="15" l="1"/>
  <c r="G177" i="15" s="1"/>
  <c r="C182" i="16"/>
  <c r="G182" i="16" s="1"/>
  <c r="G186" i="16" s="1"/>
  <c r="F57" i="16"/>
  <c r="E178" i="16" s="1"/>
  <c r="C177" i="16"/>
  <c r="G177" i="16" s="1"/>
  <c r="E176" i="14"/>
  <c r="J150" i="5" s="1"/>
  <c r="B43" i="21" s="1"/>
  <c r="C178" i="14"/>
  <c r="F145" i="14"/>
  <c r="C176" i="14"/>
  <c r="G176" i="14" s="1"/>
  <c r="C174" i="14"/>
  <c r="G174" i="14" s="1"/>
  <c r="J53" i="5"/>
  <c r="J32" i="5"/>
  <c r="J49" i="5"/>
  <c r="J34" i="5"/>
  <c r="J46" i="5"/>
  <c r="J186" i="5"/>
  <c r="J107" i="5"/>
  <c r="J96" i="5"/>
  <c r="J52" i="5"/>
  <c r="J48" i="5"/>
  <c r="J50" i="5"/>
  <c r="J47" i="5"/>
  <c r="J93" i="5"/>
  <c r="J51" i="5"/>
  <c r="J73" i="6"/>
  <c r="J82" i="6" s="1"/>
  <c r="J24" i="6"/>
  <c r="J32" i="6" s="1"/>
  <c r="J24" i="7"/>
  <c r="J73" i="7"/>
  <c r="J82" i="7" s="1"/>
  <c r="J132" i="6"/>
  <c r="J140" i="6" s="1"/>
  <c r="J132" i="5"/>
  <c r="J140" i="5" s="1"/>
  <c r="J186" i="9"/>
  <c r="J107" i="9"/>
  <c r="J47" i="9"/>
  <c r="J53" i="9"/>
  <c r="J46" i="9"/>
  <c r="J96" i="9"/>
  <c r="J51" i="9"/>
  <c r="J50" i="9"/>
  <c r="J48" i="9"/>
  <c r="J32" i="9"/>
  <c r="J90" i="9"/>
  <c r="J93" i="9"/>
  <c r="J95" i="9" s="1"/>
  <c r="J34" i="9"/>
  <c r="J52" i="9"/>
  <c r="J49" i="9"/>
  <c r="J96" i="10"/>
  <c r="J51" i="10"/>
  <c r="J50" i="10"/>
  <c r="J48" i="10"/>
  <c r="J32" i="10"/>
  <c r="J36" i="10" s="1"/>
  <c r="J186" i="10"/>
  <c r="J107" i="10"/>
  <c r="J53" i="10"/>
  <c r="J46" i="10"/>
  <c r="J52" i="10"/>
  <c r="J47" i="10"/>
  <c r="J34" i="10"/>
  <c r="J93" i="10"/>
  <c r="J95" i="10" s="1"/>
  <c r="J49" i="10"/>
  <c r="E182" i="15"/>
  <c r="J148" i="9" s="1"/>
  <c r="C184" i="16"/>
  <c r="G184" i="16" s="1"/>
  <c r="F146" i="16"/>
  <c r="E184" i="16" s="1"/>
  <c r="J149" i="10" s="1"/>
  <c r="E182" i="16"/>
  <c r="J148" i="10" s="1"/>
  <c r="F78" i="16"/>
  <c r="E176" i="16" s="1"/>
  <c r="J150" i="7" s="1"/>
  <c r="C176" i="16"/>
  <c r="G176" i="16" s="1"/>
  <c r="G178" i="16" s="1"/>
  <c r="F78" i="15"/>
  <c r="E176" i="15" s="1"/>
  <c r="J150" i="6" s="1"/>
  <c r="C176" i="15"/>
  <c r="G176" i="15" s="1"/>
  <c r="C178" i="15"/>
  <c r="C174" i="15"/>
  <c r="G174" i="15" s="1"/>
  <c r="G178" i="15" s="1"/>
  <c r="F57" i="15"/>
  <c r="E174" i="14"/>
  <c r="J148" i="5" s="1"/>
  <c r="E182" i="14"/>
  <c r="J148" i="8" s="1"/>
  <c r="C185" i="15"/>
  <c r="G185" i="15" s="1"/>
  <c r="G186" i="15" s="1"/>
  <c r="F168" i="15"/>
  <c r="E185" i="15" s="1"/>
  <c r="J150" i="9" s="1"/>
  <c r="J93" i="8"/>
  <c r="J95" i="8" s="1"/>
  <c r="J49" i="8"/>
  <c r="J34" i="8"/>
  <c r="J48" i="8"/>
  <c r="J32" i="8"/>
  <c r="J186" i="8"/>
  <c r="J107" i="8"/>
  <c r="J47" i="8"/>
  <c r="J53" i="8"/>
  <c r="J46" i="8"/>
  <c r="J96" i="8"/>
  <c r="J51" i="8"/>
  <c r="J50" i="8"/>
  <c r="J52" i="8"/>
  <c r="E174" i="16"/>
  <c r="J148" i="7" s="1"/>
  <c r="C184" i="14"/>
  <c r="G184" i="14" s="1"/>
  <c r="G186" i="14" s="1"/>
  <c r="C186" i="15"/>
  <c r="F101" i="14"/>
  <c r="E175" i="14" s="1"/>
  <c r="J149" i="5" s="1"/>
  <c r="C175" i="14"/>
  <c r="G175" i="14" s="1"/>
  <c r="G178" i="14" s="1"/>
  <c r="F168" i="14"/>
  <c r="E185" i="14" s="1"/>
  <c r="J150" i="8" s="1"/>
  <c r="B54" i="21" s="1"/>
  <c r="C185" i="14"/>
  <c r="G185" i="14" s="1"/>
  <c r="C178" i="16"/>
  <c r="C189" i="16" s="1"/>
  <c r="G189" i="15" l="1"/>
  <c r="J152" i="10"/>
  <c r="J190" i="10" s="1"/>
  <c r="E186" i="16"/>
  <c r="C186" i="14"/>
  <c r="F146" i="14"/>
  <c r="E184" i="14" s="1"/>
  <c r="J149" i="8" s="1"/>
  <c r="C189" i="14"/>
  <c r="J36" i="5"/>
  <c r="J38" i="5" s="1"/>
  <c r="J90" i="6"/>
  <c r="J92" i="6" s="1"/>
  <c r="J49" i="6"/>
  <c r="J152" i="7"/>
  <c r="J190" i="7" s="1"/>
  <c r="J95" i="5"/>
  <c r="J107" i="6"/>
  <c r="J54" i="5"/>
  <c r="J81" i="5" s="1"/>
  <c r="J34" i="6"/>
  <c r="J36" i="6" s="1"/>
  <c r="J39" i="5"/>
  <c r="J80" i="5" s="1"/>
  <c r="J83" i="5" s="1"/>
  <c r="J46" i="6"/>
  <c r="J52" i="6"/>
  <c r="J48" i="6"/>
  <c r="J186" i="6"/>
  <c r="J93" i="6"/>
  <c r="J50" i="7"/>
  <c r="J93" i="7"/>
  <c r="J34" i="7"/>
  <c r="J32" i="7"/>
  <c r="J186" i="7"/>
  <c r="J49" i="7"/>
  <c r="J46" i="7"/>
  <c r="J107" i="7"/>
  <c r="J47" i="7"/>
  <c r="J53" i="7"/>
  <c r="J96" i="7"/>
  <c r="J52" i="7"/>
  <c r="J51" i="7"/>
  <c r="J48" i="7"/>
  <c r="J50" i="6"/>
  <c r="J51" i="6"/>
  <c r="J103" i="5"/>
  <c r="J117" i="5" s="1"/>
  <c r="J90" i="5"/>
  <c r="J96" i="6"/>
  <c r="J53" i="6"/>
  <c r="J47" i="6"/>
  <c r="G189" i="14"/>
  <c r="E178" i="15"/>
  <c r="E174" i="15"/>
  <c r="J148" i="6" s="1"/>
  <c r="J103" i="8"/>
  <c r="J103" i="10"/>
  <c r="C189" i="15"/>
  <c r="J92" i="9"/>
  <c r="J98" i="9" s="1"/>
  <c r="J54" i="9"/>
  <c r="J81" i="9" s="1"/>
  <c r="E189" i="16"/>
  <c r="J36" i="8"/>
  <c r="E178" i="14"/>
  <c r="G189" i="16"/>
  <c r="J90" i="10"/>
  <c r="J36" i="9"/>
  <c r="E186" i="14"/>
  <c r="J152" i="5"/>
  <c r="J190" i="5" s="1"/>
  <c r="J38" i="10"/>
  <c r="J39" i="10" s="1"/>
  <c r="J80" i="10" s="1"/>
  <c r="J83" i="10" s="1"/>
  <c r="J54" i="8"/>
  <c r="J81" i="8" s="1"/>
  <c r="J90" i="8"/>
  <c r="J152" i="9"/>
  <c r="J190" i="9" s="1"/>
  <c r="J54" i="10"/>
  <c r="J81" i="10" s="1"/>
  <c r="J103" i="9"/>
  <c r="E186" i="15"/>
  <c r="E189" i="15" l="1"/>
  <c r="J152" i="8"/>
  <c r="J190" i="8" s="1"/>
  <c r="J112" i="5"/>
  <c r="J110" i="5"/>
  <c r="J108" i="5"/>
  <c r="J103" i="6"/>
  <c r="J108" i="6" s="1"/>
  <c r="J38" i="6"/>
  <c r="J39" i="6" s="1"/>
  <c r="J80" i="6" s="1"/>
  <c r="J90" i="7"/>
  <c r="J36" i="7"/>
  <c r="J95" i="7"/>
  <c r="J54" i="6"/>
  <c r="J81" i="6" s="1"/>
  <c r="J95" i="6"/>
  <c r="J103" i="7"/>
  <c r="J54" i="7"/>
  <c r="J81" i="7" s="1"/>
  <c r="J92" i="5"/>
  <c r="J98" i="5" s="1"/>
  <c r="J152" i="6"/>
  <c r="J190" i="6" s="1"/>
  <c r="J187" i="10"/>
  <c r="J188" i="9"/>
  <c r="J114" i="9"/>
  <c r="J39" i="9"/>
  <c r="J80" i="9" s="1"/>
  <c r="J83" i="9" s="1"/>
  <c r="J38" i="9"/>
  <c r="J92" i="10"/>
  <c r="J98" i="10" s="1"/>
  <c r="J112" i="8"/>
  <c r="J110" i="8"/>
  <c r="J117" i="8"/>
  <c r="J108" i="8"/>
  <c r="J117" i="9"/>
  <c r="J110" i="9"/>
  <c r="J108" i="9"/>
  <c r="J112" i="9"/>
  <c r="J187" i="5"/>
  <c r="J38" i="8"/>
  <c r="J39" i="8" s="1"/>
  <c r="J80" i="8" s="1"/>
  <c r="J83" i="8" s="1"/>
  <c r="J92" i="8"/>
  <c r="J98" i="8"/>
  <c r="J117" i="10"/>
  <c r="J110" i="10"/>
  <c r="J108" i="10"/>
  <c r="J112" i="10"/>
  <c r="E189" i="14"/>
  <c r="J110" i="6" l="1"/>
  <c r="J112" i="6"/>
  <c r="J117" i="6"/>
  <c r="J114" i="5"/>
  <c r="J188" i="5"/>
  <c r="J98" i="6"/>
  <c r="J110" i="7"/>
  <c r="J112" i="7"/>
  <c r="J117" i="7"/>
  <c r="J108" i="7"/>
  <c r="J38" i="7"/>
  <c r="J39" i="7" s="1"/>
  <c r="J80" i="7" s="1"/>
  <c r="J83" i="7" s="1"/>
  <c r="J187" i="7" s="1"/>
  <c r="J92" i="7"/>
  <c r="J83" i="6"/>
  <c r="J187" i="6" s="1"/>
  <c r="J188" i="10"/>
  <c r="J114" i="10"/>
  <c r="J119" i="10" s="1"/>
  <c r="J187" i="8"/>
  <c r="J187" i="9"/>
  <c r="J119" i="9"/>
  <c r="J188" i="8"/>
  <c r="J114" i="8"/>
  <c r="J119" i="8" s="1"/>
  <c r="J98" i="7" l="1"/>
  <c r="J188" i="6"/>
  <c r="J114" i="6"/>
  <c r="J119" i="5"/>
  <c r="J121" i="10"/>
  <c r="J122" i="10" s="1"/>
  <c r="J139" i="10" s="1"/>
  <c r="J141" i="10" s="1"/>
  <c r="J121" i="8"/>
  <c r="J122" i="8" s="1"/>
  <c r="J139" i="8" s="1"/>
  <c r="J141" i="8" s="1"/>
  <c r="J122" i="9"/>
  <c r="J139" i="9" s="1"/>
  <c r="J141" i="9" s="1"/>
  <c r="J121" i="9"/>
  <c r="J119" i="6" l="1"/>
  <c r="J188" i="7"/>
  <c r="J114" i="7"/>
  <c r="J121" i="5"/>
  <c r="J122" i="5" s="1"/>
  <c r="J139" i="5" s="1"/>
  <c r="J141" i="5" s="1"/>
  <c r="J189" i="8"/>
  <c r="J191" i="8" s="1"/>
  <c r="J159" i="8"/>
  <c r="J189" i="10"/>
  <c r="J191" i="10" s="1"/>
  <c r="J159" i="10"/>
  <c r="J189" i="9"/>
  <c r="J191" i="9" s="1"/>
  <c r="J159" i="9"/>
  <c r="J160" i="9" l="1"/>
  <c r="J160" i="10"/>
  <c r="J161" i="10" s="1"/>
  <c r="J160" i="8"/>
  <c r="J119" i="7"/>
  <c r="J159" i="5"/>
  <c r="J189" i="5"/>
  <c r="J121" i="6"/>
  <c r="J122" i="6" s="1"/>
  <c r="J139" i="6" s="1"/>
  <c r="J141" i="6" s="1"/>
  <c r="J161" i="9"/>
  <c r="J162" i="9" l="1"/>
  <c r="J163" i="9" s="1"/>
  <c r="J167" i="9" s="1"/>
  <c r="J162" i="10"/>
  <c r="J163" i="10" s="1"/>
  <c r="J161" i="8"/>
  <c r="J160" i="5"/>
  <c r="J191" i="5"/>
  <c r="J189" i="6"/>
  <c r="J159" i="6"/>
  <c r="J121" i="7"/>
  <c r="J166" i="9"/>
  <c r="J172" i="9" l="1"/>
  <c r="J176" i="9" s="1"/>
  <c r="J166" i="10"/>
  <c r="J167" i="10"/>
  <c r="J172" i="10"/>
  <c r="J162" i="8"/>
  <c r="J160" i="6"/>
  <c r="J161" i="6" s="1"/>
  <c r="J191" i="6"/>
  <c r="J122" i="7"/>
  <c r="J139" i="7" s="1"/>
  <c r="J141" i="7" s="1"/>
  <c r="J161" i="5"/>
  <c r="J173" i="9"/>
  <c r="J175" i="10"/>
  <c r="J173" i="10"/>
  <c r="J176" i="10"/>
  <c r="J175" i="9" l="1"/>
  <c r="J163" i="8"/>
  <c r="J189" i="7"/>
  <c r="J159" i="7"/>
  <c r="J162" i="5"/>
  <c r="J162" i="6"/>
  <c r="J163" i="6" s="1"/>
  <c r="J193" i="9"/>
  <c r="I176" i="9"/>
  <c r="J193" i="10"/>
  <c r="I176" i="10"/>
  <c r="J172" i="8" l="1"/>
  <c r="J176" i="8" s="1"/>
  <c r="J166" i="8"/>
  <c r="J167" i="8"/>
  <c r="J163" i="5"/>
  <c r="J167" i="6"/>
  <c r="J166" i="6"/>
  <c r="J172" i="6"/>
  <c r="J160" i="7"/>
  <c r="J161" i="7" s="1"/>
  <c r="J191" i="7"/>
  <c r="C18" i="13"/>
  <c r="C18" i="12"/>
  <c r="J175" i="8" l="1"/>
  <c r="J173" i="8"/>
  <c r="D18" i="12"/>
  <c r="J194" i="9" s="1"/>
  <c r="G18" i="12"/>
  <c r="D18" i="13"/>
  <c r="G18" i="13" s="1"/>
  <c r="J176" i="6"/>
  <c r="J175" i="6"/>
  <c r="J173" i="6"/>
  <c r="J162" i="7"/>
  <c r="J163" i="7" s="1"/>
  <c r="J166" i="5"/>
  <c r="J167" i="5"/>
  <c r="J172" i="5"/>
  <c r="J194" i="10" l="1"/>
  <c r="J195" i="10" s="1"/>
  <c r="J193" i="8"/>
  <c r="B56" i="21" s="1"/>
  <c r="I176" i="8"/>
  <c r="J195" i="9"/>
  <c r="D18" i="3" s="1"/>
  <c r="E18" i="13"/>
  <c r="E18" i="12"/>
  <c r="J172" i="7"/>
  <c r="J166" i="7"/>
  <c r="J167" i="7"/>
  <c r="J176" i="5"/>
  <c r="J193" i="6"/>
  <c r="I176" i="6"/>
  <c r="J175" i="5"/>
  <c r="J173" i="5"/>
  <c r="D18" i="4" l="1"/>
  <c r="C18" i="11"/>
  <c r="F18" i="3"/>
  <c r="H18" i="3" s="1"/>
  <c r="E20" i="1" s="1"/>
  <c r="G20" i="1" s="1"/>
  <c r="F18" i="4"/>
  <c r="H18" i="4" s="1"/>
  <c r="E16" i="1" s="1"/>
  <c r="G16" i="1" s="1"/>
  <c r="J173" i="7"/>
  <c r="J193" i="7" s="1"/>
  <c r="C17" i="12"/>
  <c r="J175" i="7"/>
  <c r="J193" i="5"/>
  <c r="B45" i="21" s="1"/>
  <c r="I176" i="5"/>
  <c r="J176" i="7"/>
  <c r="D18" i="11" l="1"/>
  <c r="G18" i="11"/>
  <c r="J18" i="3"/>
  <c r="J18" i="4"/>
  <c r="I176" i="7"/>
  <c r="C17" i="11"/>
  <c r="C17" i="13"/>
  <c r="D17" i="12"/>
  <c r="G17" i="12" s="1"/>
  <c r="J194" i="8" l="1"/>
  <c r="B51" i="21" s="1"/>
  <c r="E18" i="11"/>
  <c r="D17" i="13"/>
  <c r="G17" i="13"/>
  <c r="E17" i="12"/>
  <c r="E19" i="12" s="1"/>
  <c r="J194" i="6"/>
  <c r="D19" i="12"/>
  <c r="G19" i="12" s="1"/>
  <c r="G5" i="12" s="1"/>
  <c r="D17" i="11"/>
  <c r="G17" i="11" s="1"/>
  <c r="B57" i="21" l="1"/>
  <c r="J195" i="8"/>
  <c r="J195" i="6"/>
  <c r="D17" i="3" s="1"/>
  <c r="E17" i="13"/>
  <c r="E19" i="13" s="1"/>
  <c r="J194" i="7"/>
  <c r="D19" i="13"/>
  <c r="E17" i="11"/>
  <c r="E19" i="11" s="1"/>
  <c r="D19" i="11"/>
  <c r="J194" i="5"/>
  <c r="B40" i="21" s="1"/>
  <c r="B46" i="21" l="1"/>
  <c r="D18" i="2"/>
  <c r="B50" i="21"/>
  <c r="F18" i="2"/>
  <c r="H18" i="2" s="1"/>
  <c r="G19" i="11"/>
  <c r="G5" i="11" s="1"/>
  <c r="G19" i="13"/>
  <c r="G5" i="13" s="1"/>
  <c r="J195" i="5"/>
  <c r="J195" i="7"/>
  <c r="D17" i="4" s="1"/>
  <c r="F17" i="3"/>
  <c r="H17" i="3" s="1"/>
  <c r="D17" i="2" l="1"/>
  <c r="B39" i="21"/>
  <c r="C53" i="21"/>
  <c r="F74" i="21" s="1"/>
  <c r="C50" i="21"/>
  <c r="C55" i="21"/>
  <c r="F76" i="21" s="1"/>
  <c r="C52" i="21"/>
  <c r="F73" i="21" s="1"/>
  <c r="F79" i="21"/>
  <c r="C54" i="21"/>
  <c r="F75" i="21" s="1"/>
  <c r="C56" i="21"/>
  <c r="F77" i="21" s="1"/>
  <c r="C51" i="21"/>
  <c r="E18" i="1"/>
  <c r="G18" i="1" s="1"/>
  <c r="L18" i="2"/>
  <c r="J18" i="2"/>
  <c r="J17" i="3"/>
  <c r="H19" i="3"/>
  <c r="E19" i="1"/>
  <c r="G19" i="1" s="1"/>
  <c r="F17" i="4"/>
  <c r="H17" i="4" s="1"/>
  <c r="F17" i="2"/>
  <c r="H17" i="2" s="1"/>
  <c r="L17" i="2" s="1"/>
  <c r="C39" i="21" l="1"/>
  <c r="E79" i="21"/>
  <c r="C42" i="21"/>
  <c r="E74" i="21" s="1"/>
  <c r="C41" i="21"/>
  <c r="E73" i="21" s="1"/>
  <c r="C44" i="21"/>
  <c r="E76" i="21" s="1"/>
  <c r="C43" i="21"/>
  <c r="E75" i="21" s="1"/>
  <c r="C45" i="21"/>
  <c r="E77" i="21" s="1"/>
  <c r="C40" i="21"/>
  <c r="F72" i="21"/>
  <c r="F78" i="21" s="1"/>
  <c r="C57" i="21"/>
  <c r="J17" i="4"/>
  <c r="J17" i="2"/>
  <c r="E17" i="1"/>
  <c r="G17" i="1" s="1"/>
  <c r="H19" i="2"/>
  <c r="H21" i="3"/>
  <c r="J21" i="3" s="1"/>
  <c r="F19" i="1"/>
  <c r="E15" i="1"/>
  <c r="G15" i="1" s="1"/>
  <c r="H19" i="4"/>
  <c r="J19" i="3"/>
  <c r="C46" i="21" l="1"/>
  <c r="E72" i="21"/>
  <c r="E78" i="21" s="1"/>
  <c r="J19" i="1"/>
  <c r="H19" i="1"/>
  <c r="H21" i="2"/>
  <c r="F17" i="1"/>
  <c r="H21" i="4"/>
  <c r="J21" i="4" s="1"/>
  <c r="F15" i="1"/>
  <c r="J19" i="2"/>
  <c r="J19" i="4"/>
  <c r="J21" i="2" l="1"/>
  <c r="H23" i="2"/>
  <c r="J23" i="3"/>
  <c r="J14" i="3" s="1"/>
  <c r="J17" i="1"/>
  <c r="J23" i="2"/>
  <c r="J14" i="2" s="1"/>
  <c r="H17" i="1"/>
  <c r="F21" i="1"/>
  <c r="H15" i="1"/>
  <c r="J21" i="1" l="1"/>
  <c r="H21" i="1"/>
  <c r="J23" i="4"/>
  <c r="J14" i="4" s="1"/>
</calcChain>
</file>

<file path=xl/sharedStrings.xml><?xml version="1.0" encoding="utf-8"?>
<sst xmlns="http://schemas.openxmlformats.org/spreadsheetml/2006/main" count="2963" uniqueCount="472">
  <si>
    <t>RESUMO GERAL</t>
  </si>
  <si>
    <t>Manutenção Predial e Jardinagem — Campi Novo Hamburgo, Jaguarão e São Leopoldo</t>
  </si>
  <si>
    <t>DADOS GERAIS DA CONTRATAÇÃO</t>
  </si>
  <si>
    <t>A</t>
  </si>
  <si>
    <t>Base Legal</t>
  </si>
  <si>
    <t>Lei 14.133/2021</t>
  </si>
  <si>
    <t>B</t>
  </si>
  <si>
    <t>Regime de Tributação</t>
  </si>
  <si>
    <t>Lucro Presumido</t>
  </si>
  <si>
    <t>C</t>
  </si>
  <si>
    <t>Modelo de execução</t>
  </si>
  <si>
    <t>DEMO c/ Conta-Vinculada</t>
  </si>
  <si>
    <t>D</t>
  </si>
  <si>
    <t>Número de meses de execução contratual (por unidade)</t>
  </si>
  <si>
    <t>COMPARATIVO POR UNIDADE</t>
  </si>
  <si>
    <t xml:space="preserve">Grupo </t>
  </si>
  <si>
    <t>Local de Execução</t>
  </si>
  <si>
    <t>Item - Posto</t>
  </si>
  <si>
    <t>Nº de
Postos</t>
  </si>
  <si>
    <t>Valor Mensal
p/ posto</t>
  </si>
  <si>
    <t>Valor Mensal 
p/ grupo</t>
  </si>
  <si>
    <t>Valor Anual 
p/ grupo</t>
  </si>
  <si>
    <t xml:space="preserve">Valor Global
p/ grupo </t>
  </si>
  <si>
    <t>1 - Aux. Manut. Predial</t>
  </si>
  <si>
    <t>2 - Jardinagem</t>
  </si>
  <si>
    <t>3 - Aux. Manut. Predial</t>
  </si>
  <si>
    <t>4 - Jardinagem</t>
  </si>
  <si>
    <t>5 - Aux. Manut. Predial</t>
  </si>
  <si>
    <t>6 - Jardinagem</t>
  </si>
  <si>
    <t>VALOR CONSOLIDADO (3 UNIDADES)</t>
  </si>
  <si>
    <t>RESUMO</t>
  </si>
  <si>
    <t>Nº do processo:</t>
  </si>
  <si>
    <t>0000.000000.0000-00</t>
  </si>
  <si>
    <t>Licitação nº:</t>
  </si>
  <si>
    <t>Modelo de execução:</t>
  </si>
  <si>
    <t>UASG da contratação:</t>
  </si>
  <si>
    <t>DISCRIMINAÇÃO DOS SERVIÇOS</t>
  </si>
  <si>
    <t>Data de apresentação da proposta (dia/mês/ano)</t>
  </si>
  <si>
    <t>Data base do Orçamento Estimado (Planilha de Ref.)</t>
  </si>
  <si>
    <t>Número de meses de execução contratual</t>
  </si>
  <si>
    <t>Local de execução</t>
  </si>
  <si>
    <t>campus Novo Hamburgo</t>
  </si>
  <si>
    <t xml:space="preserve"> VALOR MENSAL DOS SERVIÇOS</t>
  </si>
  <si>
    <t>Item</t>
  </si>
  <si>
    <t>Unidade de Execução</t>
  </si>
  <si>
    <t xml:space="preserve">Tipo de serviço </t>
  </si>
  <si>
    <t>Qtde. por Posto</t>
  </si>
  <si>
    <t xml:space="preserve">Valor
por Posto </t>
  </si>
  <si>
    <t xml:space="preserve">Qtde.
Postos  </t>
  </si>
  <si>
    <t>(A)</t>
  </si>
  <si>
    <t xml:space="preserve">(B) </t>
  </si>
  <si>
    <t xml:space="preserve"> (C) </t>
  </si>
  <si>
    <t xml:space="preserve"> (D) = (B x C) </t>
  </si>
  <si>
    <t xml:space="preserve">(E) </t>
  </si>
  <si>
    <t xml:space="preserve">(F) = (D x E) </t>
  </si>
  <si>
    <t>Novo Hamburgo</t>
  </si>
  <si>
    <t>Aux. Manut. Predial</t>
  </si>
  <si>
    <t>Jardinagem</t>
  </si>
  <si>
    <t>Valor Mensal</t>
  </si>
  <si>
    <t>Valor Anual</t>
  </si>
  <si>
    <t>Valor Global</t>
  </si>
  <si>
    <t>campus Jaguarão</t>
  </si>
  <si>
    <t>Jaguarão</t>
  </si>
  <si>
    <t>campus São Leopoldo</t>
  </si>
  <si>
    <t>São Leopoldo</t>
  </si>
  <si>
    <t>Item 4 do Pregão - Auxiliar de Manutenção Predial - Novo Hamburgo</t>
  </si>
  <si>
    <t>Tipo de Serviço (mesmo serviço com características distintas)</t>
  </si>
  <si>
    <t>Manutenção Predial</t>
  </si>
  <si>
    <t>Classificação Brasileira de Ocupações (CBO)</t>
  </si>
  <si>
    <t>5143-10</t>
  </si>
  <si>
    <t>Salário Normativo da Categoria Profissional</t>
  </si>
  <si>
    <t>Categoria Profissional (vinculada à execução contratual)</t>
  </si>
  <si>
    <t>Auxiliar de Manutenção Predial</t>
  </si>
  <si>
    <t>4.1</t>
  </si>
  <si>
    <t>CCT</t>
  </si>
  <si>
    <t xml:space="preserve"> RS000057/2026</t>
  </si>
  <si>
    <t>Data-Base da Categoria (dia/mês/ano)</t>
  </si>
  <si>
    <t xml:space="preserve">Número de meses de execução contratual </t>
  </si>
  <si>
    <t>Módulo 1: Composição da Remuneração</t>
  </si>
  <si>
    <t>Composição da Remuneração</t>
  </si>
  <si>
    <t>Percentual
(R$)</t>
  </si>
  <si>
    <t>Valor
(R$)</t>
  </si>
  <si>
    <t>Salário-Base - 44h/semana - reduzido para 40h sem redução salarial cf. IN 148/2026</t>
  </si>
  <si>
    <t>Adicional de Periculosidade</t>
  </si>
  <si>
    <t>Adicional Noturno</t>
  </si>
  <si>
    <t>Adicional de Hora Noturna Reduzida</t>
  </si>
  <si>
    <t>E</t>
  </si>
  <si>
    <t>Adicional de Hora Extra no Feriado Trabalhado</t>
  </si>
  <si>
    <t>F</t>
  </si>
  <si>
    <t>Adicional de Insalubridade</t>
  </si>
  <si>
    <t>Total</t>
  </si>
  <si>
    <t>Módulo 2 – Encargos e Benefícios Anuais, Mensais e Diários</t>
  </si>
  <si>
    <t>Submódulo 2.1 – 13º (décimo terceiro) Salário e Adicional de Férias</t>
  </si>
  <si>
    <t>2.1</t>
  </si>
  <si>
    <t>13º (décimo terceiro) Salário e Adicional de Férias</t>
  </si>
  <si>
    <t>Valor (R$)</t>
  </si>
  <si>
    <t>13º (décimo terceiro) Salário</t>
  </si>
  <si>
    <t>Nota explicativa: Obrigatória a cotação de 8,33% sobre o valor do Módulo 1 – Composição da Remuneração, conforme Anexo XII da IN 5/17</t>
  </si>
  <si>
    <t>Adicional de Férias</t>
  </si>
  <si>
    <t>Nota explicativa: Obrigatória a cotação de 3,025% sobre o valor do Módulo 1 – Composição da Remuneração, conforme Anexo XII da IN 5/17 (Férias + Adicional = 9,075% + 3,025% = 12,10%)</t>
  </si>
  <si>
    <t>Incidência dos encargos do Submódulo 2.2 sobre o total do Submódulo 2.1</t>
  </si>
  <si>
    <t>Submódulo 2.2 - Encargos Previdenciários (GPS), Fundo de Garantia por Tempo de Serviço (FGTS) e outras contribuições</t>
  </si>
  <si>
    <t>2.2</t>
  </si>
  <si>
    <t>GPS, FGTS e outras contribuições</t>
  </si>
  <si>
    <t>Percentual (%)</t>
  </si>
  <si>
    <t>INSS</t>
  </si>
  <si>
    <t>Salário Educação</t>
  </si>
  <si>
    <t>RAT x FAP</t>
  </si>
  <si>
    <t>RAT =</t>
  </si>
  <si>
    <t>FAP =</t>
  </si>
  <si>
    <t>SESC ou SESI</t>
  </si>
  <si>
    <t>SENAC ou SENAI</t>
  </si>
  <si>
    <t>SEBRAE</t>
  </si>
  <si>
    <t>G</t>
  </si>
  <si>
    <t>INCRA</t>
  </si>
  <si>
    <t>H</t>
  </si>
  <si>
    <t>FGTS</t>
  </si>
  <si>
    <t>Submódulo 2.3 – Benefícios Mensais e Diários</t>
  </si>
  <si>
    <t>2.3</t>
  </si>
  <si>
    <t>Benefícios Mensais e Diários</t>
  </si>
  <si>
    <t>Transporte</t>
  </si>
  <si>
    <t>Cálculo do valor: [(2xVTx22) – (6%xSB)]</t>
  </si>
  <si>
    <t>A.1) Valor da passagem</t>
  </si>
  <si>
    <t>Base legal: DECRETO MUNICIPAL Nº 11.243, DE 23/04/2024</t>
  </si>
  <si>
    <t>-</t>
  </si>
  <si>
    <t>A.2) Quantidade de passagens por dia por empregado:</t>
  </si>
  <si>
    <t>A.3) Quantidade de dias do mês de recebimento de passagens</t>
  </si>
  <si>
    <t>A.4) Participação do empregado em percentual do salário-base</t>
  </si>
  <si>
    <t>Auxílio-Refeição/Alimentação</t>
  </si>
  <si>
    <t>Cálculo do valor = [(22xVA)x(1-0,19)]</t>
  </si>
  <si>
    <t>B.1) Valor do auxílio-alimentação</t>
  </si>
  <si>
    <t>Clausula da CCT:</t>
  </si>
  <si>
    <t xml:space="preserve">20ª </t>
  </si>
  <si>
    <t>B.2) Quantidade de dias do mês de recebimento de auxílio-alimentação</t>
  </si>
  <si>
    <t>B.3) Participação do empregado em percentual do valor do auxílio-alimentação</t>
  </si>
  <si>
    <t>Seguro contra riscos de acidente de trabalho</t>
  </si>
  <si>
    <t>Plano de Benefício Social Familiar</t>
  </si>
  <si>
    <t>31ª</t>
  </si>
  <si>
    <t>Prêmio Assiduidade</t>
  </si>
  <si>
    <t xml:space="preserve">19ª </t>
  </si>
  <si>
    <t>Quadro-Resumo do Módulo 2 – Encargos e Benefícios Anuais, Mensais e Diários</t>
  </si>
  <si>
    <t>Encargos e Benefícios Anuais, Mensais e Diários</t>
  </si>
  <si>
    <t>Módulo 3 - Provisão para Rescisão</t>
  </si>
  <si>
    <t>Provisão para Rescisão</t>
  </si>
  <si>
    <t>Aviso Prévio Indenizado</t>
  </si>
  <si>
    <t>Aviso-prévio indenizado Cálculo do valor = {Rem/12 + 13º/12=(Rem/12)/12 + Férias/12=(Rem/12)/12 + (1/3xFérias)/12=1/3x[(Rem/12)/12]} x (30/30=1) x 5% de rotatividade anual -  Os reflexos de 13º, F e 1/3F são referentes a 1 mês de APInd</t>
  </si>
  <si>
    <t>Incidência do FGTS sobre o Aviso Prévio Indenizado</t>
  </si>
  <si>
    <t>Aviso Prévio Trabalhado</t>
  </si>
  <si>
    <t>Cálculo do valor= [(Rem/30)x7]/60 meses do contratox100% dos empregados - ao final do contrato</t>
  </si>
  <si>
    <t>Incidência dos encargos do Submódulo 2.2 sobre o Aviso Prévio Trabalhado</t>
  </si>
  <si>
    <t>Multa do FGTS e contribuição social sobre o Aviso Prévio Trabalhado e Aviso Prévio Indenizado.</t>
  </si>
  <si>
    <t>Obrigatória a cotação de 4,00% sobre o valor do Módulo 1 – Composição da Remuneração, conforme Anexo XII da IN Seges nº 5/2017</t>
  </si>
  <si>
    <t>Módulo 4 - Custo de Reposição do Profissional Ausente</t>
  </si>
  <si>
    <t>Base de cálculo para o Custo de Reposição do Profissional Ausente (substituto):</t>
  </si>
  <si>
    <t>BCCPA = Rem + 13º + Férias + 1/3Férias</t>
  </si>
  <si>
    <t>Substituto nas Ausências Legais</t>
  </si>
  <si>
    <t>Subsitituto na cobertura de Férias</t>
  </si>
  <si>
    <t>Subsitituto na cobertura de Ausências Legais</t>
  </si>
  <si>
    <t>Cálculo do valor = [(BCCPA/30)x2,96dias]/12</t>
  </si>
  <si>
    <t>Subsitituto na cobertura de Licença-Paternidade</t>
  </si>
  <si>
    <t>Cálculo do valor = {[(BCCPA/30)x5dias]/12}x1,5%</t>
  </si>
  <si>
    <t>Subsitituto na cobertura de Ausência por acidente de trabalho</t>
  </si>
  <si>
    <t>Cálculo do valor = {[(BCCPA/30)x0,97dias]/12}</t>
  </si>
  <si>
    <t>Subsitituto na cobertura de Afastamento Maternidade</t>
  </si>
  <si>
    <t>Cálculo do valor = [((Férias + Férias / 3) + SUB2.2 x (Férias + Férias / 3)) x (4/12)] x 2% + [( FGTS x Rem + SUB 2.2 x 13º + SUB2.3 – VA – VT + MÓD3) x (4/12)] } x 2%</t>
  </si>
  <si>
    <t>Nota explicativa: Não incide Contribuição Previdenciária Patronal (INSS + 3ªs entidades) sobre a Remuneração da empregada residente nos 4 meses de Afastamento, conforme Solução de Consulta Cosit/RFB nº 27/2023, publicada na pág. 20 da Seção 1 do DOU de 09/02/2023. A Remuneração e o 13º da empregada residente poderão ser compensados, por isso não constam da fórmula.</t>
  </si>
  <si>
    <t>Subsitituto na cobertura de Ausência por doença</t>
  </si>
  <si>
    <t>Cálculo do valor = [(BCCPA)/30)x3dias]/12</t>
  </si>
  <si>
    <t>Incidência dos encargos do Submódulo 2.2 sobre o total do Submódulo 4.1</t>
  </si>
  <si>
    <t>Submódulo 4.2 – Subistituto na Intrajornada</t>
  </si>
  <si>
    <t>4.2</t>
  </si>
  <si>
    <t>Substituto na Intrajornada</t>
  </si>
  <si>
    <t>Subsitituto na cobertura de Intervalo para repouso ou alimentação</t>
  </si>
  <si>
    <t>Incidência dos encargos do Submódulo 2.2 sobre o total do Submódulo 4.2</t>
  </si>
  <si>
    <t>Quadro-Resumo do Módulo 4 – Custo de Reposição do Profissional Ausente</t>
  </si>
  <si>
    <t>Custo de Reposição do Profissional Ausente</t>
  </si>
  <si>
    <t>Ausências Legais</t>
  </si>
  <si>
    <t>Intrajornada</t>
  </si>
  <si>
    <t>Módulo 5 – Insumos Diversos</t>
  </si>
  <si>
    <t>Insumos diversos</t>
  </si>
  <si>
    <t>Materiais</t>
  </si>
  <si>
    <t>Equipamentos</t>
  </si>
  <si>
    <t>Uniformes</t>
  </si>
  <si>
    <t>Outros (especificar)</t>
  </si>
  <si>
    <t>Módulo 6 - Custos Indiretos, Lucro e Tributos</t>
  </si>
  <si>
    <t>Custos Indiretos, Lucro e Tributos</t>
  </si>
  <si>
    <t>BASE DE CÁLCULO DOS CUSTOS INDIRETOS</t>
  </si>
  <si>
    <t>Custos Indiretos</t>
  </si>
  <si>
    <t>BASE DE CÁLCULO DO LUCRO</t>
  </si>
  <si>
    <t>Lucro</t>
  </si>
  <si>
    <t>BASE DE CÁLCULO DOS TRIBUTOS</t>
  </si>
  <si>
    <t>Tributos</t>
  </si>
  <si>
    <t>C.1 Tributos Federais (especificar)</t>
  </si>
  <si>
    <t>a) Cofins</t>
  </si>
  <si>
    <t>Regime:</t>
  </si>
  <si>
    <t>b) PIS</t>
  </si>
  <si>
    <t>c) IRPJ</t>
  </si>
  <si>
    <t>d) CSLL</t>
  </si>
  <si>
    <t>C.2 Tributos Estaduais (especificar)</t>
  </si>
  <si>
    <t xml:space="preserve"> </t>
  </si>
  <si>
    <t>a) ISS</t>
  </si>
  <si>
    <t>Base legal:</t>
  </si>
  <si>
    <t>Lei Complementar nº 3682/2025</t>
  </si>
  <si>
    <t>Percentual Total e Valor Total de Tributos</t>
  </si>
  <si>
    <t>Percentual Total e Valor Total de Custos Indiretos Lucro e Tributos</t>
  </si>
  <si>
    <t>Cálculo dos Tributos</t>
  </si>
  <si>
    <t xml:space="preserve">                  Base de Cálculo para os Tributos</t>
  </si>
  <si>
    <t xml:space="preserve"> = ( ---------------------------------------------------------------- ) x Alíquota do Tributo</t>
  </si>
  <si>
    <t xml:space="preserve">         1 - (Total de Tributos em % dividido por 100)</t>
  </si>
  <si>
    <t>Cálculo do multiplicador de Custos Indiretos, Lucro e Tributos para fins de Reembolso creche e cálculos de glosas.</t>
  </si>
  <si>
    <t>CITL = 1 + Percentual Total de CITL (linha 176)</t>
  </si>
  <si>
    <t xml:space="preserve">
2. QUADRO-RESUMO DO CUSTO POR EMPREGADO
</t>
  </si>
  <si>
    <t>Mão de obra vinculada à execução contratual (valor por empregado)</t>
  </si>
  <si>
    <t>Módulo 1 - Composição da Remuneração</t>
  </si>
  <si>
    <t>Módulo 3 – Provisão para Rescisão</t>
  </si>
  <si>
    <t>Módulo 4 – Custo de Reposição do Profissional Ausente</t>
  </si>
  <si>
    <t>Módulo 5 - Insumo Diversos</t>
  </si>
  <si>
    <t>Subtotal (A + B + C + D + E)</t>
  </si>
  <si>
    <t>Reembolso-Creche e Benefícios Semelhantes (Planilha Auxiliar, com CITL)</t>
  </si>
  <si>
    <t>Valor Total por Empregado</t>
  </si>
  <si>
    <t>Item 6 do Pregão - Auxiliar de Manutenção Predial - Jaguarão</t>
  </si>
  <si>
    <t>RS000041/2026</t>
  </si>
  <si>
    <t>Base legal: Decreto 096/2021 - JG</t>
  </si>
  <si>
    <t>20ª</t>
  </si>
  <si>
    <t>19ª</t>
  </si>
  <si>
    <t>LC 028/2025  - Jaguarão</t>
  </si>
  <si>
    <t>Item 1 do Pregão - Auxiliar de Manutenção Predial - São Leopoldo</t>
  </si>
  <si>
    <t>Base legal: Decreto Municipal nº 11.140, de 22/08/2025</t>
  </si>
  <si>
    <t>Lei Municipal 5047/2001</t>
  </si>
  <si>
    <t>Item 5 do Pregão - Jardineiro/a - Novo Hamburgo</t>
  </si>
  <si>
    <t>6220-10</t>
  </si>
  <si>
    <t>Jardineiro(a)</t>
  </si>
  <si>
    <t>Item 3 do Pregão - Jardinagem - Jaguarão</t>
  </si>
  <si>
    <t>Item 2 do Pregão - Jardineiro/a - São Leopoldo</t>
  </si>
  <si>
    <t>Planilha Auxiliar – Reembolso-Creche e Benefícios Semelhantes (campus Novo Hamburgo)</t>
  </si>
  <si>
    <t>IN SEGES/MGI nº 147/2026, Anexo II — Orientação SEGES nº 45, itens 3 e 7 (Portal de Compras do Governo Federal, atualizada em 03/07/2026)</t>
  </si>
  <si>
    <t>Parâmetros do Reembolso-Creche</t>
  </si>
  <si>
    <t>Teto por dependente (A)</t>
  </si>
  <si>
    <t>Incidência (B)</t>
  </si>
  <si>
    <t>Provisão por posto/mês (C) = A × B</t>
  </si>
  <si>
    <t>Provisionamento por Posto</t>
  </si>
  <si>
    <t>Posto</t>
  </si>
  <si>
    <t>Jardineiro</t>
  </si>
  <si>
    <t>Total mensal/anual</t>
  </si>
  <si>
    <t>OBS. 2: Esta planilha substitui, nesta contratação, a linha de Reembolso-Creche do Submódulo 2.3 (Benefícios Mensais e Diários) das abas AUX. e JARD., que foi suprimida para evitar duplicidade de registro, nos termos do item 3 da Orientação SEGES nº 45.</t>
  </si>
  <si>
    <t>OBS. 3: O valor mensal por empregado (Provisão mensal ÷ Qtde contratada) é somado de volta ao "Valor Total por Empregado" de cada aba (AUX./JARD., item G do Quadro-Resumo do Custo por Empregado), já com o CITL aplicado — assim o preço estimado do contrato continua refletindo esse custo.</t>
  </si>
  <si>
    <t>OBS. 4: Valor unitário de referência: R$ 105,33/posto/mês = 20% × R$ 526,64 (teto do Reembolso-Creche, Anexo II da IN SEGES/MGI nº 147/2026, e Guia Prático do Reembolso-Creche, abril/2026).</t>
  </si>
  <si>
    <t>OBS. 5: O saldo provisionado deve ser acompanhado de forma global, somando os valores destinados a todos os postos de trabalho do contrato, admitidas variações mensais na distribuição entre postos (item 5 da Orientação SEGES nº 45).</t>
  </si>
  <si>
    <t>OBS. 6: Nas medições mensais, os valores provisionados e não solicitados pela contratada devem ser descontados, de forma análoga à glosa do vale-transporte não utilizado (item 2 da Orientação SEGES nº 45).</t>
  </si>
  <si>
    <t>Planilha Auxiliar – Reembolso-Creche e Benefícios Semelhantes (campus Jaguarão)</t>
  </si>
  <si>
    <t>Planilha Auxiliar – Reembolso-Creche e Benefícios Semelhantes (campus São Leopoldo)</t>
  </si>
  <si>
    <t xml:space="preserve">QUADRO INSUMOS DOS MATERIAIS, EQUIPAMENTOS E UNIFORMES </t>
  </si>
  <si>
    <t>Quantitativo para 12 meses</t>
  </si>
  <si>
    <t>DESCRIÇÃO DOS MATERIAIS</t>
  </si>
  <si>
    <t>UNIDADE</t>
  </si>
  <si>
    <t>QTDE 
ANUAL</t>
  </si>
  <si>
    <t>VALOR
UNIT.</t>
  </si>
  <si>
    <t>CUSTO
ANUAL</t>
  </si>
  <si>
    <t>Alicate de bico isolado</t>
  </si>
  <si>
    <t>Unidade</t>
  </si>
  <si>
    <t>Alicate de corte isolado</t>
  </si>
  <si>
    <t>Alicate universal isolado 8” padrão VDE 1000V</t>
  </si>
  <si>
    <t>Masseira plástica para argamassa</t>
  </si>
  <si>
    <t>Balde de pedreiro plástico</t>
  </si>
  <si>
    <t>Carrinho de mão</t>
  </si>
  <si>
    <t>Chave de teste elétrico, isolada</t>
  </si>
  <si>
    <t>Colher de pedreiro</t>
  </si>
  <si>
    <t>Corda trançada, diâmetro 12mm, mínimo 20m</t>
  </si>
  <si>
    <t>Jogo chave fenda chata isolada</t>
  </si>
  <si>
    <t>Conjunto</t>
  </si>
  <si>
    <t>Jogo chave fenda cruzada isolada</t>
  </si>
  <si>
    <t>Conjunto de brocas para concreto, mínimo 5 peças, bitolas de 4, 5, 6, 8 e 10 mm</t>
  </si>
  <si>
    <t>Conjunto de brocas para metal, mínimo 7 peças, bitolas entre 3 e 10 mm</t>
  </si>
  <si>
    <t>Conjunto de brocas para madeira, mínimo 7 peças, bitolas entre 5 e 12 mm</t>
  </si>
  <si>
    <t>Desempenadeira de esponja</t>
  </si>
  <si>
    <t>Desempenadeira de madeira</t>
  </si>
  <si>
    <t>Desempeno metálico</t>
  </si>
  <si>
    <t>Disco de corte metal 4 ½</t>
  </si>
  <si>
    <t>Disco de desbaste 4 ½</t>
  </si>
  <si>
    <t>Escova de aço</t>
  </si>
  <si>
    <t>Espátula de metal</t>
  </si>
  <si>
    <t>Esquadro metálico pequeno</t>
  </si>
  <si>
    <t>Estilete largo 18 mm</t>
  </si>
  <si>
    <t>Fita passa fio, nylon, mínimo 20 metros</t>
  </si>
  <si>
    <t>Lâmina serra tico tico bimetal</t>
  </si>
  <si>
    <t>Lápis de carpinteiro</t>
  </si>
  <si>
    <t>Maleta conjunto de bits, mínimo 100 peças (ver ESP-01)</t>
  </si>
  <si>
    <t>Conjunto de macho, 7 peças (M3 a M12), com vira macho/desandador (ver ESP-02)</t>
  </si>
  <si>
    <t>Conjunto de cossinete, 7 peças (M3 a M12), com vira cossinete/desandador (ver ESP-03)</t>
  </si>
  <si>
    <t>Calibre de rosca, métrica 60° e Whitworth 55° (ver ESP-04)</t>
  </si>
  <si>
    <t>Marreta de 5 kg</t>
  </si>
  <si>
    <t>Pá de corte</t>
  </si>
  <si>
    <t>Picareta</t>
  </si>
  <si>
    <t>Régua de nivelar construção de alvenaria</t>
  </si>
  <si>
    <t>Roldana metálica</t>
  </si>
  <si>
    <t>Serra de arco</t>
  </si>
  <si>
    <t>Serrote</t>
  </si>
  <si>
    <t>Talhadeira</t>
  </si>
  <si>
    <t>Torquês</t>
  </si>
  <si>
    <t>Bandeja para pintura</t>
  </si>
  <si>
    <t>Rolo de espuma, mínimo 23cm</t>
  </si>
  <si>
    <t>Rolo de espuma, mínimo 9cm</t>
  </si>
  <si>
    <t>Rolo de lã, mínimo 23cm</t>
  </si>
  <si>
    <t>Rolo de lã, mínimo 9cm</t>
  </si>
  <si>
    <t>Trena fibra de vidro, mínimo 50m</t>
  </si>
  <si>
    <t>Pistola pneumática para pintura c/ 3 bicos, 1,2mm 1,5mm e 1,8mm, mínimo 100psi, com engate rápido 1/4"</t>
  </si>
  <si>
    <t>Mangueira espiral PU, 8mm, mínimo 5metros, com engate rápido 1/4"</t>
  </si>
  <si>
    <t>Trena, mínimo 5m</t>
  </si>
  <si>
    <t>Trincha</t>
  </si>
  <si>
    <t>CUSTO ANUAL DOS MATERIAIS</t>
  </si>
  <si>
    <t>CUSTO MENSAL DOS MATERIAIS</t>
  </si>
  <si>
    <t>UNIFORMES E EPI</t>
  </si>
  <si>
    <t>QTDE
ANUAL</t>
  </si>
  <si>
    <t>CUSTO 
ANUAL</t>
  </si>
  <si>
    <t xml:space="preserve">Bota de segurança de couro, antiderrapante, preta </t>
  </si>
  <si>
    <t>Par</t>
  </si>
  <si>
    <t>Calça de uniforme, brim, cinza</t>
  </si>
  <si>
    <t>Camiseta de uniforme, algodão, manga curta, cinza</t>
  </si>
  <si>
    <t>Camiseta de uniforme, algodão, manga longa, cinza</t>
  </si>
  <si>
    <t>Capacete de segurança NR-10 classe B</t>
  </si>
  <si>
    <t>Óculos de proteção</t>
  </si>
  <si>
    <t>Máscara de proteção facial</t>
  </si>
  <si>
    <t>Protetor auricular</t>
  </si>
  <si>
    <t>Protetor solar FPS mínimo 30</t>
  </si>
  <si>
    <t>Jaleco de tecido de Brim (100% algodão)</t>
  </si>
  <si>
    <t>Jaqueta forrrada</t>
  </si>
  <si>
    <t>Luvas emborrachadas em nitrílico</t>
  </si>
  <si>
    <t>Luva de Algodão com pigmentos em PVC</t>
  </si>
  <si>
    <t>Chapéu de palha com aba larga</t>
  </si>
  <si>
    <t>Luva NR-10 classe 00</t>
  </si>
  <si>
    <t>Luva de cobertura em vaqueta</t>
  </si>
  <si>
    <t>CUSTO ANUAL DOS UNIFORMES</t>
  </si>
  <si>
    <t>CUSTO MENSAL DOS UNIFORMES</t>
  </si>
  <si>
    <t>OUTROS</t>
  </si>
  <si>
    <t>QTDE P/
PEDIDO</t>
  </si>
  <si>
    <t>QTDE
TOTAL</t>
  </si>
  <si>
    <t>Tinta acrílica emborrachada, primeira linha, ABRAFATI/NBR 11702, acabamento fosco (ver ESP-05)</t>
  </si>
  <si>
    <t>Lata 18L</t>
  </si>
  <si>
    <t>Tinta esmalte sintético à base de água para elementos de madeira, semibrilho (ver ESP-06)</t>
  </si>
  <si>
    <t>Lata 3,6L</t>
  </si>
  <si>
    <t>Tinta esmalte sintético à base de solvente para elementos metálicos, semibrilho (ver ESP-07)</t>
  </si>
  <si>
    <t>Cimento tipo 5</t>
  </si>
  <si>
    <t>Saco 40kg</t>
  </si>
  <si>
    <t>Argamassa tipo graute</t>
  </si>
  <si>
    <t>Saco 25kg</t>
  </si>
  <si>
    <t>EQUIPAMENTOS</t>
  </si>
  <si>
    <t>QTDE</t>
  </si>
  <si>
    <t>DEPREC.
(meses)</t>
  </si>
  <si>
    <t>Carro de transporte de carga com 2 rodas formato L, carga de no mínimo 400KG</t>
  </si>
  <si>
    <t>Escada Articulada de, no mínimo, 12 degraus</t>
  </si>
  <si>
    <t>Esmerilhadeira 850W</t>
  </si>
  <si>
    <t>Lixadeira orbital 350W</t>
  </si>
  <si>
    <t>Parafusadeira Elétrica a bateria 18V</t>
  </si>
  <si>
    <t>Furadeira mínimo 600W</t>
  </si>
  <si>
    <t>Serra Tico Tico mínimo 550W</t>
  </si>
  <si>
    <t xml:space="preserve">CUSTO ANUAL DOS EQUIPAMENTOS </t>
  </si>
  <si>
    <t xml:space="preserve">CUSTO MENSAL DOS EQUIPAMENTOS </t>
  </si>
  <si>
    <t>JARDINEIRO</t>
  </si>
  <si>
    <t xml:space="preserve">Ancinho com cabo </t>
  </si>
  <si>
    <t>Cesto tipo balaio</t>
  </si>
  <si>
    <t>Enxada</t>
  </si>
  <si>
    <t>Enxó</t>
  </si>
  <si>
    <t>Facão</t>
  </si>
  <si>
    <t>Foice</t>
  </si>
  <si>
    <t>Machado</t>
  </si>
  <si>
    <t>Mangueira para jardim com 50m</t>
  </si>
  <si>
    <t>Cavadeira articulada</t>
  </si>
  <si>
    <t>Cavadeira reta com cabo metálico</t>
  </si>
  <si>
    <t>Pá de bico/abaulada</t>
  </si>
  <si>
    <t>Pulverizador costal manual 20 L</t>
  </si>
  <si>
    <t>Sacaria/ sacos plástico 100L</t>
  </si>
  <si>
    <t>Pacote 100 Un</t>
  </si>
  <si>
    <t>Serrote de poda</t>
  </si>
  <si>
    <t>Tesoura para poda</t>
  </si>
  <si>
    <t>Tesoura para corte de grama</t>
  </si>
  <si>
    <t>Vassoura metálica  com 22 dentes e cabo</t>
  </si>
  <si>
    <t>Vassourão com cabo tipo gari</t>
  </si>
  <si>
    <t>Carretel automático para roçadeira</t>
  </si>
  <si>
    <t>Lamina para roçadeira</t>
  </si>
  <si>
    <t>Escova metálica para roçadeira - aplicação em calçamento</t>
  </si>
  <si>
    <t>Bobina de fio de nylon quadrado, 2,7mm, 2kg, para roçadeira a gasolina</t>
  </si>
  <si>
    <t>MATERIAIS COMPLEMENTARES</t>
  </si>
  <si>
    <t>QTDE
MENSAL</t>
  </si>
  <si>
    <t>Gasolina para máquinas</t>
  </si>
  <si>
    <t>Litro</t>
  </si>
  <si>
    <t>Óleo 2 tempos para máquinas (no caso de roçadeira/cortador com motor 2 tempos)</t>
  </si>
  <si>
    <t>500ml</t>
  </si>
  <si>
    <t>CUSTO ANUAL DOS MATERIAIS COMPLEMENTARES</t>
  </si>
  <si>
    <t>CUSTO MENSAL DOS  MATERIAIS COMPLEMENTARES</t>
  </si>
  <si>
    <t>Cortador de grama a gasolina com recolhedor</t>
  </si>
  <si>
    <t>Roçadeira a gasolina</t>
  </si>
  <si>
    <t>Soprador de folhas a gasolina</t>
  </si>
  <si>
    <t>Bota PVC cano longo</t>
  </si>
  <si>
    <t>Avental raspa de couro</t>
  </si>
  <si>
    <t>Luva látex</t>
  </si>
  <si>
    <t>Luva raspa de couro</t>
  </si>
  <si>
    <t>Abafador tipo concha</t>
  </si>
  <si>
    <t>Perneira de bidin fechamento em Velcro</t>
  </si>
  <si>
    <t>CUSTO ANUAL DOS UNIFORMES E EPI</t>
  </si>
  <si>
    <t>CUSTO MENSAL DOS UNIFORMES E EPI</t>
  </si>
  <si>
    <t>QUADRO RESUMO</t>
  </si>
  <si>
    <t>CUSTO 
MENSAL</t>
  </si>
  <si>
    <t>CUSTO 
MENSAL/POSTO</t>
  </si>
  <si>
    <t>Uniformes e EPI</t>
  </si>
  <si>
    <t>Outros</t>
  </si>
  <si>
    <t>Subtotal</t>
  </si>
  <si>
    <t>Materiais complementares</t>
  </si>
  <si>
    <t>TOTAIS</t>
  </si>
  <si>
    <t>Quantidade de POSTOS alocado na prestação dos serviços</t>
  </si>
  <si>
    <t>Quantidade da mão de obra alocada na prestação dos serviços</t>
  </si>
  <si>
    <t>OBS.: Pesquisa de preços realizado na plataforma Banco de Preços e em sites da internet, conforme documentação anexa ao processo.</t>
  </si>
  <si>
    <t>OBS. 2: Os itens que não tiveram correspondência na pesquisa original da Bruna (05-06/08/2026, Banco de Preços) foram complementados com pesquisa de mercado adicional em 17/08/2026 — ver "Relatório Complementar de Pesquisa de Preços" (pasta 06. Pesquisa de Preços). A nota ao lado de cada item indica a data dessa pesquisa complementar.</t>
  </si>
  <si>
    <t>TABELA AUXILIAR - ESPECIFICAÇÕES DETALHADAS</t>
  </si>
  <si>
    <t>Referênciada na coluna DESCRIÇÃO DOS MATERIAIS pelo código ESP-XX, na aba Insumos</t>
  </si>
  <si>
    <t>CÓDIGO</t>
  </si>
  <si>
    <t>ITEM</t>
  </si>
  <si>
    <t>ESPECIFICAÇÃO COMPLETA</t>
  </si>
  <si>
    <t>ESP-01</t>
  </si>
  <si>
    <t>Maleta conjunto de bits, mínimo 100 peças</t>
  </si>
  <si>
    <t>Fenda: 3, 4, 4,5, 5 (2), 5,5, 6 (2), 6,5, 7 e 8 mm. Phillips: #0, #1 (2), #2 (5), #3. Pozi: #0, #1, #2 (5), #3. Quadrado: S0, S1, S2, S3. Estrela: T8, T10 (2), T15 (2), T20 (2), T25, T27, T30, T40, T45. Hex (19 peças, 2 peças cada): 1,5 / 2 / 2,5 / 3 (x3) / 4 / 5 / 5,5 / 6 / 8 mm. Com furo central (4 un.): 4, 6, 8 e 10 mm. Estrela central (9 peças): T8, T10, T15, T20, T25, T27, T30, T35, T40. Hex com furo central (6 peças): 2, 2,5, 3, 4, 5 e 6 mm. Phillips (3 un.): #1, #2, #3. Tri-wing (4 peças): #1, #2, #3, #4. Moinho de vento (3 peças): 6, 8, 10. M-tipo (3 peças): M5, M6, M8. Suporte de bit magnético 60 mm. Adaptador de soquete de 1/4" x 50 mm. Adaptador de soquete de 1/4" x 25 mm. Conector de 1/4" x 25 mm. Gancho em forma de Y.</t>
  </si>
  <si>
    <t>ESP-02</t>
  </si>
  <si>
    <t>Conjunto de macho</t>
  </si>
  <si>
    <t>M3 x 0.5 - M4 x 0.7 - M5 x 0.8 - M6 x 1.0 - M8 x 1.25 - M10 x 1.5 e M12 x 1.75, com vira macho/desandador.</t>
  </si>
  <si>
    <t>ESP-03</t>
  </si>
  <si>
    <t>Conjunto de cossinete</t>
  </si>
  <si>
    <t>M3 x 0.5 - M4 x 0.7 - M5 x 0.8 - M6 x 1.0 - M8 x 1.25 - M10 x 1.5 e M12 x 1.75, com vira cossinete/desandador.</t>
  </si>
  <si>
    <t>ESP-04</t>
  </si>
  <si>
    <t>Calibre de rosca</t>
  </si>
  <si>
    <t>Calibre de rosca, métrica 60° Passo (0,25mm 6'') / Whitworth 55° FPP (4° 62'').</t>
  </si>
  <si>
    <t>ESP-05</t>
  </si>
  <si>
    <t>Tinta acrílica emborrachada (Lata 18L) 
obs 1</t>
  </si>
  <si>
    <t>Tinta acrílica emborrachada, de primeira linha, qualificada pela ABRAFATI, que atenda a NBR 11702/2010, com elasticidade para acompanhar a movimentação natural das trincas e fissuras existentes, marca Suvinil (Proteção Total) ou similar. Cores uva verde, vitral, verde paraíso, verde bucólico, palha, pérola aveludada, concreto, branco gelo e branco neve ou outra tinta similar (a depender da atualização da nomenclatura da paleta de cores do fabricante), acabamento fosco. Inclui a pintura de muros cegos.</t>
  </si>
  <si>
    <t>ESP-06</t>
  </si>
  <si>
    <t>Tinta esmalte sintético base água - madeira (Lata 3,6L) 
obs 2</t>
  </si>
  <si>
    <t>Tinta esmalte sintético à base de água para serviço de pintura de elementos de madeira (portas, janelas, beirais, etc), de primeira linha, qualificada pela ABRAFATI, que atenda a NBR 11702/2010, marca Suvinil ou similar. Método de aplicação com rolo/pincel e/ou pistola. Aplicação externa. Cores uva verde, vitral, verde paraíso, verde bucólico, palha, pérola aveludada, branco neve e branco gelo ou outra tonalidade similar (a depender da atualização da nomenclatura da paleta de cores do fabricante), semibrilho.</t>
  </si>
  <si>
    <t>ESP-07</t>
  </si>
  <si>
    <t>Tinta esmalte sintético base solvente - metálicos (Lata 3,6L)
obs 3</t>
  </si>
  <si>
    <t>Tinta esmalte sintético à base de solvente para serviço de pintura de elementos metálicos (estruturas metálicas - reservatório, grades de proteção, calhas de beiral, portas, janelas, portões, corrimãos, escada de marinheiro, passarela coberta, guarda-corpo, estruturas metálicas das salas modulares, etc), de primeira linha, qualificada pela ABRAFATI, que atenda a NBR 11702/2010, marca Suvinil ou similar. Método de aplicação com rolo/pincel e/ou pistola. Aplicação externa. Cor branco, verde, cinza, marrom, preto e vermelho ou outra tonalidade similar (a depender da atualização da nomenclatura da paleta de cores do fabricante), semibrilho</t>
  </si>
  <si>
    <t>OBS 1:
As tonalidades das tintas a serem utilizadas deverão ser aprovadas pela Diretoria de Projetos e Obras. Será necessária a preparação da superfície com o uso de uma demão de fundo preparador do mesmo fabricante da tinta e específico para o tipo de tinta utilizada - não considerado no quantitativo. A pintura deverá ser feita com aplicação de no mínimo três demãos ou quantas mais forem necessárias para um perfeito cobrimento da tinta, com diluição recomendada pelo fabricante. Deverá ser utilizada fita de papel gomado para acabamento, tomando-se o cuidado para não haver respingos em outras paredes, pisos ou aberturas. O ambiente deverá ser entregue limpo e organizado ao final da pintura. Fornecimento de material para pintura, incluindo todas as tintas, pincéis, rolos, lixas, desempenadeiras, espátulas, andaimes, telas para proteção de fachadas, lonas plásticas, equipamentos de proteção individual e coletiva e quaisquer outros materiais ou equipamentos que se fizerem necessários para a completa execução do serviço, tudo por conta da CONTRATADA.</t>
  </si>
  <si>
    <t>OBS 2
A pintura deverá ser feita com aplicação de no mínimo duas demãos de tinta, ou até a efetiva colorização e cobrimento da superfície dos elementos de madeira. Deverá ser utilizada fita de papel gomado para acabamento, tomando-se o cuidado para não haver respingos em outras paredes, pisos ou aberturas. Previamente à pintura, deverá ser realizado o lixamento, correção das massas de vidro (massa vidraceiro) e a limpeza dos elementos de madeira, como também a correção de imperfeições e/ou rachaduras com uso massa apropriada. Após o lixamento, aplicar uma demão de fundo preparador do mesmo fabricante da tinta e específico para o tipo de tinta utilizada - não considerado no quantitativo. O ambiente deverá ser entregue limpo e organizado ao final da pintura. Fornecimento de material, incluindo todas as tintas, pincéis, rolos, lixas, desempenadeiras, espátulas, compressores, pistolas, cabos e equipamentos elétricos, andaimes, lonas plásticas, equipamentos de proteção individual e coletiva e quaisquer outros materiais ou equipamentos que se fizerem necessários para a completa execução do serviço, tudo por conta da CONTRATADA.</t>
  </si>
  <si>
    <t>OBS 3 
A pintura deverá ser feita com aplicação de no mínimo duas demãos de tinta, ou até a efetiva colorização e cobrimento da superfície dos elementos metálicos. Deverá ser utilizada fita de papel gomado para acabamento, tomando-se o cuidado para não haver respingos em outras paredes, pisos ou aberturas. Previamente à pintura, deverá ser realizado o lixamento e limpeza dos elementos metálicos, atentando para a remoção completa da ferrugem. Após o lixamento, aplicar uma demão de fundo a base de cromato de zinco específico para superfícies metálicas (função anticorrosiva) ou convertedor de ferrugem TF-7 (se for o caso) - não considerado no quantitativo. O ambiente deverá ser entregue limpo e organizado ao final da pintura. Fornecimento de material, incluindo todas as tintas, pincéis, rolos, lixas, desempenadeiras, espátulas, compressores, pistolas, cabos e equipamentos elétricos, andaimes, lonas plásticas, equipamentos de proteção individual e coletiva e quaisquer outros materiais ou equipamentos que se fizerem necessários para a completa execução do serviço, tudo por conta da CONTRATADA.</t>
  </si>
  <si>
    <t>Divergências:</t>
  </si>
  <si>
    <t>CONF.</t>
  </si>
  <si>
    <t xml:space="preserve">Valor por 
Empregado  </t>
  </si>
  <si>
    <t>Valor Total</t>
  </si>
  <si>
    <t>F = C × D × (1+E)</t>
  </si>
  <si>
    <t>CITL</t>
  </si>
  <si>
    <t>Qtde</t>
  </si>
  <si>
    <t>G = F × 12</t>
  </si>
  <si>
    <t>Provisão 
mensal</t>
  </si>
  <si>
    <t>Provisão 
anual</t>
  </si>
  <si>
    <t xml:space="preserve">Tipo de
 serviço </t>
  </si>
  <si>
    <t>Percentual do custo do posto</t>
  </si>
  <si>
    <t>Relatório de Composição do Preço por Posto de Trabalho</t>
  </si>
  <si>
    <t>Fonte: planilhas de custos de cada posto (abas NH/JG/LE AM e JA)</t>
  </si>
  <si>
    <t>Componente do custo</t>
  </si>
  <si>
    <t>Custo total do posto (valor por empregado)</t>
  </si>
  <si>
    <t>Custo da mão de obra (soma dos módulos 1 a 4 + Reembolso-Creche)</t>
  </si>
  <si>
    <t>CITL (Módulo 6 - Custos Indiretos, Lucro e Tributos)</t>
  </si>
  <si>
    <t>Soma dos componentes (conferência)</t>
  </si>
  <si>
    <t>Quadro comparativo - participação percentual por componente</t>
  </si>
  <si>
    <t>Item 1
Aux. Manut. - São Leopoldo</t>
  </si>
  <si>
    <t>Item 2
Jardinagem - São Leopoldo</t>
  </si>
  <si>
    <t>Item 3
Jardinagem - Jaguarão</t>
  </si>
  <si>
    <t>Item 4
Aux. Manut. - Novo Hamburgo</t>
  </si>
  <si>
    <t>Item 5
Jardinagem - Novo Hamburgo</t>
  </si>
  <si>
    <t>Item 6
Aux. Manut. - Jaguarão</t>
  </si>
  <si>
    <t>Custo da mão de obra (módulos 1 a 4 + Reembolso-Creche)</t>
  </si>
  <si>
    <t>CITL (Módulo 6)</t>
  </si>
  <si>
    <t>Custo total do posto (R$/empregado)</t>
  </si>
  <si>
    <t>Valor Anual
p/ posto</t>
  </si>
  <si>
    <t xml:space="preserve">Valor Global
p/ posto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</si>
</sst>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43" formatCode="_-* #,##0.00_-;\-* #,##0.00_-;_-* &quot;-&quot;??_-;_-@_-"/>
    <numFmt numFmtId="164" formatCode="_(&quot;R$ &quot;* #,##0.00_);_(&quot;R$ &quot;* \(#,##0.00\);_(&quot;R$ &quot;* \-??_);_(@_)"/>
    <numFmt numFmtId="165" formatCode="_-&quot;R$ &quot;* #,##0.00_-;&quot;-R$ &quot;* #,##0.00_-;_-&quot;R$ &quot;* \-??_-;_-@_-"/>
    <numFmt numFmtId="166" formatCode="&quot;R$ &quot;#,##0.00"/>
    <numFmt numFmtId="167" formatCode="0.000%"/>
    <numFmt numFmtId="168" formatCode="0.0000"/>
    <numFmt numFmtId="169" formatCode="0.0000%"/>
    <numFmt numFmtId="170" formatCode="_-* #,##0.00_-;\-* #,##0.00_-;_-* \-??_-;_-@_-"/>
    <numFmt numFmtId="171" formatCode="0.0%"/>
    <numFmt numFmtId="172" formatCode="_(* #,##0.00_);_(* \(#,##0.00\);_(* \-??_);_(@_)"/>
    <numFmt numFmtId="173" formatCode="_-&quot;R$ &quot;* #,##0.000_-;&quot;-R$ &quot;* #,##0.000_-;_-&quot;R$ &quot;* \-???_-;_-@_-"/>
    <numFmt numFmtId="174" formatCode="0.0"/>
  </numFmts>
  <fonts count="31" x14ac:knownFonts="1">
    <font>
      <sz val="11"/>
      <color theme="1"/>
      <name val="Calibri"/>
      <family val="2"/>
      <charset val="1"/>
    </font>
    <font>
      <b/>
      <sz val="10"/>
      <color rgb="FF000000"/>
      <name val="Verdana"/>
      <family val="2"/>
      <charset val="1"/>
    </font>
    <font>
      <sz val="10"/>
      <color rgb="FF000000"/>
      <name val="Verdana"/>
      <family val="2"/>
      <charset val="1"/>
    </font>
    <font>
      <sz val="10"/>
      <color rgb="FF3F3F76"/>
      <name val="Verdana"/>
      <family val="2"/>
      <charset val="1"/>
    </font>
    <font>
      <i/>
      <sz val="8"/>
      <color rgb="FF595959"/>
      <name val="Verdana"/>
      <family val="2"/>
      <charset val="1"/>
    </font>
    <font>
      <b/>
      <sz val="10"/>
      <color rgb="FF1F4E79"/>
      <name val="Verdana"/>
      <family val="2"/>
      <charset val="1"/>
    </font>
    <font>
      <sz val="10"/>
      <color theme="1" tint="0.3498947111423078"/>
      <name val="Verdana"/>
      <family val="2"/>
      <charset val="1"/>
    </font>
    <font>
      <b/>
      <sz val="10"/>
      <color theme="1" tint="0.3498947111423078"/>
      <name val="Verdana"/>
      <family val="2"/>
      <charset val="1"/>
    </font>
    <font>
      <b/>
      <sz val="11"/>
      <color theme="3"/>
      <name val="Calibri"/>
      <family val="2"/>
      <charset val="1"/>
    </font>
    <font>
      <b/>
      <sz val="13"/>
      <color theme="3"/>
      <name val="Calibri"/>
      <family val="2"/>
      <charset val="1"/>
    </font>
    <font>
      <sz val="10"/>
      <color theme="1"/>
      <name val="Verdana"/>
      <family val="2"/>
      <charset val="1"/>
    </font>
    <font>
      <b/>
      <sz val="10"/>
      <color rgb="FFFA7D00"/>
      <name val="Verdana"/>
      <family val="2"/>
      <charset val="1"/>
    </font>
    <font>
      <b/>
      <sz val="10"/>
      <color rgb="FF3F3F3F"/>
      <name val="Verdana"/>
      <family val="2"/>
      <charset val="1"/>
    </font>
    <font>
      <i/>
      <sz val="10"/>
      <color rgb="FF7F7F7F"/>
      <name val="Verdana"/>
      <family val="2"/>
      <charset val="1"/>
    </font>
    <font>
      <i/>
      <sz val="8"/>
      <color theme="1" tint="0.3498947111423078"/>
      <name val="Verdana"/>
      <family val="2"/>
      <charset val="1"/>
    </font>
    <font>
      <strike/>
      <sz val="10"/>
      <color theme="1" tint="0.3498947111423078"/>
      <name val="Verdana"/>
      <family val="2"/>
      <charset val="1"/>
    </font>
    <font>
      <b/>
      <i/>
      <sz val="8"/>
      <color theme="1" tint="0.3498947111423078"/>
      <name val="Verdana"/>
      <family val="2"/>
      <charset val="1"/>
    </font>
    <font>
      <sz val="10"/>
      <color rgb="FF595959"/>
      <name val="Verdana"/>
      <family val="2"/>
      <charset val="1"/>
    </font>
    <font>
      <b/>
      <sz val="10"/>
      <color rgb="FF595959"/>
      <name val="Verdana"/>
      <family val="2"/>
      <charset val="1"/>
    </font>
    <font>
      <b/>
      <sz val="10"/>
      <color theme="1"/>
      <name val="Verdana"/>
      <family val="2"/>
      <charset val="1"/>
    </font>
    <font>
      <b/>
      <sz val="10"/>
      <name val="Verdana"/>
      <family val="2"/>
      <charset val="1"/>
    </font>
    <font>
      <sz val="8"/>
      <color theme="1" tint="0.3498947111423078"/>
      <name val="Verdana"/>
      <family val="2"/>
      <charset val="1"/>
    </font>
    <font>
      <sz val="8"/>
      <name val="Verdana"/>
      <family val="2"/>
      <charset val="1"/>
    </font>
    <font>
      <sz val="10"/>
      <name val="Verdana"/>
      <family val="2"/>
      <charset val="1"/>
    </font>
    <font>
      <sz val="10"/>
      <color rgb="FF595959"/>
      <name val="Verdana"/>
    </font>
    <font>
      <b/>
      <sz val="10"/>
      <color rgb="FF595959"/>
      <name val="Verdana"/>
    </font>
    <font>
      <sz val="8"/>
      <color rgb="FF595959"/>
      <name val="Verdana"/>
      <family val="2"/>
    </font>
    <font>
      <sz val="8"/>
      <color indexed="46"/>
      <name val="Verdana"/>
      <family val="2"/>
    </font>
    <font>
      <b/>
      <sz val="10"/>
      <color rgb="FF595959"/>
      <name val="Verdana"/>
      <family val="2"/>
    </font>
    <font>
      <i/>
      <sz val="8"/>
      <color rgb="FF595959"/>
      <name val="Verdana"/>
      <family val="2"/>
    </font>
    <font>
      <sz val="10"/>
      <color rgb="FF595959"/>
      <name val="Verdana"/>
      <family val="2"/>
    </font>
  </fonts>
  <fills count="13">
    <fill>
      <patternFill patternType="none"/>
    </fill>
    <fill>
      <patternFill patternType="gray125"/>
    </fill>
    <fill>
      <patternFill patternType="solid">
        <fgColor rgb="FFF2F2F2"/>
        <bgColor rgb="FFEBF1DE"/>
      </patternFill>
    </fill>
    <fill>
      <patternFill patternType="solid">
        <fgColor rgb="FFFFFFCC"/>
        <bgColor rgb="FFEBF1DE"/>
      </patternFill>
    </fill>
    <fill>
      <patternFill patternType="solid">
        <fgColor rgb="FFFFCC99"/>
        <bgColor rgb="FFEBF1DE"/>
      </patternFill>
    </fill>
    <fill>
      <patternFill patternType="solid">
        <fgColor rgb="FFDDEBF7"/>
        <bgColor rgb="FFDCE6F2"/>
      </patternFill>
    </fill>
    <fill>
      <patternFill patternType="solid">
        <fgColor theme="0"/>
        <bgColor rgb="FFF2F2F2"/>
      </patternFill>
    </fill>
    <fill>
      <patternFill patternType="solid">
        <fgColor rgb="FFDCE6F1"/>
        <bgColor rgb="FFDCE6F2"/>
      </patternFill>
    </fill>
    <fill>
      <patternFill patternType="solid">
        <fgColor rgb="FFEBF1DE"/>
        <bgColor rgb="FFF2F2F2"/>
      </patternFill>
    </fill>
    <fill>
      <patternFill patternType="solid">
        <fgColor theme="4" tint="0.79989013336588644"/>
        <bgColor rgb="FFDCE6F1"/>
      </patternFill>
    </fill>
    <fill>
      <patternFill patternType="solid">
        <fgColor rgb="FFDCE6F1"/>
        <bgColor indexed="64"/>
      </patternFill>
    </fill>
    <fill>
      <patternFill patternType="solid">
        <fgColor rgb="FFEBF1DE"/>
        <bgColor indexed="64"/>
      </patternFill>
    </fill>
    <fill>
      <patternFill patternType="solid">
        <fgColor rgb="FFFFFFFF"/>
        <bgColor indexed="64"/>
      </patternFill>
    </fill>
  </fills>
  <borders count="33">
    <border>
      <left/>
      <right/>
      <top/>
      <bottom/>
      <diagonal/>
    </border>
    <border>
      <left/>
      <right/>
      <top/>
      <bottom style="medium">
        <color theme="4" tint="0.39988402966399123"/>
      </bottom>
      <diagonal/>
    </border>
    <border>
      <left/>
      <right/>
      <top/>
      <bottom style="thick">
        <color theme="4" tint="0.49989318521683401"/>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medium">
        <color auto="1"/>
      </bottom>
      <diagonal/>
    </border>
    <border>
      <left/>
      <right/>
      <top style="medium">
        <color auto="1"/>
      </top>
      <bottom style="medium">
        <color auto="1"/>
      </bottom>
      <diagonal/>
    </border>
    <border>
      <left/>
      <right/>
      <top style="medium">
        <color auto="1"/>
      </top>
      <bottom/>
      <diagonal/>
    </border>
    <border>
      <left/>
      <right/>
      <top style="medium">
        <color auto="1"/>
      </top>
      <bottom style="thin">
        <color auto="1"/>
      </bottom>
      <diagonal/>
    </border>
    <border>
      <left/>
      <right/>
      <top/>
      <bottom style="thin">
        <color auto="1"/>
      </bottom>
      <diagonal/>
    </border>
    <border>
      <left/>
      <right/>
      <top style="thin">
        <color auto="1"/>
      </top>
      <bottom style="thin">
        <color auto="1"/>
      </bottom>
      <diagonal/>
    </border>
    <border>
      <left/>
      <right/>
      <top style="thin">
        <color auto="1"/>
      </top>
      <bottom/>
      <diagonal/>
    </border>
    <border>
      <left/>
      <right/>
      <top style="thin">
        <color auto="1"/>
      </top>
      <bottom style="medium">
        <color auto="1"/>
      </bottom>
      <diagonal/>
    </border>
    <border>
      <left style="hair">
        <color auto="1"/>
      </left>
      <right style="hair">
        <color auto="1"/>
      </right>
      <top style="hair">
        <color auto="1"/>
      </top>
      <bottom style="thin">
        <color auto="1"/>
      </bottom>
      <diagonal/>
    </border>
    <border>
      <left style="hair">
        <color auto="1"/>
      </left>
      <right/>
      <top style="thin">
        <color auto="1"/>
      </top>
      <bottom style="thin">
        <color auto="1"/>
      </bottom>
      <diagonal/>
    </border>
    <border>
      <left/>
      <right style="hair">
        <color auto="1"/>
      </right>
      <top style="thin">
        <color auto="1"/>
      </top>
      <bottom/>
      <diagonal/>
    </border>
    <border>
      <left/>
      <right style="hair">
        <color auto="1"/>
      </right>
      <top/>
      <bottom style="thin">
        <color auto="1"/>
      </bottom>
      <diagonal/>
    </border>
    <border>
      <left style="hair">
        <color auto="1"/>
      </left>
      <right/>
      <top/>
      <bottom/>
      <diagonal/>
    </border>
    <border>
      <left/>
      <right style="hair">
        <color auto="1"/>
      </right>
      <top/>
      <bottom/>
      <diagonal/>
    </border>
    <border>
      <left style="hair">
        <color auto="1"/>
      </left>
      <right/>
      <top style="thin">
        <color auto="1"/>
      </top>
      <bottom/>
      <diagonal/>
    </border>
    <border>
      <left style="hair">
        <color auto="1"/>
      </left>
      <right/>
      <top/>
      <bottom style="thin">
        <color auto="1"/>
      </bottom>
      <diagonal/>
    </border>
    <border>
      <left style="hair">
        <color auto="1"/>
      </left>
      <right/>
      <top style="thin">
        <color auto="1"/>
      </top>
      <bottom style="hair">
        <color auto="1"/>
      </bottom>
      <diagonal/>
    </border>
    <border>
      <left/>
      <right/>
      <top style="thin">
        <color auto="1"/>
      </top>
      <bottom style="hair">
        <color auto="1"/>
      </bottom>
      <diagonal/>
    </border>
    <border>
      <left/>
      <right style="hair">
        <color auto="1"/>
      </right>
      <top style="thin">
        <color auto="1"/>
      </top>
      <bottom style="hair">
        <color auto="1"/>
      </bottom>
      <diagonal/>
    </border>
    <border>
      <left/>
      <right style="hair">
        <color auto="1"/>
      </right>
      <top style="medium">
        <color auto="1"/>
      </top>
      <bottom/>
      <diagonal/>
    </border>
    <border>
      <left style="hair">
        <color auto="1"/>
      </left>
      <right/>
      <top style="hair">
        <color auto="1"/>
      </top>
      <bottom/>
      <diagonal/>
    </border>
    <border>
      <left/>
      <right style="hair">
        <color auto="1"/>
      </right>
      <top style="hair">
        <color auto="1"/>
      </top>
      <bottom/>
      <diagonal/>
    </border>
    <border>
      <left style="hair">
        <color auto="1"/>
      </left>
      <right/>
      <top/>
      <bottom style="hair">
        <color auto="1"/>
      </bottom>
      <diagonal/>
    </border>
    <border>
      <left/>
      <right style="hair">
        <color auto="1"/>
      </right>
      <top/>
      <bottom style="hair">
        <color auto="1"/>
      </bottom>
      <diagonal/>
    </border>
    <border>
      <left style="hair">
        <color auto="1"/>
      </left>
      <right style="hair">
        <color auto="1"/>
      </right>
      <top/>
      <bottom/>
      <diagonal/>
    </border>
    <border>
      <left style="hair">
        <color auto="1"/>
      </left>
      <right style="hair">
        <color auto="1"/>
      </right>
      <top/>
      <bottom style="hair">
        <color auto="1"/>
      </bottom>
      <diagonal/>
    </border>
    <border>
      <left style="hair">
        <color auto="1"/>
      </left>
      <right/>
      <top style="hair">
        <color auto="1"/>
      </top>
      <bottom style="thin">
        <color auto="1"/>
      </bottom>
      <diagonal/>
    </border>
  </borders>
  <cellStyleXfs count="17">
    <xf numFmtId="0" fontId="0" fillId="0" borderId="0"/>
    <xf numFmtId="0" fontId="1" fillId="2" borderId="0">
      <alignment horizontal="center" vertical="center" wrapText="1"/>
    </xf>
    <xf numFmtId="0" fontId="2" fillId="3" borderId="0">
      <alignment horizontal="left" vertical="center" wrapText="1"/>
    </xf>
    <xf numFmtId="0" fontId="3" fillId="4" borderId="0">
      <alignment horizontal="center" vertical="center"/>
    </xf>
    <xf numFmtId="0" fontId="4" fillId="0" borderId="0">
      <alignment horizontal="left" vertical="center" wrapText="1"/>
    </xf>
    <xf numFmtId="0" fontId="2" fillId="0" borderId="0">
      <alignment horizontal="left" vertical="center" wrapText="1"/>
    </xf>
    <xf numFmtId="164" fontId="1" fillId="2" borderId="0">
      <alignment horizontal="right" vertical="center"/>
    </xf>
    <xf numFmtId="0" fontId="5" fillId="5" borderId="0">
      <alignment horizontal="center" vertical="center"/>
    </xf>
    <xf numFmtId="164" fontId="2" fillId="0" borderId="0">
      <alignment horizontal="right" vertical="center"/>
    </xf>
    <xf numFmtId="0" fontId="8" fillId="0" borderId="1"/>
    <xf numFmtId="0" fontId="8" fillId="0" borderId="0"/>
    <xf numFmtId="0" fontId="9" fillId="0" borderId="2"/>
    <xf numFmtId="0" fontId="10" fillId="3" borderId="3"/>
    <xf numFmtId="0" fontId="3" fillId="4" borderId="4"/>
    <xf numFmtId="0" fontId="11" fillId="2" borderId="4"/>
    <xf numFmtId="0" fontId="12" fillId="2" borderId="5"/>
    <xf numFmtId="0" fontId="13" fillId="0" borderId="0"/>
  </cellStyleXfs>
  <cellXfs count="339">
    <xf numFmtId="0" fontId="0" fillId="0" borderId="0" xfId="0"/>
    <xf numFmtId="0" fontId="6" fillId="6" borderId="0" xfId="0" applyFont="1" applyFill="1"/>
    <xf numFmtId="0" fontId="6" fillId="6" borderId="8" xfId="12" applyFont="1" applyFill="1" applyBorder="1" applyAlignment="1">
      <alignment horizontal="center" vertical="center"/>
    </xf>
    <xf numFmtId="0" fontId="6" fillId="6" borderId="8" xfId="12" applyFont="1" applyFill="1" applyBorder="1" applyAlignment="1">
      <alignment horizontal="left" vertical="center"/>
    </xf>
    <xf numFmtId="0" fontId="6" fillId="6" borderId="0" xfId="12" applyFont="1" applyFill="1" applyBorder="1" applyAlignment="1">
      <alignment horizontal="center" vertical="center"/>
    </xf>
    <xf numFmtId="0" fontId="6" fillId="6" borderId="0" xfId="12" applyFont="1" applyFill="1" applyBorder="1" applyAlignment="1">
      <alignment horizontal="left" vertical="center"/>
    </xf>
    <xf numFmtId="0" fontId="6" fillId="6" borderId="6" xfId="12" applyFont="1" applyFill="1" applyBorder="1" applyAlignment="1">
      <alignment horizontal="center" vertical="center"/>
    </xf>
    <xf numFmtId="3" fontId="6" fillId="6" borderId="8" xfId="13" applyNumberFormat="1" applyFont="1" applyFill="1" applyBorder="1" applyAlignment="1">
      <alignment horizontal="center" vertical="center"/>
    </xf>
    <xf numFmtId="165" fontId="6" fillId="6" borderId="8" xfId="13" applyNumberFormat="1" applyFont="1" applyFill="1" applyBorder="1" applyAlignment="1">
      <alignment horizontal="right" vertical="center"/>
    </xf>
    <xf numFmtId="0" fontId="6" fillId="6" borderId="10" xfId="12" applyFont="1" applyFill="1" applyBorder="1" applyAlignment="1">
      <alignment horizontal="left" vertical="center"/>
    </xf>
    <xf numFmtId="3" fontId="6" fillId="6" borderId="10" xfId="13" applyNumberFormat="1" applyFont="1" applyFill="1" applyBorder="1" applyAlignment="1">
      <alignment horizontal="center" vertical="center"/>
    </xf>
    <xf numFmtId="165" fontId="6" fillId="6" borderId="10" xfId="13" applyNumberFormat="1" applyFont="1" applyFill="1" applyBorder="1" applyAlignment="1">
      <alignment horizontal="right" vertical="center"/>
    </xf>
    <xf numFmtId="0" fontId="6" fillId="6" borderId="12" xfId="12" applyFont="1" applyFill="1" applyBorder="1" applyAlignment="1">
      <alignment horizontal="left" vertical="center"/>
    </xf>
    <xf numFmtId="3" fontId="6" fillId="6" borderId="12" xfId="13" applyNumberFormat="1" applyFont="1" applyFill="1" applyBorder="1" applyAlignment="1">
      <alignment horizontal="center" vertical="center"/>
    </xf>
    <xf numFmtId="165" fontId="6" fillId="6" borderId="12" xfId="13" applyNumberFormat="1" applyFont="1" applyFill="1" applyBorder="1" applyAlignment="1">
      <alignment horizontal="right" vertical="center"/>
    </xf>
    <xf numFmtId="3" fontId="6" fillId="6" borderId="0" xfId="13" applyNumberFormat="1" applyFont="1" applyFill="1" applyBorder="1" applyAlignment="1">
      <alignment horizontal="center" vertical="center"/>
    </xf>
    <xf numFmtId="165" fontId="6" fillId="6" borderId="0" xfId="13" applyNumberFormat="1" applyFont="1" applyFill="1" applyBorder="1" applyAlignment="1">
      <alignment horizontal="right" vertical="center"/>
    </xf>
    <xf numFmtId="0" fontId="7" fillId="8" borderId="0" xfId="11" applyFont="1" applyFill="1" applyBorder="1" applyAlignment="1">
      <alignment vertical="center"/>
    </xf>
    <xf numFmtId="165" fontId="7" fillId="8" borderId="0" xfId="10" applyNumberFormat="1" applyFont="1" applyFill="1" applyAlignment="1">
      <alignment vertical="center"/>
    </xf>
    <xf numFmtId="0" fontId="7" fillId="7" borderId="6" xfId="0" applyFont="1" applyFill="1" applyBorder="1" applyAlignment="1">
      <alignment horizontal="center" vertical="center" wrapText="1"/>
    </xf>
    <xf numFmtId="0" fontId="6" fillId="6" borderId="0" xfId="0" applyFont="1" applyFill="1" applyAlignment="1">
      <alignment horizontal="right"/>
    </xf>
    <xf numFmtId="0" fontId="6" fillId="6" borderId="0" xfId="12" applyFont="1" applyFill="1" applyBorder="1" applyAlignment="1">
      <alignment horizontal="right"/>
    </xf>
    <xf numFmtId="0" fontId="6" fillId="6" borderId="0" xfId="12" applyFont="1" applyFill="1" applyBorder="1"/>
    <xf numFmtId="0" fontId="6" fillId="6" borderId="0" xfId="12" applyFont="1" applyFill="1" applyBorder="1" applyAlignment="1">
      <alignment horizontal="center"/>
    </xf>
    <xf numFmtId="0" fontId="6" fillId="6" borderId="0" xfId="12" applyFont="1" applyFill="1" applyBorder="1" applyAlignment="1">
      <alignment horizontal="left"/>
    </xf>
    <xf numFmtId="165" fontId="6" fillId="6" borderId="0" xfId="13" applyNumberFormat="1" applyFont="1" applyFill="1" applyBorder="1"/>
    <xf numFmtId="3" fontId="6" fillId="6" borderId="0" xfId="13" applyNumberFormat="1" applyFont="1" applyFill="1" applyBorder="1" applyAlignment="1">
      <alignment horizontal="center"/>
    </xf>
    <xf numFmtId="165" fontId="6" fillId="6" borderId="0" xfId="15" applyNumberFormat="1" applyFont="1" applyFill="1" applyBorder="1"/>
    <xf numFmtId="0" fontId="6" fillId="6" borderId="0" xfId="0" applyFont="1" applyFill="1" applyAlignment="1">
      <alignment horizontal="center" vertical="center"/>
    </xf>
    <xf numFmtId="0" fontId="6" fillId="6" borderId="0" xfId="0" applyFont="1" applyFill="1" applyAlignment="1">
      <alignment horizontal="center" vertical="center" wrapText="1"/>
    </xf>
    <xf numFmtId="0" fontId="6" fillId="6" borderId="0" xfId="0" applyFont="1" applyFill="1" applyAlignment="1">
      <alignment horizontal="left" vertical="center" wrapText="1"/>
    </xf>
    <xf numFmtId="0" fontId="6" fillId="6" borderId="0" xfId="0" applyFont="1" applyFill="1" applyAlignment="1">
      <alignment horizontal="right" vertical="center" wrapText="1"/>
    </xf>
    <xf numFmtId="0" fontId="6" fillId="6" borderId="6" xfId="0" applyFont="1" applyFill="1" applyBorder="1" applyAlignment="1">
      <alignment horizontal="center" vertical="center" wrapText="1"/>
    </xf>
    <xf numFmtId="164" fontId="6" fillId="6" borderId="0" xfId="0" applyNumberFormat="1" applyFont="1" applyFill="1" applyAlignment="1">
      <alignment horizontal="right" vertical="center"/>
    </xf>
    <xf numFmtId="10" fontId="6" fillId="6" borderId="0" xfId="0" applyNumberFormat="1" applyFont="1" applyFill="1" applyAlignment="1">
      <alignment horizontal="right" vertical="center" wrapText="1"/>
    </xf>
    <xf numFmtId="4" fontId="6" fillId="6" borderId="0" xfId="0" applyNumberFormat="1" applyFont="1" applyFill="1" applyAlignment="1">
      <alignment horizontal="right" vertical="center"/>
    </xf>
    <xf numFmtId="10" fontId="6" fillId="6" borderId="0" xfId="0" applyNumberFormat="1" applyFont="1" applyFill="1" applyAlignment="1">
      <alignment horizontal="right" vertical="center"/>
    </xf>
    <xf numFmtId="0" fontId="7" fillId="8" borderId="12" xfId="0" applyFont="1" applyFill="1" applyBorder="1" applyAlignment="1">
      <alignment horizontal="right" vertical="center" wrapText="1"/>
    </xf>
    <xf numFmtId="164" fontId="7" fillId="8" borderId="12" xfId="0" applyNumberFormat="1" applyFont="1" applyFill="1" applyBorder="1" applyAlignment="1">
      <alignment horizontal="right" vertical="center"/>
    </xf>
    <xf numFmtId="0" fontId="7" fillId="6" borderId="0" xfId="0" applyFont="1" applyFill="1" applyAlignment="1">
      <alignment horizontal="right" vertical="center" wrapText="1"/>
    </xf>
    <xf numFmtId="0" fontId="7" fillId="6" borderId="0" xfId="0" applyFont="1" applyFill="1" applyAlignment="1">
      <alignment horizontal="left" vertical="center" wrapText="1"/>
    </xf>
    <xf numFmtId="164" fontId="7" fillId="6" borderId="0" xfId="0" applyNumberFormat="1" applyFont="1" applyFill="1" applyAlignment="1">
      <alignment horizontal="right" vertical="center"/>
    </xf>
    <xf numFmtId="0" fontId="7" fillId="7" borderId="0" xfId="0" applyFont="1" applyFill="1" applyAlignment="1">
      <alignment horizontal="center" vertical="center"/>
    </xf>
    <xf numFmtId="0" fontId="7" fillId="7" borderId="0" xfId="0" applyFont="1" applyFill="1" applyAlignment="1">
      <alignment horizontal="right" vertical="center" wrapText="1"/>
    </xf>
    <xf numFmtId="0" fontId="7" fillId="6" borderId="10" xfId="0" applyFont="1" applyFill="1" applyBorder="1" applyAlignment="1">
      <alignment horizontal="center" vertical="center"/>
    </xf>
    <xf numFmtId="0" fontId="7" fillId="6" borderId="10" xfId="0" applyFont="1" applyFill="1" applyBorder="1" applyAlignment="1">
      <alignment horizontal="left" vertical="center"/>
    </xf>
    <xf numFmtId="0" fontId="7" fillId="6" borderId="10" xfId="0" applyFont="1" applyFill="1" applyBorder="1" applyAlignment="1">
      <alignment horizontal="right" vertical="center"/>
    </xf>
    <xf numFmtId="0" fontId="7" fillId="6" borderId="10" xfId="0" applyFont="1" applyFill="1" applyBorder="1" applyAlignment="1">
      <alignment horizontal="right" vertical="center" wrapText="1"/>
    </xf>
    <xf numFmtId="0" fontId="14" fillId="6" borderId="0" xfId="0" applyFont="1" applyFill="1" applyAlignment="1">
      <alignment horizontal="center" vertical="center"/>
    </xf>
    <xf numFmtId="0" fontId="14" fillId="6" borderId="0" xfId="0" applyFont="1" applyFill="1" applyAlignment="1">
      <alignment horizontal="right" vertical="center" wrapText="1"/>
    </xf>
    <xf numFmtId="167" fontId="6" fillId="6" borderId="0" xfId="0" applyNumberFormat="1" applyFont="1" applyFill="1" applyAlignment="1">
      <alignment horizontal="right" vertical="center"/>
    </xf>
    <xf numFmtId="0" fontId="7" fillId="8" borderId="12" xfId="0" applyFont="1" applyFill="1" applyBorder="1" applyAlignment="1">
      <alignment horizontal="right" vertical="center"/>
    </xf>
    <xf numFmtId="0" fontId="6" fillId="6" borderId="0" xfId="0" applyFont="1" applyFill="1" applyAlignment="1">
      <alignment horizontal="center"/>
    </xf>
    <xf numFmtId="0" fontId="6" fillId="6" borderId="0" xfId="0" applyFont="1" applyFill="1" applyAlignment="1">
      <alignment horizontal="left" vertical="center"/>
    </xf>
    <xf numFmtId="164" fontId="6" fillId="6" borderId="0" xfId="0" applyNumberFormat="1" applyFont="1" applyFill="1" applyAlignment="1">
      <alignment horizontal="right"/>
    </xf>
    <xf numFmtId="9" fontId="6" fillId="6" borderId="0" xfId="0" applyNumberFormat="1" applyFont="1" applyFill="1" applyAlignment="1">
      <alignment horizontal="left" vertical="center" wrapText="1"/>
    </xf>
    <xf numFmtId="168" fontId="6" fillId="6" borderId="0" xfId="0" applyNumberFormat="1" applyFont="1" applyFill="1" applyAlignment="1">
      <alignment horizontal="right" vertical="center" wrapText="1"/>
    </xf>
    <xf numFmtId="169" fontId="6" fillId="6" borderId="0" xfId="0" applyNumberFormat="1" applyFont="1" applyFill="1" applyAlignment="1">
      <alignment horizontal="right" vertical="center"/>
    </xf>
    <xf numFmtId="0" fontId="14" fillId="6" borderId="0" xfId="0" applyFont="1" applyFill="1" applyAlignment="1">
      <alignment vertical="center"/>
    </xf>
    <xf numFmtId="0" fontId="14" fillId="6" borderId="0" xfId="0" applyFont="1" applyFill="1"/>
    <xf numFmtId="0" fontId="14" fillId="6" borderId="0" xfId="0" applyFont="1" applyFill="1" applyAlignment="1">
      <alignment horizontal="right"/>
    </xf>
    <xf numFmtId="0" fontId="14" fillId="6" borderId="0" xfId="0" applyFont="1" applyFill="1" applyAlignment="1">
      <alignment horizontal="right" vertical="center"/>
    </xf>
    <xf numFmtId="3" fontId="6" fillId="6" borderId="0" xfId="0" applyNumberFormat="1" applyFont="1" applyFill="1" applyAlignment="1">
      <alignment horizontal="right" vertical="center"/>
    </xf>
    <xf numFmtId="9" fontId="6" fillId="6" borderId="0" xfId="0" applyNumberFormat="1" applyFont="1" applyFill="1" applyAlignment="1">
      <alignment horizontal="right" vertical="center"/>
    </xf>
    <xf numFmtId="0" fontId="14" fillId="6" borderId="0" xfId="0" applyFont="1" applyFill="1" applyAlignment="1">
      <alignment horizontal="center"/>
    </xf>
    <xf numFmtId="0" fontId="15" fillId="6" borderId="0" xfId="0" applyFont="1" applyFill="1" applyAlignment="1">
      <alignment horizontal="center" vertical="center"/>
    </xf>
    <xf numFmtId="0" fontId="6" fillId="6" borderId="0" xfId="0" applyFont="1" applyFill="1" applyAlignment="1">
      <alignment vertical="center" wrapText="1"/>
    </xf>
    <xf numFmtId="0" fontId="7" fillId="6" borderId="0" xfId="0" applyFont="1" applyFill="1" applyAlignment="1">
      <alignment horizontal="right" vertical="center"/>
    </xf>
    <xf numFmtId="0" fontId="7" fillId="6" borderId="0" xfId="0" applyFont="1" applyFill="1" applyAlignment="1">
      <alignment horizontal="left" vertical="center"/>
    </xf>
    <xf numFmtId="164" fontId="6" fillId="6" borderId="0" xfId="0" applyNumberFormat="1" applyFont="1" applyFill="1" applyAlignment="1">
      <alignment horizontal="right" vertical="center" wrapText="1"/>
    </xf>
    <xf numFmtId="164" fontId="7" fillId="8" borderId="12" xfId="0" applyNumberFormat="1" applyFont="1" applyFill="1" applyBorder="1" applyAlignment="1">
      <alignment horizontal="right" vertical="center" wrapText="1"/>
    </xf>
    <xf numFmtId="4" fontId="6" fillId="6" borderId="0" xfId="0" applyNumberFormat="1" applyFont="1" applyFill="1" applyAlignment="1">
      <alignment horizontal="right"/>
    </xf>
    <xf numFmtId="0" fontId="6" fillId="6" borderId="0" xfId="0" applyFont="1" applyFill="1" applyAlignment="1">
      <alignment horizontal="right" vertical="center"/>
    </xf>
    <xf numFmtId="10" fontId="7" fillId="8" borderId="12" xfId="0" applyNumberFormat="1" applyFont="1" applyFill="1" applyBorder="1" applyAlignment="1">
      <alignment horizontal="right" vertical="center"/>
    </xf>
    <xf numFmtId="170" fontId="6" fillId="6" borderId="0" xfId="0" applyNumberFormat="1" applyFont="1" applyFill="1"/>
    <xf numFmtId="49" fontId="6" fillId="6" borderId="0" xfId="0" applyNumberFormat="1" applyFont="1" applyFill="1" applyAlignment="1">
      <alignment horizontal="center" vertical="center" wrapText="1"/>
    </xf>
    <xf numFmtId="0" fontId="17" fillId="6" borderId="0" xfId="0" applyFont="1" applyFill="1" applyAlignment="1">
      <alignment vertical="center"/>
    </xf>
    <xf numFmtId="0" fontId="17" fillId="6" borderId="0" xfId="0" applyFont="1" applyFill="1" applyAlignment="1">
      <alignment horizontal="left" vertical="center"/>
    </xf>
    <xf numFmtId="165" fontId="17" fillId="6" borderId="0" xfId="0" applyNumberFormat="1" applyFont="1" applyFill="1" applyAlignment="1">
      <alignment horizontal="right" vertical="center"/>
    </xf>
    <xf numFmtId="171" fontId="17" fillId="6" borderId="0" xfId="0" applyNumberFormat="1" applyFont="1" applyFill="1" applyAlignment="1">
      <alignment horizontal="right" vertical="center"/>
    </xf>
    <xf numFmtId="0" fontId="17" fillId="6" borderId="6" xfId="0" applyFont="1" applyFill="1" applyBorder="1" applyAlignment="1">
      <alignment horizontal="left" vertical="center"/>
    </xf>
    <xf numFmtId="165" fontId="17" fillId="6" borderId="6" xfId="0" applyNumberFormat="1" applyFont="1" applyFill="1" applyBorder="1" applyAlignment="1">
      <alignment horizontal="right" vertical="center"/>
    </xf>
    <xf numFmtId="0" fontId="17" fillId="6" borderId="6" xfId="0" applyFont="1" applyFill="1" applyBorder="1" applyAlignment="1">
      <alignment vertical="center"/>
    </xf>
    <xf numFmtId="0" fontId="17" fillId="6" borderId="0" xfId="0" applyFont="1" applyFill="1" applyAlignment="1">
      <alignment horizontal="center" vertical="center"/>
    </xf>
    <xf numFmtId="171" fontId="17" fillId="6" borderId="0" xfId="0" applyNumberFormat="1" applyFont="1" applyFill="1" applyAlignment="1">
      <alignment horizontal="center" vertical="center"/>
    </xf>
    <xf numFmtId="0" fontId="19" fillId="7" borderId="0" xfId="0" applyFont="1" applyFill="1"/>
    <xf numFmtId="0" fontId="7" fillId="9" borderId="12" xfId="0" applyFont="1" applyFill="1" applyBorder="1"/>
    <xf numFmtId="0" fontId="7" fillId="9" borderId="16" xfId="0" applyFont="1" applyFill="1" applyBorder="1"/>
    <xf numFmtId="0" fontId="6" fillId="9" borderId="10" xfId="0" applyFont="1" applyFill="1" applyBorder="1"/>
    <xf numFmtId="0" fontId="6" fillId="9" borderId="17" xfId="0" applyFont="1" applyFill="1" applyBorder="1"/>
    <xf numFmtId="0" fontId="6" fillId="6" borderId="18" xfId="0" applyFont="1" applyFill="1" applyBorder="1" applyAlignment="1">
      <alignment horizontal="left"/>
    </xf>
    <xf numFmtId="3" fontId="6" fillId="6" borderId="0" xfId="0" applyNumberFormat="1" applyFont="1" applyFill="1" applyAlignment="1">
      <alignment horizontal="right" vertical="center" wrapText="1"/>
    </xf>
    <xf numFmtId="173" fontId="6" fillId="6" borderId="0" xfId="0" applyNumberFormat="1" applyFont="1" applyFill="1" applyAlignment="1">
      <alignment horizontal="right" vertical="center" wrapText="1"/>
    </xf>
    <xf numFmtId="165" fontId="6" fillId="6" borderId="0" xfId="0" applyNumberFormat="1" applyFont="1" applyFill="1" applyAlignment="1">
      <alignment horizontal="right" vertical="center" wrapText="1"/>
    </xf>
    <xf numFmtId="0" fontId="6" fillId="6" borderId="19" xfId="0" applyFont="1" applyFill="1" applyBorder="1" applyAlignment="1">
      <alignment horizontal="right"/>
    </xf>
    <xf numFmtId="0" fontId="7" fillId="8" borderId="20" xfId="0" applyFont="1" applyFill="1" applyBorder="1" applyAlignment="1">
      <alignment horizontal="right" vertical="center" wrapText="1"/>
    </xf>
    <xf numFmtId="0" fontId="7" fillId="8" borderId="12" xfId="0" applyFont="1" applyFill="1" applyBorder="1" applyAlignment="1">
      <alignment horizontal="left" vertical="center" wrapText="1"/>
    </xf>
    <xf numFmtId="165" fontId="7" fillId="8" borderId="12" xfId="0" applyNumberFormat="1" applyFont="1" applyFill="1" applyBorder="1" applyAlignment="1">
      <alignment horizontal="right" vertical="center" wrapText="1"/>
    </xf>
    <xf numFmtId="0" fontId="19" fillId="8" borderId="12" xfId="0" applyFont="1" applyFill="1" applyBorder="1" applyAlignment="1">
      <alignment horizontal="right"/>
    </xf>
    <xf numFmtId="0" fontId="7" fillId="8" borderId="16" xfId="0" applyFont="1" applyFill="1" applyBorder="1" applyAlignment="1">
      <alignment horizontal="right"/>
    </xf>
    <xf numFmtId="174" fontId="6" fillId="6" borderId="0" xfId="0" applyNumberFormat="1" applyFont="1" applyFill="1" applyAlignment="1">
      <alignment horizontal="right" vertical="center" wrapText="1"/>
    </xf>
    <xf numFmtId="164" fontId="6" fillId="6" borderId="19" xfId="0" applyNumberFormat="1" applyFont="1" applyFill="1" applyBorder="1" applyAlignment="1">
      <alignment horizontal="right" vertical="center" wrapText="1"/>
    </xf>
    <xf numFmtId="0" fontId="7" fillId="7" borderId="0" xfId="0" applyFont="1" applyFill="1" applyAlignment="1">
      <alignment horizontal="right"/>
    </xf>
    <xf numFmtId="0" fontId="7" fillId="7" borderId="19" xfId="0" applyFont="1" applyFill="1" applyBorder="1" applyAlignment="1">
      <alignment horizontal="right"/>
    </xf>
    <xf numFmtId="0" fontId="6" fillId="6" borderId="10" xfId="0" applyFont="1" applyFill="1" applyBorder="1" applyAlignment="1">
      <alignment horizontal="right"/>
    </xf>
    <xf numFmtId="0" fontId="6" fillId="6" borderId="17" xfId="0" applyFont="1" applyFill="1" applyBorder="1" applyAlignment="1">
      <alignment horizontal="right"/>
    </xf>
    <xf numFmtId="3" fontId="6" fillId="6" borderId="0" xfId="0" applyNumberFormat="1" applyFont="1" applyFill="1" applyAlignment="1">
      <alignment horizontal="right" wrapText="1"/>
    </xf>
    <xf numFmtId="173" fontId="6" fillId="6" borderId="0" xfId="0" applyNumberFormat="1" applyFont="1" applyFill="1" applyAlignment="1">
      <alignment horizontal="right" wrapText="1"/>
    </xf>
    <xf numFmtId="165" fontId="6" fillId="6" borderId="0" xfId="0" applyNumberFormat="1" applyFont="1" applyFill="1" applyAlignment="1">
      <alignment horizontal="right" wrapText="1"/>
    </xf>
    <xf numFmtId="0" fontId="19" fillId="8" borderId="12" xfId="0" applyFont="1" applyFill="1" applyBorder="1" applyAlignment="1">
      <alignment horizontal="right" vertical="center"/>
    </xf>
    <xf numFmtId="0" fontId="7" fillId="8" borderId="12" xfId="0" applyFont="1" applyFill="1" applyBorder="1" applyAlignment="1">
      <alignment horizontal="right"/>
    </xf>
    <xf numFmtId="174" fontId="6" fillId="6" borderId="19" xfId="0" applyNumberFormat="1" applyFont="1" applyFill="1" applyBorder="1" applyAlignment="1">
      <alignment horizontal="right" vertical="center" wrapText="1"/>
    </xf>
    <xf numFmtId="0" fontId="7" fillId="8" borderId="12" xfId="0" applyFont="1" applyFill="1" applyBorder="1" applyAlignment="1">
      <alignment horizontal="right" wrapText="1"/>
    </xf>
    <xf numFmtId="164" fontId="6" fillId="6" borderId="0" xfId="0" applyNumberFormat="1" applyFont="1" applyFill="1" applyAlignment="1">
      <alignment horizontal="right" wrapText="1"/>
    </xf>
    <xf numFmtId="0" fontId="7" fillId="8" borderId="22" xfId="0" applyFont="1" applyFill="1" applyBorder="1" applyAlignment="1">
      <alignment horizontal="right" vertical="center" wrapText="1"/>
    </xf>
    <xf numFmtId="0" fontId="7" fillId="8" borderId="23" xfId="0" applyFont="1" applyFill="1" applyBorder="1" applyAlignment="1">
      <alignment horizontal="left" vertical="center" wrapText="1"/>
    </xf>
    <xf numFmtId="0" fontId="7" fillId="8" borderId="23" xfId="0" applyFont="1" applyFill="1" applyBorder="1" applyAlignment="1">
      <alignment horizontal="right" vertical="center" wrapText="1"/>
    </xf>
    <xf numFmtId="165" fontId="7" fillId="8" borderId="23" xfId="0" applyNumberFormat="1" applyFont="1" applyFill="1" applyBorder="1" applyAlignment="1">
      <alignment horizontal="right" vertical="center" wrapText="1"/>
    </xf>
    <xf numFmtId="0" fontId="7" fillId="8" borderId="23" xfId="0" applyFont="1" applyFill="1" applyBorder="1" applyAlignment="1">
      <alignment horizontal="right" wrapText="1"/>
    </xf>
    <xf numFmtId="0" fontId="7" fillId="8" borderId="24" xfId="0" applyFont="1" applyFill="1" applyBorder="1" applyAlignment="1">
      <alignment horizontal="right"/>
    </xf>
    <xf numFmtId="0" fontId="6" fillId="6" borderId="0" xfId="0" applyFont="1" applyFill="1" applyAlignment="1">
      <alignment horizontal="left"/>
    </xf>
    <xf numFmtId="0" fontId="19" fillId="9" borderId="12" xfId="0" applyFont="1" applyFill="1" applyBorder="1" applyAlignment="1">
      <alignment horizontal="right"/>
    </xf>
    <xf numFmtId="0" fontId="19" fillId="9" borderId="16" xfId="0" applyFont="1" applyFill="1" applyBorder="1" applyAlignment="1">
      <alignment horizontal="right"/>
    </xf>
    <xf numFmtId="0" fontId="10" fillId="9" borderId="10" xfId="0" applyFont="1" applyFill="1" applyBorder="1" applyAlignment="1">
      <alignment horizontal="right"/>
    </xf>
    <xf numFmtId="0" fontId="10" fillId="9" borderId="17" xfId="0" applyFont="1" applyFill="1" applyBorder="1" applyAlignment="1">
      <alignment horizontal="right"/>
    </xf>
    <xf numFmtId="173" fontId="6" fillId="6" borderId="0" xfId="0" applyNumberFormat="1" applyFont="1" applyFill="1" applyAlignment="1">
      <alignment horizontal="right"/>
    </xf>
    <xf numFmtId="0" fontId="10" fillId="0" borderId="0" xfId="0" applyFont="1" applyAlignment="1">
      <alignment horizontal="right"/>
    </xf>
    <xf numFmtId="0" fontId="10" fillId="0" borderId="19" xfId="0" applyFont="1" applyBorder="1" applyAlignment="1">
      <alignment horizontal="right"/>
    </xf>
    <xf numFmtId="165" fontId="7" fillId="8" borderId="12" xfId="0" applyNumberFormat="1" applyFont="1" applyFill="1" applyBorder="1" applyAlignment="1">
      <alignment horizontal="right" vertical="center"/>
    </xf>
    <xf numFmtId="0" fontId="19" fillId="8" borderId="16" xfId="0" applyFont="1" applyFill="1" applyBorder="1" applyAlignment="1">
      <alignment horizontal="right"/>
    </xf>
    <xf numFmtId="3" fontId="6" fillId="6" borderId="0" xfId="0" applyNumberFormat="1" applyFont="1" applyFill="1" applyAlignment="1">
      <alignment horizontal="right"/>
    </xf>
    <xf numFmtId="172" fontId="7" fillId="9" borderId="19" xfId="0" applyNumberFormat="1" applyFont="1" applyFill="1" applyBorder="1" applyAlignment="1">
      <alignment horizontal="right" vertical="center" wrapText="1"/>
    </xf>
    <xf numFmtId="173" fontId="6" fillId="6" borderId="0" xfId="0" applyNumberFormat="1" applyFont="1" applyFill="1" applyAlignment="1">
      <alignment horizontal="right" vertical="center"/>
    </xf>
    <xf numFmtId="165" fontId="6" fillId="6" borderId="0" xfId="0" applyNumberFormat="1" applyFont="1" applyFill="1" applyAlignment="1">
      <alignment horizontal="right" vertical="center"/>
    </xf>
    <xf numFmtId="165" fontId="7" fillId="8" borderId="12" xfId="0" applyNumberFormat="1" applyFont="1" applyFill="1" applyBorder="1" applyAlignment="1">
      <alignment horizontal="right" wrapText="1"/>
    </xf>
    <xf numFmtId="165" fontId="7" fillId="8" borderId="12" xfId="0" applyNumberFormat="1" applyFont="1" applyFill="1" applyBorder="1" applyAlignment="1">
      <alignment horizontal="right"/>
    </xf>
    <xf numFmtId="174" fontId="6" fillId="6" borderId="0" xfId="0" applyNumberFormat="1" applyFont="1" applyFill="1" applyAlignment="1">
      <alignment horizontal="right"/>
    </xf>
    <xf numFmtId="165" fontId="6" fillId="6" borderId="0" xfId="0" applyNumberFormat="1" applyFont="1" applyFill="1" applyAlignment="1">
      <alignment horizontal="right"/>
    </xf>
    <xf numFmtId="3" fontId="6" fillId="6" borderId="19" xfId="0" applyNumberFormat="1" applyFont="1" applyFill="1" applyBorder="1" applyAlignment="1">
      <alignment horizontal="right"/>
    </xf>
    <xf numFmtId="0" fontId="7" fillId="8" borderId="20" xfId="0" applyFont="1" applyFill="1" applyBorder="1" applyAlignment="1">
      <alignment horizontal="right" vertical="center"/>
    </xf>
    <xf numFmtId="0" fontId="7" fillId="8" borderId="12" xfId="0" applyFont="1" applyFill="1" applyBorder="1" applyAlignment="1">
      <alignment horizontal="left" vertical="center"/>
    </xf>
    <xf numFmtId="0" fontId="19" fillId="9" borderId="0" xfId="0" applyFont="1" applyFill="1" applyAlignment="1">
      <alignment horizontal="right"/>
    </xf>
    <xf numFmtId="0" fontId="19" fillId="9" borderId="19" xfId="0" applyFont="1" applyFill="1" applyBorder="1" applyAlignment="1">
      <alignment horizontal="right"/>
    </xf>
    <xf numFmtId="165" fontId="7" fillId="8" borderId="23" xfId="0" applyNumberFormat="1" applyFont="1" applyFill="1" applyBorder="1" applyAlignment="1">
      <alignment horizontal="right" vertical="center"/>
    </xf>
    <xf numFmtId="0" fontId="19" fillId="8" borderId="23" xfId="0" applyFont="1" applyFill="1" applyBorder="1" applyAlignment="1">
      <alignment horizontal="right"/>
    </xf>
    <xf numFmtId="0" fontId="19" fillId="8" borderId="24" xfId="0" applyFont="1" applyFill="1" applyBorder="1" applyAlignment="1">
      <alignment horizontal="right"/>
    </xf>
    <xf numFmtId="0" fontId="7" fillId="6" borderId="0" xfId="0" applyFont="1" applyFill="1" applyAlignment="1">
      <alignment horizontal="right"/>
    </xf>
    <xf numFmtId="164" fontId="7" fillId="6" borderId="0" xfId="0" applyNumberFormat="1" applyFont="1" applyFill="1" applyAlignment="1">
      <alignment horizontal="right"/>
    </xf>
    <xf numFmtId="0" fontId="7" fillId="6" borderId="0" xfId="0" applyFont="1" applyFill="1"/>
    <xf numFmtId="0" fontId="16" fillId="8" borderId="20" xfId="0" applyFont="1" applyFill="1" applyBorder="1" applyAlignment="1">
      <alignment vertical="top"/>
    </xf>
    <xf numFmtId="0" fontId="16" fillId="6" borderId="18" xfId="0" applyFont="1" applyFill="1" applyBorder="1" applyAlignment="1">
      <alignment vertical="top"/>
    </xf>
    <xf numFmtId="164" fontId="20" fillId="6" borderId="0" xfId="0" applyNumberFormat="1" applyFont="1" applyFill="1" applyAlignment="1">
      <alignment vertical="top"/>
    </xf>
    <xf numFmtId="164" fontId="20" fillId="6" borderId="19" xfId="0" applyNumberFormat="1" applyFont="1" applyFill="1" applyBorder="1" applyAlignment="1">
      <alignment vertical="top"/>
    </xf>
    <xf numFmtId="0" fontId="16" fillId="6" borderId="18" xfId="0" applyFont="1" applyFill="1" applyBorder="1" applyAlignment="1">
      <alignment horizontal="left"/>
    </xf>
    <xf numFmtId="164" fontId="20" fillId="6" borderId="0" xfId="0" applyNumberFormat="1" applyFont="1" applyFill="1" applyAlignment="1">
      <alignment horizontal="right"/>
    </xf>
    <xf numFmtId="164" fontId="20" fillId="6" borderId="19" xfId="0" applyNumberFormat="1" applyFont="1" applyFill="1" applyBorder="1" applyAlignment="1">
      <alignment horizontal="right"/>
    </xf>
    <xf numFmtId="3" fontId="6" fillId="6" borderId="27" xfId="0" applyNumberFormat="1" applyFont="1" applyFill="1" applyBorder="1" applyAlignment="1">
      <alignment horizontal="center"/>
    </xf>
    <xf numFmtId="3" fontId="6" fillId="6" borderId="29" xfId="0" applyNumberFormat="1" applyFont="1" applyFill="1" applyBorder="1" applyAlignment="1">
      <alignment horizontal="center"/>
    </xf>
    <xf numFmtId="0" fontId="19" fillId="7" borderId="12" xfId="0" applyFont="1" applyFill="1" applyBorder="1" applyAlignment="1">
      <alignment horizontal="right"/>
    </xf>
    <xf numFmtId="0" fontId="19" fillId="7" borderId="16" xfId="0" applyFont="1" applyFill="1" applyBorder="1" applyAlignment="1">
      <alignment horizontal="right"/>
    </xf>
    <xf numFmtId="172" fontId="7" fillId="7" borderId="19" xfId="0" applyNumberFormat="1" applyFont="1" applyFill="1" applyBorder="1" applyAlignment="1">
      <alignment horizontal="right" vertical="center" wrapText="1"/>
    </xf>
    <xf numFmtId="0" fontId="19" fillId="7" borderId="0" xfId="0" applyFont="1" applyFill="1" applyAlignment="1">
      <alignment horizontal="right"/>
    </xf>
    <xf numFmtId="0" fontId="19" fillId="7" borderId="19" xfId="0" applyFont="1" applyFill="1" applyBorder="1" applyAlignment="1">
      <alignment horizontal="right"/>
    </xf>
    <xf numFmtId="0" fontId="7" fillId="9" borderId="0" xfId="0" applyFont="1" applyFill="1" applyAlignment="1">
      <alignment horizontal="right"/>
    </xf>
    <xf numFmtId="0" fontId="7" fillId="9" borderId="19" xfId="0" applyFont="1" applyFill="1" applyBorder="1" applyAlignment="1">
      <alignment horizontal="right"/>
    </xf>
    <xf numFmtId="0" fontId="6" fillId="9" borderId="10" xfId="0" applyFont="1" applyFill="1" applyBorder="1" applyAlignment="1">
      <alignment horizontal="right"/>
    </xf>
    <xf numFmtId="0" fontId="6" fillId="9" borderId="17" xfId="0" applyFont="1" applyFill="1" applyBorder="1" applyAlignment="1">
      <alignment horizontal="right"/>
    </xf>
    <xf numFmtId="165" fontId="7" fillId="6" borderId="0" xfId="0" applyNumberFormat="1" applyFont="1" applyFill="1" applyAlignment="1">
      <alignment vertical="top"/>
    </xf>
    <xf numFmtId="164" fontId="7" fillId="6" borderId="0" xfId="0" applyNumberFormat="1" applyFont="1" applyFill="1" applyAlignment="1">
      <alignment vertical="top"/>
    </xf>
    <xf numFmtId="164" fontId="7" fillId="6" borderId="19" xfId="0" applyNumberFormat="1" applyFont="1" applyFill="1" applyBorder="1" applyAlignment="1">
      <alignment vertical="top"/>
    </xf>
    <xf numFmtId="165" fontId="7" fillId="6" borderId="19" xfId="0" applyNumberFormat="1" applyFont="1" applyFill="1" applyBorder="1" applyAlignment="1">
      <alignment vertical="top"/>
    </xf>
    <xf numFmtId="164" fontId="7" fillId="6" borderId="19" xfId="0" applyNumberFormat="1" applyFont="1" applyFill="1" applyBorder="1" applyAlignment="1">
      <alignment horizontal="right"/>
    </xf>
    <xf numFmtId="0" fontId="7" fillId="6" borderId="12" xfId="0" applyFont="1" applyFill="1" applyBorder="1" applyAlignment="1">
      <alignment horizontal="center" vertical="center" wrapText="1"/>
    </xf>
    <xf numFmtId="0" fontId="6" fillId="6" borderId="12" xfId="0" applyFont="1" applyFill="1" applyBorder="1" applyAlignment="1">
      <alignment horizontal="center" vertical="center" wrapText="1"/>
    </xf>
    <xf numFmtId="0" fontId="6" fillId="6" borderId="12" xfId="0" applyFont="1" applyFill="1" applyBorder="1" applyAlignment="1">
      <alignment vertical="center" wrapText="1"/>
    </xf>
    <xf numFmtId="0" fontId="23" fillId="6" borderId="12" xfId="0" applyFont="1" applyFill="1" applyBorder="1" applyAlignment="1">
      <alignment vertical="center" wrapText="1"/>
    </xf>
    <xf numFmtId="0" fontId="24" fillId="0" borderId="0" xfId="0" applyFont="1"/>
    <xf numFmtId="0" fontId="24" fillId="6" borderId="0" xfId="0" applyFont="1" applyFill="1" applyAlignment="1">
      <alignment horizontal="center"/>
    </xf>
    <xf numFmtId="0" fontId="25" fillId="6" borderId="0" xfId="0" applyFont="1" applyFill="1" applyAlignment="1">
      <alignment horizontal="right"/>
    </xf>
    <xf numFmtId="0" fontId="24" fillId="0" borderId="0" xfId="0" applyFont="1" applyAlignment="1">
      <alignment horizontal="center"/>
    </xf>
    <xf numFmtId="0" fontId="25" fillId="0" borderId="0" xfId="0" applyFont="1" applyAlignment="1">
      <alignment horizontal="right"/>
    </xf>
    <xf numFmtId="0" fontId="25" fillId="10" borderId="0" xfId="0" applyFont="1" applyFill="1" applyAlignment="1">
      <alignment horizontal="center"/>
    </xf>
    <xf numFmtId="0" fontId="25" fillId="10" borderId="0" xfId="0" applyFont="1" applyFill="1" applyAlignment="1">
      <alignment horizontal="center" vertical="center" wrapText="1"/>
    </xf>
    <xf numFmtId="0" fontId="6" fillId="6" borderId="0" xfId="0" applyFont="1" applyFill="1" applyAlignment="1">
      <alignment vertical="center"/>
    </xf>
    <xf numFmtId="0" fontId="6" fillId="6" borderId="12" xfId="0" applyFont="1" applyFill="1" applyBorder="1" applyAlignment="1">
      <alignment vertical="center"/>
    </xf>
    <xf numFmtId="0" fontId="26" fillId="7" borderId="10" xfId="0" applyFont="1" applyFill="1" applyBorder="1" applyAlignment="1">
      <alignment horizontal="center" vertical="center" wrapText="1"/>
    </xf>
    <xf numFmtId="0" fontId="27" fillId="7" borderId="10" xfId="0" applyFont="1" applyFill="1" applyBorder="1" applyAlignment="1">
      <alignment horizontal="center" vertical="center" wrapText="1"/>
    </xf>
    <xf numFmtId="0" fontId="29" fillId="0" borderId="0" xfId="0" applyFont="1"/>
    <xf numFmtId="0" fontId="28" fillId="10" borderId="11" xfId="0" applyFont="1" applyFill="1" applyBorder="1" applyAlignment="1">
      <alignment horizontal="left"/>
    </xf>
    <xf numFmtId="0" fontId="28" fillId="10" borderId="12" xfId="0" applyFont="1" applyFill="1" applyBorder="1" applyAlignment="1">
      <alignment horizontal="left"/>
    </xf>
    <xf numFmtId="0" fontId="28" fillId="10" borderId="12" xfId="0" applyFont="1" applyFill="1" applyBorder="1" applyAlignment="1">
      <alignment horizontal="right"/>
    </xf>
    <xf numFmtId="0" fontId="28" fillId="10" borderId="12" xfId="0" applyFont="1" applyFill="1" applyBorder="1" applyAlignment="1">
      <alignment horizontal="right" wrapText="1"/>
    </xf>
    <xf numFmtId="0" fontId="28" fillId="11" borderId="11" xfId="0" applyFont="1" applyFill="1" applyBorder="1" applyAlignment="1">
      <alignment horizontal="left"/>
    </xf>
    <xf numFmtId="164" fontId="28" fillId="11" borderId="11" xfId="0" applyNumberFormat="1" applyFont="1" applyFill="1" applyBorder="1" applyAlignment="1">
      <alignment horizontal="right"/>
    </xf>
    <xf numFmtId="10" fontId="28" fillId="11" borderId="11" xfId="0" applyNumberFormat="1" applyFont="1" applyFill="1" applyBorder="1" applyAlignment="1">
      <alignment horizontal="right"/>
    </xf>
    <xf numFmtId="0" fontId="30" fillId="12" borderId="0" xfId="0" applyFont="1" applyFill="1" applyAlignment="1">
      <alignment horizontal="left"/>
    </xf>
    <xf numFmtId="164" fontId="30" fillId="12" borderId="0" xfId="0" applyNumberFormat="1" applyFont="1" applyFill="1" applyAlignment="1">
      <alignment horizontal="right"/>
    </xf>
    <xf numFmtId="10" fontId="30" fillId="12" borderId="0" xfId="0" applyNumberFormat="1" applyFont="1" applyFill="1" applyAlignment="1">
      <alignment horizontal="right"/>
    </xf>
    <xf numFmtId="0" fontId="28" fillId="11" borderId="12" xfId="0" applyFont="1" applyFill="1" applyBorder="1" applyAlignment="1">
      <alignment horizontal="left"/>
    </xf>
    <xf numFmtId="10" fontId="28" fillId="11" borderId="12" xfId="0" applyNumberFormat="1" applyFont="1" applyFill="1" applyBorder="1" applyAlignment="1">
      <alignment horizontal="right"/>
    </xf>
    <xf numFmtId="164" fontId="28" fillId="11" borderId="12" xfId="0" applyNumberFormat="1" applyFont="1" applyFill="1" applyBorder="1" applyAlignment="1">
      <alignment horizontal="right"/>
    </xf>
    <xf numFmtId="0" fontId="28" fillId="10" borderId="11" xfId="0" applyFont="1" applyFill="1" applyBorder="1" applyAlignment="1">
      <alignment horizontal="center" wrapText="1"/>
    </xf>
    <xf numFmtId="43" fontId="0" fillId="0" borderId="0" xfId="0" applyNumberFormat="1"/>
    <xf numFmtId="165" fontId="0" fillId="0" borderId="0" xfId="0" applyNumberFormat="1"/>
    <xf numFmtId="43" fontId="6" fillId="6" borderId="0" xfId="0" applyNumberFormat="1" applyFont="1" applyFill="1"/>
    <xf numFmtId="0" fontId="6" fillId="6" borderId="26" xfId="0" applyFont="1" applyFill="1" applyBorder="1" applyAlignment="1">
      <alignment horizontal="left"/>
    </xf>
    <xf numFmtId="0" fontId="6" fillId="6" borderId="28" xfId="0" applyFont="1" applyFill="1" applyBorder="1" applyAlignment="1">
      <alignment horizontal="left"/>
    </xf>
    <xf numFmtId="0" fontId="14" fillId="6" borderId="30" xfId="0" applyFont="1" applyFill="1" applyBorder="1" applyAlignment="1">
      <alignment horizontal="left" vertical="center"/>
    </xf>
    <xf numFmtId="0" fontId="14" fillId="6" borderId="31" xfId="0" applyFont="1" applyFill="1" applyBorder="1" applyAlignment="1">
      <alignment horizontal="left" vertical="center" wrapText="1"/>
    </xf>
    <xf numFmtId="165" fontId="6" fillId="6" borderId="0" xfId="0" applyNumberFormat="1" applyFont="1" applyFill="1" applyAlignment="1">
      <alignment horizontal="right"/>
    </xf>
    <xf numFmtId="165" fontId="6" fillId="6" borderId="19" xfId="0" applyNumberFormat="1" applyFont="1" applyFill="1" applyBorder="1" applyAlignment="1">
      <alignment horizontal="right"/>
    </xf>
    <xf numFmtId="165" fontId="20" fillId="8" borderId="12" xfId="0" applyNumberFormat="1" applyFont="1" applyFill="1" applyBorder="1" applyAlignment="1">
      <alignment horizontal="center" vertical="top"/>
    </xf>
    <xf numFmtId="165" fontId="20" fillId="8" borderId="16" xfId="0" applyNumberFormat="1" applyFont="1" applyFill="1" applyBorder="1" applyAlignment="1">
      <alignment horizontal="center" vertical="top"/>
    </xf>
    <xf numFmtId="0" fontId="7" fillId="8" borderId="22" xfId="0" applyFont="1" applyFill="1" applyBorder="1" applyAlignment="1">
      <alignment horizontal="right" vertical="center"/>
    </xf>
    <xf numFmtId="165" fontId="7" fillId="8" borderId="23" xfId="0" applyNumberFormat="1" applyFont="1" applyFill="1" applyBorder="1" applyAlignment="1">
      <alignment horizontal="center" vertical="center"/>
    </xf>
    <xf numFmtId="165" fontId="7" fillId="8" borderId="24" xfId="0" applyNumberFormat="1" applyFont="1" applyFill="1" applyBorder="1" applyAlignment="1">
      <alignment horizontal="center" vertical="center"/>
    </xf>
    <xf numFmtId="165" fontId="6" fillId="6" borderId="8" xfId="0" applyNumberFormat="1" applyFont="1" applyFill="1" applyBorder="1" applyAlignment="1">
      <alignment horizontal="right"/>
    </xf>
    <xf numFmtId="165" fontId="6" fillId="6" borderId="25" xfId="0" applyNumberFormat="1" applyFont="1" applyFill="1" applyBorder="1" applyAlignment="1">
      <alignment horizontal="right"/>
    </xf>
    <xf numFmtId="0" fontId="7" fillId="7" borderId="21" xfId="0" applyFont="1" applyFill="1" applyBorder="1" applyAlignment="1">
      <alignment horizontal="center" vertical="center"/>
    </xf>
    <xf numFmtId="0" fontId="7" fillId="7" borderId="10" xfId="0" applyFont="1" applyFill="1" applyBorder="1" applyAlignment="1">
      <alignment horizontal="center" vertical="center" wrapText="1"/>
    </xf>
    <xf numFmtId="0" fontId="7" fillId="7" borderId="17" xfId="0" applyFont="1" applyFill="1" applyBorder="1" applyAlignment="1">
      <alignment horizontal="center" vertical="center" wrapText="1"/>
    </xf>
    <xf numFmtId="0" fontId="7" fillId="7" borderId="21" xfId="0" applyFont="1" applyFill="1" applyBorder="1" applyAlignment="1">
      <alignment horizontal="left" vertical="center" wrapText="1"/>
    </xf>
    <xf numFmtId="0" fontId="7" fillId="7" borderId="10" xfId="0" applyFont="1" applyFill="1" applyBorder="1" applyAlignment="1">
      <alignment horizontal="right" vertical="center" wrapText="1"/>
    </xf>
    <xf numFmtId="172" fontId="7" fillId="7" borderId="10" xfId="0" applyNumberFormat="1" applyFont="1" applyFill="1" applyBorder="1" applyAlignment="1">
      <alignment horizontal="right" vertical="center" wrapText="1"/>
    </xf>
    <xf numFmtId="0" fontId="7" fillId="8" borderId="20" xfId="0" applyFont="1" applyFill="1" applyBorder="1" applyAlignment="1">
      <alignment horizontal="right" vertical="center"/>
    </xf>
    <xf numFmtId="0" fontId="7" fillId="7" borderId="14" xfId="0" applyFont="1" applyFill="1" applyBorder="1" applyAlignment="1">
      <alignment horizontal="center" vertical="center" wrapText="1"/>
    </xf>
    <xf numFmtId="0" fontId="7" fillId="7" borderId="15" xfId="0" applyFont="1" applyFill="1" applyBorder="1" applyAlignment="1">
      <alignment horizontal="center" vertical="center"/>
    </xf>
    <xf numFmtId="0" fontId="7" fillId="8" borderId="20" xfId="0" applyFont="1" applyFill="1" applyBorder="1" applyAlignment="1">
      <alignment horizontal="right" wrapText="1"/>
    </xf>
    <xf numFmtId="0" fontId="7" fillId="7" borderId="17" xfId="0" applyFont="1" applyFill="1" applyBorder="1" applyAlignment="1">
      <alignment horizontal="right" vertical="center" wrapText="1"/>
    </xf>
    <xf numFmtId="0" fontId="7" fillId="7" borderId="14" xfId="0" applyFont="1" applyFill="1" applyBorder="1" applyAlignment="1">
      <alignment horizontal="left" vertical="center" wrapText="1"/>
    </xf>
    <xf numFmtId="0" fontId="7" fillId="7" borderId="15" xfId="0" applyFont="1" applyFill="1" applyBorder="1" applyAlignment="1">
      <alignment horizontal="left" vertical="center" wrapText="1"/>
    </xf>
    <xf numFmtId="0" fontId="7" fillId="7" borderId="11" xfId="0" applyFont="1" applyFill="1" applyBorder="1" applyAlignment="1">
      <alignment horizontal="center" vertical="center" wrapText="1"/>
    </xf>
    <xf numFmtId="0" fontId="7" fillId="7" borderId="11" xfId="0" applyFont="1" applyFill="1" applyBorder="1" applyAlignment="1">
      <alignment horizontal="right" vertical="center" wrapText="1"/>
    </xf>
    <xf numFmtId="172" fontId="7" fillId="7" borderId="11" xfId="0" applyNumberFormat="1" applyFont="1" applyFill="1" applyBorder="1" applyAlignment="1">
      <alignment horizontal="right" vertical="center" wrapText="1"/>
    </xf>
    <xf numFmtId="0" fontId="7" fillId="8" borderId="20" xfId="0" applyFont="1" applyFill="1" applyBorder="1" applyAlignment="1">
      <alignment horizontal="right" vertical="center" wrapText="1"/>
    </xf>
    <xf numFmtId="0" fontId="7" fillId="9" borderId="10" xfId="0" applyFont="1" applyFill="1" applyBorder="1" applyAlignment="1">
      <alignment horizontal="right" vertical="center" wrapText="1"/>
    </xf>
    <xf numFmtId="0" fontId="7" fillId="7" borderId="0" xfId="0" applyFont="1" applyFill="1" applyAlignment="1">
      <alignment horizontal="center" vertical="center" wrapText="1"/>
    </xf>
    <xf numFmtId="0" fontId="7" fillId="7" borderId="15" xfId="0" applyFont="1" applyFill="1" applyBorder="1" applyAlignment="1">
      <alignment horizontal="center" vertical="center" wrapText="1"/>
    </xf>
    <xf numFmtId="172" fontId="7" fillId="7" borderId="11" xfId="0" applyNumberFormat="1" applyFont="1" applyFill="1" applyBorder="1" applyAlignment="1">
      <alignment horizontal="center" vertical="center" wrapText="1"/>
    </xf>
    <xf numFmtId="0" fontId="6" fillId="6" borderId="12" xfId="12" applyFont="1" applyFill="1" applyBorder="1" applyAlignment="1">
      <alignment horizontal="center" vertical="center"/>
    </xf>
    <xf numFmtId="0" fontId="6" fillId="6" borderId="12" xfId="12" applyFont="1" applyFill="1" applyBorder="1" applyAlignment="1">
      <alignment horizontal="left" vertical="center" wrapText="1"/>
    </xf>
    <xf numFmtId="165" fontId="7" fillId="6" borderId="12" xfId="14" applyNumberFormat="1" applyFont="1" applyFill="1" applyBorder="1" applyAlignment="1">
      <alignment horizontal="center" vertical="center"/>
    </xf>
    <xf numFmtId="165" fontId="7" fillId="6" borderId="12" xfId="15" applyNumberFormat="1" applyFont="1" applyFill="1" applyBorder="1" applyAlignment="1">
      <alignment horizontal="center" vertical="center"/>
    </xf>
    <xf numFmtId="0" fontId="6" fillId="6" borderId="11" xfId="12" applyFont="1" applyFill="1" applyBorder="1" applyAlignment="1">
      <alignment horizontal="center" vertical="center"/>
    </xf>
    <xf numFmtId="0" fontId="6" fillId="6" borderId="11" xfId="12" applyFont="1" applyFill="1" applyBorder="1" applyAlignment="1">
      <alignment horizontal="left" vertical="center" wrapText="1"/>
    </xf>
    <xf numFmtId="165" fontId="7" fillId="6" borderId="11" xfId="14" applyNumberFormat="1" applyFont="1" applyFill="1" applyBorder="1" applyAlignment="1">
      <alignment horizontal="center" vertical="center"/>
    </xf>
    <xf numFmtId="165" fontId="7" fillId="6" borderId="11" xfId="15" applyNumberFormat="1" applyFont="1" applyFill="1" applyBorder="1" applyAlignment="1">
      <alignment horizontal="center" vertical="center"/>
    </xf>
    <xf numFmtId="0" fontId="6" fillId="6" borderId="9" xfId="12" applyFont="1" applyFill="1" applyBorder="1" applyAlignment="1">
      <alignment horizontal="center" vertical="center"/>
    </xf>
    <xf numFmtId="0" fontId="6" fillId="6" borderId="9" xfId="12" applyFont="1" applyFill="1" applyBorder="1" applyAlignment="1">
      <alignment horizontal="left" vertical="center" wrapText="1"/>
    </xf>
    <xf numFmtId="165" fontId="7" fillId="6" borderId="9" xfId="14" applyNumberFormat="1" applyFont="1" applyFill="1" applyBorder="1" applyAlignment="1">
      <alignment horizontal="center" vertical="center"/>
    </xf>
    <xf numFmtId="165" fontId="7" fillId="6" borderId="9" xfId="15" applyNumberFormat="1" applyFont="1" applyFill="1" applyBorder="1" applyAlignment="1">
      <alignment horizontal="center" vertical="center"/>
    </xf>
    <xf numFmtId="0" fontId="7" fillId="7" borderId="7" xfId="11" applyFont="1" applyFill="1" applyBorder="1" applyAlignment="1">
      <alignment horizontal="center" vertical="center"/>
    </xf>
    <xf numFmtId="0" fontId="7" fillId="7" borderId="7" xfId="9" applyFont="1" applyFill="1" applyBorder="1" applyAlignment="1">
      <alignment horizontal="center" vertical="center" wrapText="1"/>
    </xf>
    <xf numFmtId="0" fontId="6" fillId="6" borderId="0" xfId="12" applyFont="1" applyFill="1" applyBorder="1" applyAlignment="1">
      <alignment horizontal="left" vertical="center"/>
    </xf>
    <xf numFmtId="0" fontId="6" fillId="6" borderId="6" xfId="12" applyFont="1" applyFill="1" applyBorder="1" applyAlignment="1">
      <alignment horizontal="left" vertical="center"/>
    </xf>
    <xf numFmtId="0" fontId="7" fillId="7" borderId="6" xfId="9" applyFont="1" applyFill="1" applyBorder="1" applyAlignment="1">
      <alignment horizontal="center" vertical="center"/>
    </xf>
    <xf numFmtId="0" fontId="7" fillId="6" borderId="7" xfId="10" applyFont="1" applyFill="1" applyBorder="1" applyAlignment="1">
      <alignment horizontal="center" vertical="center"/>
    </xf>
    <xf numFmtId="0" fontId="7" fillId="7" borderId="6" xfId="11" applyFont="1" applyFill="1" applyBorder="1" applyAlignment="1">
      <alignment horizontal="center" vertical="center"/>
    </xf>
    <xf numFmtId="0" fontId="6" fillId="6" borderId="8" xfId="12" applyFont="1" applyFill="1" applyBorder="1" applyAlignment="1">
      <alignment horizontal="left" vertical="center"/>
    </xf>
    <xf numFmtId="0" fontId="7" fillId="8" borderId="12" xfId="0" applyFont="1" applyFill="1" applyBorder="1" applyAlignment="1">
      <alignment horizontal="right" vertical="center" wrapText="1"/>
    </xf>
    <xf numFmtId="0" fontId="7" fillId="8" borderId="12" xfId="0" applyFont="1" applyFill="1" applyBorder="1" applyAlignment="1">
      <alignment horizontal="center" vertical="center" wrapText="1"/>
    </xf>
    <xf numFmtId="165" fontId="7" fillId="8" borderId="12" xfId="0" applyNumberFormat="1" applyFont="1" applyFill="1" applyBorder="1" applyAlignment="1">
      <alignment horizontal="center" vertical="center"/>
    </xf>
    <xf numFmtId="0" fontId="7" fillId="8" borderId="13" xfId="0" applyFont="1" applyFill="1" applyBorder="1" applyAlignment="1">
      <alignment horizontal="right" vertical="center" wrapText="1"/>
    </xf>
    <xf numFmtId="0" fontId="7" fillId="8" borderId="13" xfId="0" applyFont="1" applyFill="1" applyBorder="1" applyAlignment="1">
      <alignment horizontal="center" vertical="center" wrapText="1"/>
    </xf>
    <xf numFmtId="165" fontId="7" fillId="8" borderId="13" xfId="0" applyNumberFormat="1" applyFont="1" applyFill="1" applyBorder="1" applyAlignment="1">
      <alignment horizontal="center" vertical="center"/>
    </xf>
    <xf numFmtId="0" fontId="7" fillId="7" borderId="6" xfId="0" applyFont="1" applyFill="1" applyBorder="1" applyAlignment="1">
      <alignment horizontal="center" vertical="center" wrapText="1"/>
    </xf>
    <xf numFmtId="0" fontId="7" fillId="7" borderId="8" xfId="0" applyFont="1" applyFill="1" applyBorder="1" applyAlignment="1">
      <alignment horizontal="center" vertical="center" wrapText="1"/>
    </xf>
    <xf numFmtId="0" fontId="6" fillId="6" borderId="0" xfId="12" applyFont="1" applyFill="1" applyBorder="1" applyAlignment="1">
      <alignment horizontal="left" vertical="center" wrapText="1"/>
    </xf>
    <xf numFmtId="14" fontId="6" fillId="6" borderId="0" xfId="12" applyNumberFormat="1" applyFont="1" applyFill="1" applyBorder="1"/>
    <xf numFmtId="0" fontId="6" fillId="6" borderId="0" xfId="12" applyFont="1" applyFill="1" applyBorder="1" applyAlignment="1">
      <alignment horizontal="center"/>
    </xf>
    <xf numFmtId="0" fontId="6" fillId="6" borderId="0" xfId="12" applyFont="1" applyFill="1" applyBorder="1" applyAlignment="1">
      <alignment horizontal="center" vertical="center" wrapText="1"/>
    </xf>
    <xf numFmtId="0" fontId="6" fillId="6" borderId="0" xfId="0" applyFont="1" applyFill="1" applyAlignment="1">
      <alignment horizontal="right"/>
    </xf>
    <xf numFmtId="0" fontId="6" fillId="6" borderId="0" xfId="0" applyFont="1" applyFill="1" applyAlignment="1">
      <alignment horizontal="left" vertical="center" wrapText="1"/>
    </xf>
    <xf numFmtId="0" fontId="6" fillId="6" borderId="0" xfId="0" applyFont="1" applyFill="1" applyAlignment="1">
      <alignment horizontal="left" vertical="center"/>
    </xf>
    <xf numFmtId="0" fontId="6" fillId="6" borderId="10" xfId="0" applyFont="1" applyFill="1" applyBorder="1" applyAlignment="1">
      <alignment horizontal="left" vertical="center"/>
    </xf>
    <xf numFmtId="0" fontId="7" fillId="8" borderId="12" xfId="0" applyFont="1" applyFill="1" applyBorder="1" applyAlignment="1">
      <alignment horizontal="right" vertical="center"/>
    </xf>
    <xf numFmtId="0" fontId="14" fillId="6" borderId="0" xfId="0" applyFont="1" applyFill="1" applyAlignment="1">
      <alignment horizontal="left" vertical="center" wrapText="1"/>
    </xf>
    <xf numFmtId="0" fontId="7" fillId="7" borderId="10" xfId="0" applyFont="1" applyFill="1" applyBorder="1" applyAlignment="1">
      <alignment horizontal="left" vertical="center" wrapText="1"/>
    </xf>
    <xf numFmtId="49" fontId="7" fillId="8" borderId="12" xfId="0" applyNumberFormat="1" applyFont="1" applyFill="1" applyBorder="1" applyAlignment="1">
      <alignment horizontal="right" vertical="center" wrapText="1"/>
    </xf>
    <xf numFmtId="49" fontId="6" fillId="6" borderId="0" xfId="0" applyNumberFormat="1" applyFont="1" applyFill="1" applyAlignment="1">
      <alignment horizontal="left" vertical="center" wrapText="1"/>
    </xf>
    <xf numFmtId="164" fontId="7" fillId="8" borderId="12" xfId="0" applyNumberFormat="1" applyFont="1" applyFill="1" applyBorder="1" applyAlignment="1">
      <alignment horizontal="right" vertical="center" wrapText="1"/>
    </xf>
    <xf numFmtId="164" fontId="16" fillId="6" borderId="0" xfId="0" applyNumberFormat="1" applyFont="1" applyFill="1" applyAlignment="1">
      <alignment horizontal="center" vertical="center" wrapText="1"/>
    </xf>
    <xf numFmtId="0" fontId="16" fillId="6" borderId="0" xfId="0" applyFont="1" applyFill="1" applyAlignment="1">
      <alignment horizontal="left" vertical="center" wrapText="1"/>
    </xf>
    <xf numFmtId="0" fontId="6" fillId="6" borderId="0" xfId="0" applyFont="1" applyFill="1" applyAlignment="1">
      <alignment horizontal="center" vertical="center"/>
    </xf>
    <xf numFmtId="49" fontId="7" fillId="7" borderId="6" xfId="0" applyNumberFormat="1" applyFont="1" applyFill="1" applyBorder="1" applyAlignment="1">
      <alignment horizontal="left" vertical="center" wrapText="1"/>
    </xf>
    <xf numFmtId="49" fontId="7" fillId="7" borderId="10" xfId="0" applyNumberFormat="1" applyFont="1" applyFill="1" applyBorder="1" applyAlignment="1">
      <alignment horizontal="left" vertical="center" wrapText="1"/>
    </xf>
    <xf numFmtId="164" fontId="16" fillId="6" borderId="0" xfId="0" applyNumberFormat="1" applyFont="1" applyFill="1" applyAlignment="1">
      <alignment horizontal="center" vertical="center"/>
    </xf>
    <xf numFmtId="0" fontId="16" fillId="6" borderId="0" xfId="0" applyFont="1" applyFill="1" applyAlignment="1">
      <alignment horizontal="left" vertical="center"/>
    </xf>
    <xf numFmtId="0" fontId="14" fillId="6" borderId="0" xfId="0" applyFont="1" applyFill="1" applyAlignment="1">
      <alignment horizontal="left" vertical="center"/>
    </xf>
    <xf numFmtId="164" fontId="7" fillId="8" borderId="12" xfId="0" applyNumberFormat="1" applyFont="1" applyFill="1" applyBorder="1" applyAlignment="1">
      <alignment horizontal="right" vertical="center"/>
    </xf>
    <xf numFmtId="0" fontId="7" fillId="7" borderId="6" xfId="0" applyFont="1" applyFill="1" applyBorder="1" applyAlignment="1">
      <alignment horizontal="left" vertical="center" wrapText="1"/>
    </xf>
    <xf numFmtId="0" fontId="7" fillId="7" borderId="10" xfId="0" applyFont="1" applyFill="1" applyBorder="1" applyAlignment="1">
      <alignment horizontal="center" vertical="center"/>
    </xf>
    <xf numFmtId="0" fontId="7" fillId="7" borderId="10" xfId="0" applyFont="1" applyFill="1" applyBorder="1" applyAlignment="1">
      <alignment horizontal="left" vertical="center"/>
    </xf>
    <xf numFmtId="164" fontId="7" fillId="7" borderId="10" xfId="0" applyNumberFormat="1" applyFont="1" applyFill="1" applyBorder="1" applyAlignment="1">
      <alignment horizontal="right" vertical="center" wrapText="1"/>
    </xf>
    <xf numFmtId="0" fontId="7" fillId="7" borderId="10" xfId="0" applyFont="1" applyFill="1" applyBorder="1" applyAlignment="1">
      <alignment horizontal="right" vertical="center"/>
    </xf>
    <xf numFmtId="164" fontId="7" fillId="7" borderId="10" xfId="0" applyNumberFormat="1" applyFont="1" applyFill="1" applyBorder="1" applyAlignment="1">
      <alignment horizontal="right" vertical="center"/>
    </xf>
    <xf numFmtId="0" fontId="14" fillId="6" borderId="0" xfId="0" applyFont="1" applyFill="1" applyAlignment="1">
      <alignment horizontal="right" vertical="center" wrapText="1"/>
    </xf>
    <xf numFmtId="0" fontId="6" fillId="6" borderId="12" xfId="0" applyFont="1" applyFill="1" applyBorder="1" applyAlignment="1">
      <alignment horizontal="left" vertical="center" wrapText="1"/>
    </xf>
    <xf numFmtId="169" fontId="7" fillId="8" borderId="12" xfId="0" applyNumberFormat="1" applyFont="1" applyFill="1" applyBorder="1" applyAlignment="1">
      <alignment horizontal="right" vertical="center"/>
    </xf>
    <xf numFmtId="0" fontId="6" fillId="6" borderId="10" xfId="0" applyFont="1" applyFill="1" applyBorder="1" applyAlignment="1">
      <alignment horizontal="left" vertical="center" wrapText="1"/>
    </xf>
    <xf numFmtId="0" fontId="7" fillId="7" borderId="7" xfId="0" applyFont="1" applyFill="1" applyBorder="1" applyAlignment="1">
      <alignment horizontal="center" vertical="center"/>
    </xf>
    <xf numFmtId="0" fontId="7" fillId="7" borderId="0" xfId="0" applyFont="1" applyFill="1" applyAlignment="1">
      <alignment horizontal="left" vertical="center"/>
    </xf>
    <xf numFmtId="0" fontId="7" fillId="7" borderId="9" xfId="0" applyFont="1" applyFill="1" applyBorder="1" applyAlignment="1">
      <alignment horizontal="center" vertical="center" wrapText="1"/>
    </xf>
    <xf numFmtId="0" fontId="7" fillId="7" borderId="9" xfId="0" applyFont="1" applyFill="1" applyBorder="1" applyAlignment="1">
      <alignment horizontal="left" vertical="center" wrapText="1"/>
    </xf>
    <xf numFmtId="0" fontId="7" fillId="7" borderId="9" xfId="0" applyFont="1" applyFill="1" applyBorder="1" applyAlignment="1">
      <alignment horizontal="right" vertical="center" wrapText="1"/>
    </xf>
    <xf numFmtId="0" fontId="6" fillId="6" borderId="0" xfId="0" applyFont="1" applyFill="1" applyAlignment="1">
      <alignment horizontal="right" vertical="center" wrapText="1"/>
    </xf>
    <xf numFmtId="14" fontId="6" fillId="6" borderId="0" xfId="0" applyNumberFormat="1" applyFont="1" applyFill="1" applyAlignment="1">
      <alignment horizontal="right" vertical="center" wrapText="1"/>
    </xf>
    <xf numFmtId="0" fontId="6" fillId="6" borderId="6" xfId="0" applyFont="1" applyFill="1" applyBorder="1" applyAlignment="1">
      <alignment horizontal="left" vertical="center" wrapText="1"/>
    </xf>
    <xf numFmtId="0" fontId="6" fillId="6" borderId="6" xfId="0" applyFont="1" applyFill="1" applyBorder="1" applyAlignment="1">
      <alignment horizontal="right" vertical="center" wrapText="1"/>
    </xf>
    <xf numFmtId="0" fontId="6" fillId="6" borderId="12" xfId="0" applyFont="1" applyFill="1" applyBorder="1" applyAlignment="1">
      <alignment horizontal="left" vertical="center"/>
    </xf>
    <xf numFmtId="166" fontId="6" fillId="6" borderId="0" xfId="0" applyNumberFormat="1" applyFont="1" applyFill="1" applyAlignment="1">
      <alignment horizontal="right" vertical="center" wrapText="1"/>
    </xf>
    <xf numFmtId="0" fontId="14" fillId="6" borderId="0" xfId="0" applyFont="1" applyFill="1" applyAlignment="1">
      <alignment horizontal="right"/>
    </xf>
    <xf numFmtId="0" fontId="4" fillId="6" borderId="0" xfId="0" applyFont="1" applyFill="1" applyAlignment="1">
      <alignment horizontal="left" vertical="center" wrapText="1"/>
    </xf>
    <xf numFmtId="0" fontId="18" fillId="7" borderId="0" xfId="0" applyFont="1" applyFill="1" applyAlignment="1">
      <alignment horizontal="center" vertical="center" wrapText="1"/>
    </xf>
    <xf numFmtId="0" fontId="18" fillId="8" borderId="12" xfId="0" applyFont="1" applyFill="1" applyBorder="1" applyAlignment="1">
      <alignment horizontal="right" vertical="center"/>
    </xf>
    <xf numFmtId="165" fontId="18" fillId="8" borderId="12" xfId="0" applyNumberFormat="1" applyFont="1" applyFill="1" applyBorder="1" applyAlignment="1">
      <alignment horizontal="right" vertical="center"/>
    </xf>
    <xf numFmtId="0" fontId="4" fillId="6" borderId="8" xfId="0" applyFont="1" applyFill="1" applyBorder="1" applyAlignment="1">
      <alignment horizontal="left" vertical="center" wrapText="1"/>
    </xf>
    <xf numFmtId="0" fontId="14" fillId="6" borderId="0" xfId="0" applyFont="1" applyFill="1" applyAlignment="1">
      <alignment horizontal="center" vertical="center" wrapText="1"/>
    </xf>
    <xf numFmtId="0" fontId="18" fillId="7" borderId="6" xfId="0" applyFont="1" applyFill="1" applyBorder="1" applyAlignment="1">
      <alignment horizontal="center" vertical="center"/>
    </xf>
    <xf numFmtId="0" fontId="18" fillId="7" borderId="10" xfId="0" applyFont="1" applyFill="1" applyBorder="1" applyAlignment="1">
      <alignment horizontal="center" vertical="center" wrapText="1"/>
    </xf>
    <xf numFmtId="165" fontId="7" fillId="8" borderId="12" xfId="0" applyNumberFormat="1" applyFont="1" applyFill="1" applyBorder="1" applyAlignment="1">
      <alignment horizontal="center" vertical="top"/>
    </xf>
    <xf numFmtId="165" fontId="7" fillId="8" borderId="16" xfId="0" applyNumberFormat="1" applyFont="1" applyFill="1" applyBorder="1" applyAlignment="1">
      <alignment horizontal="center" vertical="top"/>
    </xf>
    <xf numFmtId="0" fontId="6" fillId="6" borderId="8" xfId="0" applyFont="1" applyFill="1" applyBorder="1" applyAlignment="1">
      <alignment horizontal="left" vertical="center" wrapText="1"/>
    </xf>
    <xf numFmtId="0" fontId="6" fillId="6" borderId="13" xfId="0" applyFont="1" applyFill="1" applyBorder="1" applyAlignment="1">
      <alignment horizontal="left" vertical="center" wrapText="1"/>
    </xf>
    <xf numFmtId="0" fontId="7" fillId="6" borderId="12" xfId="0" applyFont="1" applyFill="1" applyBorder="1" applyAlignment="1">
      <alignment horizontal="center" vertical="center" wrapText="1"/>
    </xf>
    <xf numFmtId="0" fontId="6" fillId="6" borderId="12" xfId="0" applyFont="1" applyFill="1" applyBorder="1" applyAlignment="1">
      <alignment horizontal="center" vertical="center" wrapText="1"/>
    </xf>
    <xf numFmtId="0" fontId="22" fillId="6" borderId="12" xfId="0" applyFont="1" applyFill="1" applyBorder="1" applyAlignment="1">
      <alignment vertical="center" wrapText="1"/>
    </xf>
    <xf numFmtId="0" fontId="23" fillId="6" borderId="12" xfId="0" applyFont="1" applyFill="1" applyBorder="1" applyAlignment="1">
      <alignment vertical="center" wrapText="1"/>
    </xf>
    <xf numFmtId="0" fontId="7" fillId="6" borderId="0" xfId="0" applyFont="1" applyFill="1" applyAlignment="1">
      <alignment horizontal="center" vertical="center" wrapText="1"/>
    </xf>
    <xf numFmtId="0" fontId="6" fillId="6" borderId="0" xfId="0" applyFont="1" applyFill="1" applyAlignment="1">
      <alignment horizontal="center" vertical="center" wrapText="1"/>
    </xf>
    <xf numFmtId="0" fontId="22" fillId="6" borderId="0" xfId="0" applyFont="1" applyFill="1" applyAlignment="1">
      <alignment vertical="center" wrapText="1"/>
    </xf>
    <xf numFmtId="0" fontId="7" fillId="7" borderId="0" xfId="0" applyFont="1" applyFill="1" applyAlignment="1">
      <alignment horizontal="center"/>
    </xf>
    <xf numFmtId="0" fontId="14" fillId="6" borderId="6" xfId="0" applyFont="1" applyFill="1" applyBorder="1" applyAlignment="1">
      <alignment horizontal="center"/>
    </xf>
    <xf numFmtId="0" fontId="21" fillId="6" borderId="12" xfId="0" applyFont="1" applyFill="1" applyBorder="1" applyAlignment="1">
      <alignment vertical="center" wrapText="1"/>
    </xf>
    <xf numFmtId="0" fontId="6" fillId="6" borderId="12" xfId="0" applyFont="1" applyFill="1" applyBorder="1" applyAlignment="1">
      <alignment vertical="center" wrapText="1"/>
    </xf>
    <xf numFmtId="0" fontId="21" fillId="6" borderId="0" xfId="0" applyFont="1" applyFill="1" applyAlignment="1">
      <alignment vertical="center" wrapText="1"/>
    </xf>
    <xf numFmtId="0" fontId="7" fillId="7" borderId="32" xfId="0" applyFont="1" applyFill="1" applyBorder="1" applyAlignment="1">
      <alignment horizontal="center" vertical="center" wrapText="1"/>
    </xf>
    <xf numFmtId="0" fontId="28" fillId="10" borderId="8" xfId="0" applyFont="1" applyFill="1" applyBorder="1" applyAlignment="1">
      <alignment horizontal="left"/>
    </xf>
    <xf numFmtId="0" fontId="28" fillId="10" borderId="6" xfId="0" applyFont="1" applyFill="1" applyBorder="1" applyAlignment="1">
      <alignment horizontal="center"/>
    </xf>
  </cellXfs>
  <cellStyles count="17">
    <cellStyle name="Excel Built-in Calculation" xfId="14" xr:uid="{00000000-0005-0000-0000-000013000000}"/>
    <cellStyle name="Excel Built-in Explanatory Text" xfId="16" xr:uid="{00000000-0005-0000-0000-000015000000}"/>
    <cellStyle name="Excel Built-in Heading 2" xfId="11" xr:uid="{00000000-0005-0000-0000-000010000000}"/>
    <cellStyle name="Excel Built-in Heading 3" xfId="9" xr:uid="{00000000-0005-0000-0000-00000E000000}"/>
    <cellStyle name="Excel Built-in Heading 4" xfId="10" xr:uid="{00000000-0005-0000-0000-00000F000000}"/>
    <cellStyle name="Excel Built-in Input" xfId="13" xr:uid="{00000000-0005-0000-0000-000012000000}"/>
    <cellStyle name="Excel Built-in Note" xfId="12" xr:uid="{00000000-0005-0000-0000-000011000000}"/>
    <cellStyle name="Excel Built-in Output" xfId="15" xr:uid="{00000000-0005-0000-0000-000014000000}"/>
    <cellStyle name="Normal" xfId="0" builtinId="0"/>
    <cellStyle name="PJ Cabeçalho" xfId="1" xr:uid="{00000000-0005-0000-0000-000006000000}"/>
    <cellStyle name="PJ Campo Fixo" xfId="2" xr:uid="{00000000-0005-0000-0000-000007000000}"/>
    <cellStyle name="PJ Entrada" xfId="3" xr:uid="{00000000-0005-0000-0000-000008000000}"/>
    <cellStyle name="PJ Nota" xfId="4" xr:uid="{00000000-0005-0000-0000-000009000000}"/>
    <cellStyle name="PJ Rótulo" xfId="5" xr:uid="{00000000-0005-0000-0000-00000A000000}"/>
    <cellStyle name="PJ Título" xfId="7" xr:uid="{00000000-0005-0000-0000-00000C000000}"/>
    <cellStyle name="PJ Total" xfId="6" xr:uid="{00000000-0005-0000-0000-00000B000000}"/>
    <cellStyle name="PJ Valor" xfId="8" xr:uid="{00000000-0005-0000-0000-00000D00000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548235"/>
      <rgbColor rgb="FF800080"/>
      <rgbColor rgb="FF008080"/>
      <rgbColor rgb="FFB2B2B2"/>
      <rgbColor rgb="FF808080"/>
      <rgbColor rgb="FF95B3D7"/>
      <rgbColor rgb="FF993366"/>
      <rgbColor rgb="FFFFFFCC"/>
      <rgbColor rgb="FFDDEBF7"/>
      <rgbColor rgb="FF660066"/>
      <rgbColor rgb="FFFF8080"/>
      <rgbColor rgb="FF1F4E79"/>
      <rgbColor rgb="FFDCE6F1"/>
      <rgbColor rgb="FF000080"/>
      <rgbColor rgb="FFFF00FF"/>
      <rgbColor rgb="FFFFFF00"/>
      <rgbColor rgb="FF00FFFF"/>
      <rgbColor rgb="FF800080"/>
      <rgbColor rgb="FF800000"/>
      <rgbColor rgb="FF008080"/>
      <rgbColor rgb="FF0000FF"/>
      <rgbColor rgb="FF00CCFF"/>
      <rgbColor rgb="FFDCE6F2"/>
      <rgbColor rgb="FFEBF1DE"/>
      <rgbColor rgb="FFF2F2F2"/>
      <rgbColor rgb="FFA7C0DE"/>
      <rgbColor rgb="FFFF99CC"/>
      <rgbColor rgb="FFCC99FF"/>
      <rgbColor rgb="FFFFCC99"/>
      <rgbColor rgb="FF2E75B6"/>
      <rgbColor rgb="FF33CCCC"/>
      <rgbColor rgb="FF99CC00"/>
      <rgbColor rgb="FFFFCC00"/>
      <rgbColor rgb="FFBF8F00"/>
      <rgbColor rgb="FFFA7D00"/>
      <rgbColor rgb="FF595959"/>
      <rgbColor rgb="FF7F7F7F"/>
      <rgbColor rgb="FF1F497D"/>
      <rgbColor rgb="FF339966"/>
      <rgbColor rgb="FF003300"/>
      <rgbColor rgb="FF333300"/>
      <rgbColor rgb="FF993300"/>
      <rgbColor rgb="FF993366"/>
      <rgbColor rgb="FF3F3F76"/>
      <rgbColor rgb="FF3F3F3F"/>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theme/theme1.xml><?xml version="1.0" encoding="utf-8"?>
<a:theme xmlns:a="http://schemas.openxmlformats.org/drawingml/2006/main"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a:gradFill>
        <a:gradFill>
          <a:gsLst>
            <a:gs pos="0">
              <a:schemeClr val="phClr">
                <a:shade val="51000"/>
              </a:schemeClr>
            </a:gs>
            <a:gs pos="80000">
              <a:schemeClr val="phClr">
                <a:shade val="93000"/>
              </a:schemeClr>
            </a:gs>
            <a:gs pos="100000">
              <a:schemeClr val="phClr">
                <a:shade val="94000"/>
              </a:schemeClr>
            </a:gs>
          </a:gsLst>
          <a:lin ang="16200000" scaled="0"/>
          <a:tileRect/>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a:gradFill>
        <a:gradFill>
          <a:gsLst>
            <a:gs pos="0">
              <a:schemeClr val="phClr">
                <a:tint val="80000"/>
              </a:schemeClr>
            </a:gs>
            <a:gs pos="100000">
              <a:schemeClr val="phClr">
                <a:shade val="30000"/>
              </a:schemeClr>
            </a:gs>
          </a:gsLst>
          <a:path path="circle">
            <a:fillToRect l="50000" t="50000" r="50000" b="50000"/>
          </a:path>
          <a:tileRect/>
        </a:gradFill>
      </a:bgFillStyleLst>
    </a:fmtScheme>
  </a:themeElements>
  <a:objectDefaults/>
  <a:extraClrSchemeLst/>
</a:theme>
</file>

<file path=xl/webextensions/_rels/taskpanes.xml.rels><?xml version="1.0" encoding="UTF-8" standalone="yes"?>
<Relationships xmlns="http://schemas.openxmlformats.org/package/2006/relationships"><Relationship Id="rId2" Type="http://schemas.microsoft.com/office/2011/relationships/webextension" Target="webextension2.xml"/><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438" row="7">
    <wetp:webextensionref xmlns:r="http://schemas.openxmlformats.org/officeDocument/2006/relationships" r:id="rId1"/>
  </wetp:taskpane>
  <wetp:taskpane dockstate="right" visibility="0" width="438" row="8">
    <wetp:webextensionref xmlns:r="http://schemas.openxmlformats.org/officeDocument/2006/relationships" r:id="rId2"/>
  </wetp:taskpane>
</wetp:taskpanes>
</file>

<file path=xl/webextensions/webextension1.xml><?xml version="1.0" encoding="utf-8"?>
<we:webextension xmlns:we="http://schemas.microsoft.com/office/webextensions/webextension/2010/11" id="{E98093BF-0908-483F-8E7F-D6AD3828CB19}">
  <we:reference id="wa200010725" version="1.0.0.1" store="pt-BR" storeType="OMEX"/>
  <we:alternateReferences>
    <we:reference id="WA200010725" version="1.0.0.1" store="" storeType="OMEX"/>
  </we:alternateReferences>
  <we:properties>
    <we:property name="claude.fileId" value="&quot;9353bf86-fc77-4b68-88cd-889d9980a5d7&quot;"/>
  </we:properties>
  <we:bindings/>
  <we:snapshot xmlns:r="http://schemas.openxmlformats.org/officeDocument/2006/relationships"/>
</we:webextension>
</file>

<file path=xl/webextensions/webextension2.xml><?xml version="1.0" encoding="utf-8"?>
<we:webextension xmlns:we="http://schemas.microsoft.com/office/webextensions/webextension/2010/11" id="{FA5C9DA7-5C9B-4E15-AAE7-91065B4CB812}">
  <we:reference id="wa200009404" version="1.0.0.8" store="pt-BR" storeType="OMEX"/>
  <we:alternateReferences>
    <we:reference id="WA200009404" version="1.0.0.8" store="WA200009404" storeType="OMEX"/>
  </we:alternateReferences>
  <we:properties>
    <we:property name="claude.fileId" value="&quot;7e4e16bc-7633-4619-b1a5-1de158ccbad1&quot;"/>
  </we:properties>
  <we:bindings/>
  <we:snapshot xmlns:r="http://schemas.openxmlformats.org/officeDocument/2006/relationships"/>
</we:webextension>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808080"/>
    <pageSetUpPr fitToPage="1"/>
  </sheetPr>
  <dimension ref="A1:L250"/>
  <sheetViews>
    <sheetView showGridLines="0" tabSelected="1" topLeftCell="E14" zoomScaleNormal="100" workbookViewId="0">
      <selection activeCell="I15" sqref="I15:I20"/>
    </sheetView>
  </sheetViews>
  <sheetFormatPr defaultColWidth="8.7109375" defaultRowHeight="12.75" x14ac:dyDescent="0.2"/>
  <cols>
    <col min="1" max="1" width="8.140625" style="1" customWidth="1"/>
    <col min="2" max="2" width="24.7109375" style="1" customWidth="1"/>
    <col min="3" max="3" width="23.28515625" style="1" customWidth="1"/>
    <col min="4" max="4" width="8.28515625" style="1" customWidth="1"/>
    <col min="5" max="5" width="14.7109375" style="1" customWidth="1"/>
    <col min="6" max="6" width="17.5703125" style="1" customWidth="1"/>
    <col min="7" max="7" width="15.5703125" style="1" bestFit="1" customWidth="1"/>
    <col min="8" max="8" width="25.85546875" style="1" customWidth="1"/>
    <col min="9" max="9" width="16.7109375" style="1" bestFit="1" customWidth="1"/>
    <col min="10" max="10" width="20.85546875" style="1" customWidth="1"/>
    <col min="11" max="11" width="8.7109375" style="1"/>
    <col min="12" max="12" width="13" style="1" customWidth="1"/>
    <col min="13" max="16384" width="8.7109375" style="1"/>
  </cols>
  <sheetData>
    <row r="1" spans="1:12" ht="16.899999999999999" customHeight="1" x14ac:dyDescent="0.2">
      <c r="A1" s="255" t="s">
        <v>0</v>
      </c>
      <c r="B1" s="255"/>
      <c r="C1" s="255"/>
      <c r="D1" s="255"/>
      <c r="E1" s="255"/>
      <c r="F1" s="255"/>
      <c r="G1" s="255"/>
      <c r="H1" s="255"/>
      <c r="I1" s="255"/>
      <c r="J1" s="255"/>
      <c r="L1" s="177"/>
    </row>
    <row r="2" spans="1:12" ht="16.899999999999999" customHeight="1" x14ac:dyDescent="0.2">
      <c r="A2" s="255"/>
      <c r="B2" s="255"/>
      <c r="C2" s="255"/>
      <c r="D2" s="255"/>
      <c r="E2" s="255"/>
      <c r="F2" s="255"/>
      <c r="G2" s="255"/>
      <c r="H2" s="255"/>
      <c r="I2" s="255"/>
      <c r="J2" s="255"/>
      <c r="L2" s="177"/>
    </row>
    <row r="3" spans="1:12" ht="16.899999999999999" customHeight="1" x14ac:dyDescent="0.2">
      <c r="A3" s="256" t="s">
        <v>1</v>
      </c>
      <c r="B3" s="256"/>
      <c r="C3" s="256"/>
      <c r="D3" s="256"/>
      <c r="E3" s="256"/>
      <c r="F3" s="256"/>
      <c r="G3" s="256"/>
      <c r="H3" s="256"/>
      <c r="I3" s="256"/>
      <c r="J3" s="256"/>
      <c r="L3" s="177"/>
    </row>
    <row r="4" spans="1:12" ht="16.899999999999999" customHeight="1" x14ac:dyDescent="0.2">
      <c r="A4" s="256"/>
      <c r="B4" s="256"/>
      <c r="C4" s="256"/>
      <c r="D4" s="256"/>
      <c r="E4" s="256"/>
      <c r="F4" s="256"/>
      <c r="G4" s="256"/>
      <c r="H4" s="256"/>
      <c r="I4" s="256"/>
      <c r="J4" s="256"/>
      <c r="L4" s="177"/>
    </row>
    <row r="5" spans="1:12" ht="16.899999999999999" customHeight="1" x14ac:dyDescent="0.2">
      <c r="A5" s="257" t="s">
        <v>2</v>
      </c>
      <c r="B5" s="257"/>
      <c r="C5" s="257"/>
      <c r="D5" s="257"/>
      <c r="E5" s="257"/>
      <c r="F5" s="257"/>
      <c r="G5" s="257"/>
      <c r="H5" s="257"/>
      <c r="I5" s="257"/>
      <c r="J5" s="257"/>
      <c r="L5" s="177"/>
    </row>
    <row r="6" spans="1:12" ht="16.899999999999999" customHeight="1" x14ac:dyDescent="0.2">
      <c r="A6" s="257"/>
      <c r="B6" s="257"/>
      <c r="C6" s="257"/>
      <c r="D6" s="257"/>
      <c r="E6" s="257"/>
      <c r="F6" s="257"/>
      <c r="G6" s="257"/>
      <c r="H6" s="257"/>
      <c r="I6" s="257"/>
      <c r="J6" s="257"/>
      <c r="L6" s="177"/>
    </row>
    <row r="7" spans="1:12" ht="16.899999999999999" customHeight="1" x14ac:dyDescent="0.2">
      <c r="A7" s="2" t="s">
        <v>3</v>
      </c>
      <c r="B7" s="258" t="s">
        <v>4</v>
      </c>
      <c r="C7" s="258"/>
      <c r="D7" s="258"/>
      <c r="E7" s="258"/>
      <c r="F7" s="258" t="s">
        <v>5</v>
      </c>
      <c r="G7" s="258"/>
      <c r="H7" s="258"/>
      <c r="I7" s="258"/>
      <c r="J7" s="258"/>
      <c r="L7" s="177"/>
    </row>
    <row r="8" spans="1:12" ht="16.899999999999999" customHeight="1" x14ac:dyDescent="0.2">
      <c r="A8" s="4" t="s">
        <v>6</v>
      </c>
      <c r="B8" s="253" t="s">
        <v>7</v>
      </c>
      <c r="C8" s="253"/>
      <c r="D8" s="253"/>
      <c r="E8" s="253"/>
      <c r="F8" s="253" t="s">
        <v>8</v>
      </c>
      <c r="G8" s="253"/>
      <c r="H8" s="253"/>
      <c r="I8" s="253"/>
      <c r="J8" s="253"/>
      <c r="L8" s="177"/>
    </row>
    <row r="9" spans="1:12" ht="16.899999999999999" customHeight="1" x14ac:dyDescent="0.2">
      <c r="A9" s="4" t="s">
        <v>9</v>
      </c>
      <c r="B9" s="253" t="s">
        <v>10</v>
      </c>
      <c r="C9" s="253"/>
      <c r="D9" s="253"/>
      <c r="E9" s="253"/>
      <c r="F9" s="253" t="s">
        <v>11</v>
      </c>
      <c r="G9" s="253"/>
      <c r="H9" s="253"/>
      <c r="I9" s="253"/>
      <c r="J9" s="253"/>
      <c r="L9" s="177"/>
    </row>
    <row r="10" spans="1:12" ht="16.899999999999999" customHeight="1" x14ac:dyDescent="0.2">
      <c r="A10" s="6" t="s">
        <v>12</v>
      </c>
      <c r="B10" s="254" t="s">
        <v>13</v>
      </c>
      <c r="C10" s="254"/>
      <c r="D10" s="254"/>
      <c r="E10" s="254"/>
      <c r="F10" s="254">
        <v>60</v>
      </c>
      <c r="G10" s="254"/>
      <c r="H10" s="254"/>
      <c r="I10" s="254"/>
      <c r="J10" s="254"/>
      <c r="L10" s="178"/>
    </row>
    <row r="11" spans="1:12" ht="16.899999999999999" customHeight="1" x14ac:dyDescent="0.2">
      <c r="A11" s="251" t="s">
        <v>14</v>
      </c>
      <c r="B11" s="251"/>
      <c r="C11" s="251"/>
      <c r="D11" s="251"/>
      <c r="E11" s="251"/>
      <c r="F11" s="251"/>
      <c r="G11" s="251"/>
      <c r="H11" s="251"/>
      <c r="I11" s="251"/>
      <c r="J11" s="251"/>
      <c r="L11" s="177"/>
    </row>
    <row r="12" spans="1:12" ht="16.899999999999999" customHeight="1" x14ac:dyDescent="0.2">
      <c r="A12" s="251"/>
      <c r="B12" s="251"/>
      <c r="C12" s="251"/>
      <c r="D12" s="251"/>
      <c r="E12" s="251"/>
      <c r="F12" s="251"/>
      <c r="G12" s="251"/>
      <c r="H12" s="251"/>
      <c r="I12" s="251"/>
      <c r="J12" s="251"/>
      <c r="L12" s="177"/>
    </row>
    <row r="13" spans="1:12" ht="16.899999999999999" customHeight="1" x14ac:dyDescent="0.25">
      <c r="A13" s="252" t="s">
        <v>15</v>
      </c>
      <c r="B13" s="252" t="s">
        <v>16</v>
      </c>
      <c r="C13" s="252" t="s">
        <v>17</v>
      </c>
      <c r="D13" s="252" t="s">
        <v>18</v>
      </c>
      <c r="E13" s="252" t="s">
        <v>19</v>
      </c>
      <c r="F13" s="252" t="s">
        <v>20</v>
      </c>
      <c r="G13" s="252" t="s">
        <v>470</v>
      </c>
      <c r="H13" s="252" t="s">
        <v>21</v>
      </c>
      <c r="I13" s="252" t="s">
        <v>471</v>
      </c>
      <c r="J13" s="252" t="s">
        <v>22</v>
      </c>
      <c r="L13"/>
    </row>
    <row r="14" spans="1:12" ht="16.899999999999999" customHeight="1" thickBot="1" x14ac:dyDescent="0.25">
      <c r="A14" s="252"/>
      <c r="B14" s="252"/>
      <c r="C14" s="252"/>
      <c r="D14" s="252"/>
      <c r="E14" s="252"/>
      <c r="F14" s="252"/>
      <c r="G14" s="252"/>
      <c r="H14" s="252"/>
      <c r="I14" s="252"/>
      <c r="J14" s="252"/>
      <c r="L14" s="177"/>
    </row>
    <row r="15" spans="1:12" ht="16.899999999999999" customHeight="1" thickBot="1" x14ac:dyDescent="0.25">
      <c r="A15" s="247">
        <v>1</v>
      </c>
      <c r="B15" s="248" t="str">
        <f>'LE RES'!G11</f>
        <v>campus São Leopoldo</v>
      </c>
      <c r="C15" s="3" t="s">
        <v>23</v>
      </c>
      <c r="D15" s="7">
        <v>1</v>
      </c>
      <c r="E15" s="8">
        <f>'LE RES'!H17</f>
        <v>6257.82</v>
      </c>
      <c r="F15" s="249">
        <f>'LE RES'!H19</f>
        <v>12427.509999999998</v>
      </c>
      <c r="G15" s="8">
        <f>E15*12</f>
        <v>75093.84</v>
      </c>
      <c r="H15" s="249">
        <f>'LE RES'!H21</f>
        <v>149130.12</v>
      </c>
      <c r="I15" s="8">
        <f>E15*60</f>
        <v>375469.19999999995</v>
      </c>
      <c r="J15" s="250">
        <f>'LE RES'!H23</f>
        <v>745650.6</v>
      </c>
      <c r="L15" s="177"/>
    </row>
    <row r="16" spans="1:12" ht="16.899999999999999" customHeight="1" x14ac:dyDescent="0.2">
      <c r="A16" s="247"/>
      <c r="B16" s="247"/>
      <c r="C16" s="9" t="s">
        <v>24</v>
      </c>
      <c r="D16" s="10">
        <v>1</v>
      </c>
      <c r="E16" s="11">
        <f>'LE RES'!H18</f>
        <v>6169.69</v>
      </c>
      <c r="F16" s="249"/>
      <c r="G16" s="11">
        <f>E16*12</f>
        <v>74036.28</v>
      </c>
      <c r="H16" s="249"/>
      <c r="I16" s="11">
        <f>E16*60</f>
        <v>370181.39999999997</v>
      </c>
      <c r="J16" s="249"/>
      <c r="L16" s="177"/>
    </row>
    <row r="17" spans="1:12" ht="16.899999999999999" customHeight="1" x14ac:dyDescent="0.2">
      <c r="A17" s="243">
        <v>2</v>
      </c>
      <c r="B17" s="244" t="str">
        <f>'NH RES'!G11</f>
        <v>campus Novo Hamburgo</v>
      </c>
      <c r="C17" s="12" t="s">
        <v>25</v>
      </c>
      <c r="D17" s="13">
        <v>1</v>
      </c>
      <c r="E17" s="14">
        <f>'NH RES'!H17</f>
        <v>6975.08</v>
      </c>
      <c r="F17" s="245">
        <f>'NH RES'!H19</f>
        <v>13029.81</v>
      </c>
      <c r="G17" s="14">
        <f>E17*12</f>
        <v>83700.959999999992</v>
      </c>
      <c r="H17" s="245">
        <f>'NH RES'!H21</f>
        <v>156357.72</v>
      </c>
      <c r="I17" s="14">
        <f>E17*60</f>
        <v>418504.8</v>
      </c>
      <c r="J17" s="246">
        <f>'NH RES'!H23</f>
        <v>781788.6</v>
      </c>
      <c r="L17" s="177"/>
    </row>
    <row r="18" spans="1:12" ht="16.899999999999999" customHeight="1" x14ac:dyDescent="0.2">
      <c r="A18" s="243"/>
      <c r="B18" s="243"/>
      <c r="C18" s="9" t="s">
        <v>26</v>
      </c>
      <c r="D18" s="10">
        <v>1</v>
      </c>
      <c r="E18" s="11">
        <f>'NH RES'!H18</f>
        <v>6054.73</v>
      </c>
      <c r="F18" s="245"/>
      <c r="G18" s="11">
        <f>E18*12</f>
        <v>72656.759999999995</v>
      </c>
      <c r="H18" s="245"/>
      <c r="I18" s="11">
        <f>E18*60</f>
        <v>363283.8</v>
      </c>
      <c r="J18" s="245"/>
      <c r="L18" s="177"/>
    </row>
    <row r="19" spans="1:12" ht="16.899999999999999" customHeight="1" x14ac:dyDescent="0.2">
      <c r="A19" s="239">
        <v>3</v>
      </c>
      <c r="B19" s="240" t="str">
        <f>'JG RES'!G11</f>
        <v>campus Jaguarão</v>
      </c>
      <c r="C19" s="12" t="s">
        <v>27</v>
      </c>
      <c r="D19" s="13">
        <v>1</v>
      </c>
      <c r="E19" s="14">
        <f>'JG RES'!H17</f>
        <v>6141.38</v>
      </c>
      <c r="F19" s="241">
        <f>'JG RES'!H19</f>
        <v>11899.01</v>
      </c>
      <c r="G19" s="14">
        <f>E19*12</f>
        <v>73696.56</v>
      </c>
      <c r="H19" s="241">
        <f>'JG RES'!H21</f>
        <v>142788.12</v>
      </c>
      <c r="I19" s="14">
        <f>E19*60</f>
        <v>368482.8</v>
      </c>
      <c r="J19" s="242">
        <f>'JG RES'!H23</f>
        <v>713940.6</v>
      </c>
      <c r="L19" s="177"/>
    </row>
    <row r="20" spans="1:12" ht="16.899999999999999" customHeight="1" x14ac:dyDescent="0.2">
      <c r="A20" s="239"/>
      <c r="B20" s="239"/>
      <c r="C20" s="5" t="s">
        <v>28</v>
      </c>
      <c r="D20" s="15">
        <v>1</v>
      </c>
      <c r="E20" s="16">
        <f>'JG RES'!H18</f>
        <v>5757.63</v>
      </c>
      <c r="F20" s="241"/>
      <c r="G20" s="16">
        <f>E20*12</f>
        <v>69091.56</v>
      </c>
      <c r="H20" s="241"/>
      <c r="I20" s="16">
        <f>E20*60</f>
        <v>345457.8</v>
      </c>
      <c r="J20" s="241"/>
      <c r="L20" s="177"/>
    </row>
    <row r="21" spans="1:12" ht="16.899999999999999" customHeight="1" x14ac:dyDescent="0.2">
      <c r="A21" s="17" t="s">
        <v>29</v>
      </c>
      <c r="B21" s="17"/>
      <c r="C21" s="17"/>
      <c r="D21" s="17"/>
      <c r="E21" s="17"/>
      <c r="F21" s="18">
        <f>SUM(F15:F20)</f>
        <v>37356.33</v>
      </c>
      <c r="G21" s="18"/>
      <c r="H21" s="18">
        <f>SUM(H15:H20)</f>
        <v>448275.95999999996</v>
      </c>
      <c r="I21" s="18"/>
      <c r="J21" s="18">
        <f>SUM(J15:J20)</f>
        <v>2241379.7999999998</v>
      </c>
      <c r="L21" s="177"/>
    </row>
    <row r="22" spans="1:12" customFormat="1" ht="15" x14ac:dyDescent="0.25"/>
    <row r="23" spans="1:12" customFormat="1" ht="15" x14ac:dyDescent="0.25"/>
    <row r="24" spans="1:12" customFormat="1" ht="15" x14ac:dyDescent="0.25"/>
    <row r="25" spans="1:12" customFormat="1" ht="15" x14ac:dyDescent="0.25"/>
    <row r="26" spans="1:12" customFormat="1" ht="15" x14ac:dyDescent="0.25"/>
    <row r="27" spans="1:12" customFormat="1" ht="15" x14ac:dyDescent="0.25"/>
    <row r="28" spans="1:12" customFormat="1" ht="15" x14ac:dyDescent="0.25"/>
    <row r="29" spans="1:12" customFormat="1" ht="15" x14ac:dyDescent="0.25"/>
    <row r="30" spans="1:12" customFormat="1" ht="15" x14ac:dyDescent="0.25"/>
    <row r="31" spans="1:12" customFormat="1" ht="15" x14ac:dyDescent="0.25"/>
    <row r="32" spans="1:12" customFormat="1" ht="15" x14ac:dyDescent="0.25"/>
    <row r="33" customFormat="1" ht="15" x14ac:dyDescent="0.25"/>
    <row r="34" customFormat="1" ht="15" x14ac:dyDescent="0.25"/>
    <row r="35" customFormat="1" ht="15" x14ac:dyDescent="0.25"/>
    <row r="36" customFormat="1" ht="15" x14ac:dyDescent="0.25"/>
    <row r="37" customFormat="1" ht="15" x14ac:dyDescent="0.25"/>
    <row r="38" customFormat="1" ht="15" x14ac:dyDescent="0.25"/>
    <row r="39" customFormat="1" ht="15" x14ac:dyDescent="0.25"/>
    <row r="40" customFormat="1" ht="15" x14ac:dyDescent="0.25"/>
    <row r="41" customFormat="1" ht="15" x14ac:dyDescent="0.25"/>
    <row r="42" customFormat="1" ht="15" x14ac:dyDescent="0.25"/>
    <row r="43" customFormat="1" ht="15" x14ac:dyDescent="0.25"/>
    <row r="44" customFormat="1" ht="15" x14ac:dyDescent="0.25"/>
    <row r="45" customFormat="1" ht="15" x14ac:dyDescent="0.25"/>
    <row r="46" customFormat="1" ht="15" x14ac:dyDescent="0.25"/>
    <row r="47" customFormat="1" ht="15" x14ac:dyDescent="0.25"/>
    <row r="48" customFormat="1" ht="15" x14ac:dyDescent="0.25"/>
    <row r="49" customFormat="1" ht="15" x14ac:dyDescent="0.25"/>
    <row r="50" customFormat="1" ht="15" x14ac:dyDescent="0.25"/>
    <row r="51" customFormat="1" ht="15" x14ac:dyDescent="0.25"/>
    <row r="52" customFormat="1" ht="15" x14ac:dyDescent="0.25"/>
    <row r="53" customFormat="1" ht="15" x14ac:dyDescent="0.25"/>
    <row r="54" customFormat="1" ht="15" x14ac:dyDescent="0.25"/>
    <row r="55" customFormat="1" ht="15" x14ac:dyDescent="0.25"/>
    <row r="56" customFormat="1" ht="15" x14ac:dyDescent="0.25"/>
    <row r="57" customFormat="1" ht="15" x14ac:dyDescent="0.25"/>
    <row r="58" customFormat="1" ht="15" x14ac:dyDescent="0.25"/>
    <row r="59" customFormat="1" ht="15" x14ac:dyDescent="0.25"/>
    <row r="60" customFormat="1" ht="15" x14ac:dyDescent="0.25"/>
    <row r="61" customFormat="1" ht="15" x14ac:dyDescent="0.25"/>
    <row r="62" customFormat="1" ht="15" x14ac:dyDescent="0.25"/>
    <row r="63" customFormat="1" ht="15" x14ac:dyDescent="0.25"/>
    <row r="64" customFormat="1" ht="15" x14ac:dyDescent="0.25"/>
    <row r="65" customFormat="1" ht="15" x14ac:dyDescent="0.25"/>
    <row r="66" customFormat="1" ht="15" x14ac:dyDescent="0.25"/>
    <row r="67" customFormat="1" ht="15" x14ac:dyDescent="0.25"/>
    <row r="68" customFormat="1" ht="15" x14ac:dyDescent="0.25"/>
    <row r="69" customFormat="1" ht="15" x14ac:dyDescent="0.25"/>
    <row r="70" customFormat="1" ht="15" x14ac:dyDescent="0.25"/>
    <row r="71" customFormat="1" ht="15" x14ac:dyDescent="0.25"/>
    <row r="72" customFormat="1" ht="15" x14ac:dyDescent="0.25"/>
    <row r="73" customFormat="1" ht="15" x14ac:dyDescent="0.25"/>
    <row r="74" customFormat="1" ht="15" x14ac:dyDescent="0.25"/>
    <row r="75" customFormat="1" ht="15" x14ac:dyDescent="0.25"/>
    <row r="76" customFormat="1" ht="15" x14ac:dyDescent="0.25"/>
    <row r="77" customFormat="1" ht="15" x14ac:dyDescent="0.25"/>
    <row r="78" customFormat="1" ht="15" x14ac:dyDescent="0.25"/>
    <row r="79" customFormat="1" ht="15" x14ac:dyDescent="0.25"/>
    <row r="80" customFormat="1" ht="15" x14ac:dyDescent="0.25"/>
    <row r="81" customFormat="1" ht="15" x14ac:dyDescent="0.25"/>
    <row r="82" customFormat="1" ht="15" x14ac:dyDescent="0.25"/>
    <row r="83" customFormat="1" ht="15" x14ac:dyDescent="0.25"/>
    <row r="84" customFormat="1" ht="15" x14ac:dyDescent="0.25"/>
    <row r="85" customFormat="1" ht="15" x14ac:dyDescent="0.25"/>
    <row r="86" customFormat="1" ht="15" x14ac:dyDescent="0.25"/>
    <row r="87" customFormat="1" ht="15" x14ac:dyDescent="0.25"/>
    <row r="88" customFormat="1" ht="15" x14ac:dyDescent="0.25"/>
    <row r="89" customFormat="1" ht="15" x14ac:dyDescent="0.25"/>
    <row r="90" customFormat="1" ht="15" x14ac:dyDescent="0.25"/>
    <row r="91" customFormat="1" ht="15" x14ac:dyDescent="0.25"/>
    <row r="92" customFormat="1" ht="15" x14ac:dyDescent="0.25"/>
    <row r="93" customFormat="1" ht="15" x14ac:dyDescent="0.25"/>
    <row r="94" customFormat="1" ht="15" x14ac:dyDescent="0.25"/>
    <row r="95" customFormat="1" ht="15" x14ac:dyDescent="0.25"/>
    <row r="96" customFormat="1" ht="15" x14ac:dyDescent="0.25"/>
    <row r="97" customFormat="1" ht="15" x14ac:dyDescent="0.25"/>
    <row r="98" customFormat="1" ht="15" x14ac:dyDescent="0.25"/>
    <row r="99" customFormat="1" ht="15" x14ac:dyDescent="0.25"/>
    <row r="100" customFormat="1" ht="15" x14ac:dyDescent="0.25"/>
    <row r="101" customFormat="1" ht="15" x14ac:dyDescent="0.25"/>
    <row r="102" customFormat="1" ht="15" x14ac:dyDescent="0.25"/>
    <row r="103" customFormat="1" ht="15" x14ac:dyDescent="0.25"/>
    <row r="104" customFormat="1" ht="15" x14ac:dyDescent="0.25"/>
    <row r="105" customFormat="1" ht="15" x14ac:dyDescent="0.25"/>
    <row r="106" customFormat="1" ht="15" x14ac:dyDescent="0.25"/>
    <row r="107" customFormat="1" ht="15" x14ac:dyDescent="0.25"/>
    <row r="108" customFormat="1" ht="15" x14ac:dyDescent="0.25"/>
    <row r="109" customFormat="1" ht="15" x14ac:dyDescent="0.25"/>
    <row r="110" customFormat="1" ht="15" x14ac:dyDescent="0.25"/>
    <row r="111" customFormat="1" ht="15" x14ac:dyDescent="0.25"/>
    <row r="112" customFormat="1" ht="15" x14ac:dyDescent="0.25"/>
    <row r="113" customFormat="1" ht="15" x14ac:dyDescent="0.25"/>
    <row r="114" customFormat="1" ht="15" x14ac:dyDescent="0.25"/>
    <row r="115" customFormat="1" ht="15" x14ac:dyDescent="0.25"/>
    <row r="116" customFormat="1" ht="15" x14ac:dyDescent="0.25"/>
    <row r="117" customFormat="1" ht="15" x14ac:dyDescent="0.25"/>
    <row r="118" customFormat="1" ht="15" x14ac:dyDescent="0.25"/>
    <row r="119" customFormat="1" ht="15" x14ac:dyDescent="0.25"/>
    <row r="120" customFormat="1" ht="15" x14ac:dyDescent="0.25"/>
    <row r="121" customFormat="1" ht="15" x14ac:dyDescent="0.25"/>
    <row r="122" customFormat="1" ht="15" x14ac:dyDescent="0.25"/>
    <row r="123" customFormat="1" ht="15" x14ac:dyDescent="0.25"/>
    <row r="124" customFormat="1" ht="15" x14ac:dyDescent="0.25"/>
    <row r="125" customFormat="1" ht="15" x14ac:dyDescent="0.25"/>
    <row r="126" customFormat="1" ht="15" x14ac:dyDescent="0.25"/>
    <row r="127" customFormat="1" ht="15" x14ac:dyDescent="0.25"/>
    <row r="128" customFormat="1" ht="15" x14ac:dyDescent="0.25"/>
    <row r="129" customFormat="1" ht="15" x14ac:dyDescent="0.25"/>
    <row r="130" customFormat="1" ht="15" x14ac:dyDescent="0.25"/>
    <row r="131" customFormat="1" ht="15" x14ac:dyDescent="0.25"/>
    <row r="132" customFormat="1" ht="15" x14ac:dyDescent="0.25"/>
    <row r="133" customFormat="1" ht="15" x14ac:dyDescent="0.25"/>
    <row r="134" customFormat="1" ht="15" x14ac:dyDescent="0.25"/>
    <row r="135" customFormat="1" ht="15" x14ac:dyDescent="0.25"/>
    <row r="136" customFormat="1" ht="15" x14ac:dyDescent="0.25"/>
    <row r="137" customFormat="1" ht="15" x14ac:dyDescent="0.25"/>
    <row r="138" customFormat="1" ht="15" x14ac:dyDescent="0.25"/>
    <row r="139" customFormat="1" ht="15" x14ac:dyDescent="0.25"/>
    <row r="140" customFormat="1" ht="15" x14ac:dyDescent="0.25"/>
    <row r="141" customFormat="1" ht="15" x14ac:dyDescent="0.25"/>
    <row r="142" customFormat="1" ht="15" x14ac:dyDescent="0.25"/>
    <row r="143" customFormat="1" ht="15" x14ac:dyDescent="0.25"/>
    <row r="144" customFormat="1" ht="15" x14ac:dyDescent="0.25"/>
    <row r="145" customFormat="1" ht="15" x14ac:dyDescent="0.25"/>
    <row r="146" customFormat="1" ht="15" x14ac:dyDescent="0.25"/>
    <row r="147" customFormat="1" ht="15" x14ac:dyDescent="0.25"/>
    <row r="148" customFormat="1" ht="15" x14ac:dyDescent="0.25"/>
    <row r="149" customFormat="1" ht="15" x14ac:dyDescent="0.25"/>
    <row r="150" customFormat="1" ht="15" x14ac:dyDescent="0.25"/>
    <row r="151" customFormat="1" ht="15" x14ac:dyDescent="0.25"/>
    <row r="152" customFormat="1" ht="15" x14ac:dyDescent="0.25"/>
    <row r="153" customFormat="1" ht="15" x14ac:dyDescent="0.25"/>
    <row r="154" customFormat="1" ht="15" x14ac:dyDescent="0.25"/>
    <row r="155" customFormat="1" ht="15" x14ac:dyDescent="0.25"/>
    <row r="156" customFormat="1" ht="15" x14ac:dyDescent="0.25"/>
    <row r="157" customFormat="1" ht="15" x14ac:dyDescent="0.25"/>
    <row r="158" customFormat="1" ht="15" x14ac:dyDescent="0.25"/>
    <row r="159" customFormat="1" ht="15" x14ac:dyDescent="0.25"/>
    <row r="160" customFormat="1" ht="15" x14ac:dyDescent="0.25"/>
    <row r="161" customFormat="1" ht="15" x14ac:dyDescent="0.25"/>
    <row r="162" customFormat="1" ht="15" x14ac:dyDescent="0.25"/>
    <row r="163" customFormat="1" ht="15" x14ac:dyDescent="0.25"/>
    <row r="164" customFormat="1" ht="15" x14ac:dyDescent="0.25"/>
    <row r="165" customFormat="1" ht="15" x14ac:dyDescent="0.25"/>
    <row r="166" customFormat="1" ht="15" x14ac:dyDescent="0.25"/>
    <row r="167" customFormat="1" ht="15" x14ac:dyDescent="0.25"/>
    <row r="168" customFormat="1" ht="15" x14ac:dyDescent="0.25"/>
    <row r="169" customFormat="1" ht="15" x14ac:dyDescent="0.25"/>
    <row r="170" customFormat="1" ht="15" x14ac:dyDescent="0.25"/>
    <row r="171" customFormat="1" ht="15" x14ac:dyDescent="0.25"/>
    <row r="172" customFormat="1" ht="15" x14ac:dyDescent="0.25"/>
    <row r="173" customFormat="1" ht="15" x14ac:dyDescent="0.25"/>
    <row r="174" customFormat="1" ht="15" x14ac:dyDescent="0.25"/>
    <row r="175" customFormat="1" ht="15" x14ac:dyDescent="0.25"/>
    <row r="176" customFormat="1" ht="15" x14ac:dyDescent="0.25"/>
    <row r="177" customFormat="1" ht="15" x14ac:dyDescent="0.25"/>
    <row r="178" customFormat="1" ht="15" x14ac:dyDescent="0.25"/>
    <row r="179" customFormat="1" ht="15" x14ac:dyDescent="0.25"/>
    <row r="180" customFormat="1" ht="15" x14ac:dyDescent="0.25"/>
    <row r="181" customFormat="1" ht="15" x14ac:dyDescent="0.25"/>
    <row r="182" customFormat="1" ht="15" x14ac:dyDescent="0.25"/>
    <row r="183" customFormat="1" ht="15" x14ac:dyDescent="0.25"/>
    <row r="184" customFormat="1" ht="15" x14ac:dyDescent="0.25"/>
    <row r="185" customFormat="1" ht="15" x14ac:dyDescent="0.25"/>
    <row r="186" customFormat="1" ht="15" x14ac:dyDescent="0.25"/>
    <row r="187" customFormat="1" ht="15" x14ac:dyDescent="0.25"/>
    <row r="188" customFormat="1" ht="15" x14ac:dyDescent="0.25"/>
    <row r="189" customFormat="1" ht="15" x14ac:dyDescent="0.25"/>
    <row r="190" customFormat="1" ht="15" x14ac:dyDescent="0.25"/>
    <row r="191" customFormat="1" ht="15" x14ac:dyDescent="0.25"/>
    <row r="192" customFormat="1" ht="15" x14ac:dyDescent="0.25"/>
    <row r="193" customFormat="1" ht="15" x14ac:dyDescent="0.25"/>
    <row r="194" customFormat="1" ht="15" x14ac:dyDescent="0.25"/>
    <row r="195" customFormat="1" ht="15" x14ac:dyDescent="0.25"/>
    <row r="196" customFormat="1" ht="15" x14ac:dyDescent="0.25"/>
    <row r="197" customFormat="1" ht="15" x14ac:dyDescent="0.25"/>
    <row r="198" customFormat="1" ht="15" x14ac:dyDescent="0.25"/>
    <row r="199" customFormat="1" ht="15" x14ac:dyDescent="0.25"/>
    <row r="200" customFormat="1" ht="15" x14ac:dyDescent="0.25"/>
    <row r="201" customFormat="1" ht="15" x14ac:dyDescent="0.25"/>
    <row r="202" customFormat="1" ht="15" x14ac:dyDescent="0.25"/>
    <row r="203" customFormat="1" ht="15" x14ac:dyDescent="0.25"/>
    <row r="204" customFormat="1" ht="15" x14ac:dyDescent="0.25"/>
    <row r="205" customFormat="1" ht="15" x14ac:dyDescent="0.25"/>
    <row r="206" customFormat="1" ht="15" x14ac:dyDescent="0.25"/>
    <row r="207" customFormat="1" ht="15" x14ac:dyDescent="0.25"/>
    <row r="208" customFormat="1" ht="15" x14ac:dyDescent="0.25"/>
    <row r="209" customFormat="1" ht="15" x14ac:dyDescent="0.25"/>
    <row r="210" customFormat="1" ht="15" x14ac:dyDescent="0.25"/>
    <row r="211" customFormat="1" ht="15" x14ac:dyDescent="0.25"/>
    <row r="212" customFormat="1" ht="15" x14ac:dyDescent="0.25"/>
    <row r="213" customFormat="1" ht="15" x14ac:dyDescent="0.25"/>
    <row r="214" customFormat="1" ht="15" x14ac:dyDescent="0.25"/>
    <row r="215" customFormat="1" ht="15" x14ac:dyDescent="0.25"/>
    <row r="216" customFormat="1" ht="15" x14ac:dyDescent="0.25"/>
    <row r="217" customFormat="1" ht="15" x14ac:dyDescent="0.25"/>
    <row r="218" customFormat="1" ht="15" x14ac:dyDescent="0.25"/>
    <row r="219" customFormat="1" ht="15" x14ac:dyDescent="0.25"/>
    <row r="220" customFormat="1" ht="15" x14ac:dyDescent="0.25"/>
    <row r="221" customFormat="1" ht="15" x14ac:dyDescent="0.25"/>
    <row r="222" customFormat="1" ht="15" x14ac:dyDescent="0.25"/>
    <row r="223" customFormat="1" ht="15" x14ac:dyDescent="0.25"/>
    <row r="224" customFormat="1" ht="15" x14ac:dyDescent="0.25"/>
    <row r="225" customFormat="1" ht="15" x14ac:dyDescent="0.25"/>
    <row r="226" customFormat="1" ht="15" x14ac:dyDescent="0.25"/>
    <row r="227" customFormat="1" ht="15" x14ac:dyDescent="0.25"/>
    <row r="228" customFormat="1" ht="15" x14ac:dyDescent="0.25"/>
    <row r="229" customFormat="1" ht="15" x14ac:dyDescent="0.25"/>
    <row r="230" customFormat="1" ht="15" x14ac:dyDescent="0.25"/>
    <row r="231" customFormat="1" ht="15" x14ac:dyDescent="0.25"/>
    <row r="232" customFormat="1" ht="15" x14ac:dyDescent="0.25"/>
    <row r="233" customFormat="1" ht="15" x14ac:dyDescent="0.25"/>
    <row r="234" customFormat="1" ht="15" x14ac:dyDescent="0.25"/>
    <row r="235" customFormat="1" ht="15" x14ac:dyDescent="0.25"/>
    <row r="236" customFormat="1" ht="15" x14ac:dyDescent="0.25"/>
    <row r="237" customFormat="1" ht="15" x14ac:dyDescent="0.25"/>
    <row r="238" customFormat="1" ht="15" x14ac:dyDescent="0.25"/>
    <row r="239" customFormat="1" ht="15" x14ac:dyDescent="0.25"/>
    <row r="240" customFormat="1" ht="15" x14ac:dyDescent="0.25"/>
    <row r="241" customFormat="1" ht="15" x14ac:dyDescent="0.25"/>
    <row r="242" customFormat="1" ht="15" x14ac:dyDescent="0.25"/>
    <row r="243" customFormat="1" ht="15" x14ac:dyDescent="0.25"/>
    <row r="244" customFormat="1" ht="15" x14ac:dyDescent="0.25"/>
    <row r="245" customFormat="1" ht="15" x14ac:dyDescent="0.25"/>
    <row r="246" customFormat="1" ht="15" x14ac:dyDescent="0.25"/>
    <row r="247" customFormat="1" ht="15" x14ac:dyDescent="0.25"/>
    <row r="248" customFormat="1" ht="15" x14ac:dyDescent="0.25"/>
    <row r="249" customFormat="1" ht="15" x14ac:dyDescent="0.25"/>
    <row r="250" customFormat="1" ht="15" x14ac:dyDescent="0.25"/>
  </sheetData>
  <mergeCells count="37">
    <mergeCell ref="A1:J2"/>
    <mergeCell ref="A3:J4"/>
    <mergeCell ref="A5:J6"/>
    <mergeCell ref="B7:E7"/>
    <mergeCell ref="F7:J7"/>
    <mergeCell ref="B8:E8"/>
    <mergeCell ref="F8:J8"/>
    <mergeCell ref="B9:E9"/>
    <mergeCell ref="F9:J9"/>
    <mergeCell ref="B10:E10"/>
    <mergeCell ref="F10:J10"/>
    <mergeCell ref="A11:J12"/>
    <mergeCell ref="A13:A14"/>
    <mergeCell ref="B13:B14"/>
    <mergeCell ref="C13:C14"/>
    <mergeCell ref="D13:D14"/>
    <mergeCell ref="E13:E14"/>
    <mergeCell ref="F13:F14"/>
    <mergeCell ref="H13:H14"/>
    <mergeCell ref="J13:J14"/>
    <mergeCell ref="G13:G14"/>
    <mergeCell ref="I13:I14"/>
    <mergeCell ref="A15:A16"/>
    <mergeCell ref="B15:B16"/>
    <mergeCell ref="F15:F16"/>
    <mergeCell ref="H15:H16"/>
    <mergeCell ref="J15:J16"/>
    <mergeCell ref="A17:A18"/>
    <mergeCell ref="B17:B18"/>
    <mergeCell ref="F17:F18"/>
    <mergeCell ref="H17:H18"/>
    <mergeCell ref="J17:J18"/>
    <mergeCell ref="A19:A20"/>
    <mergeCell ref="B19:B20"/>
    <mergeCell ref="F19:F20"/>
    <mergeCell ref="H19:H20"/>
    <mergeCell ref="J19:J20"/>
  </mergeCells>
  <pageMargins left="0.75" right="0.75" top="1" bottom="1" header="0.511811023622047" footer="0.511811023622047"/>
  <pageSetup paperSize="9" scale="90" fitToHeight="0" orientation="landscape"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BF8F00"/>
    <pageSetUpPr fitToPage="1"/>
  </sheetPr>
  <dimension ref="A1:L247"/>
  <sheetViews>
    <sheetView showGridLines="0" topLeftCell="A3" zoomScaleNormal="100" workbookViewId="0">
      <selection activeCell="M34" sqref="M34"/>
    </sheetView>
  </sheetViews>
  <sheetFormatPr defaultColWidth="8.7109375" defaultRowHeight="12.75" x14ac:dyDescent="0.2"/>
  <cols>
    <col min="1" max="1" width="6.28515625" style="1" customWidth="1"/>
    <col min="2" max="2" width="16.42578125" style="1" customWidth="1"/>
    <col min="3" max="3" width="19.7109375" style="1" customWidth="1"/>
    <col min="4" max="4" width="14.7109375" style="1" bestFit="1" customWidth="1"/>
    <col min="5" max="5" width="10.85546875" style="1" customWidth="1"/>
    <col min="6" max="6" width="17" style="1" customWidth="1"/>
    <col min="7" max="7" width="8.140625" style="1" bestFit="1" customWidth="1"/>
    <col min="8" max="8" width="18.42578125" style="1" bestFit="1" customWidth="1"/>
    <col min="9" max="9" width="8" style="1" customWidth="1"/>
    <col min="10" max="10" width="13" style="1" customWidth="1"/>
    <col min="11" max="11" width="8.7109375" style="1"/>
    <col min="12" max="12" width="13.7109375" style="1" bestFit="1" customWidth="1"/>
    <col min="13" max="16384" width="8.7109375" style="1"/>
  </cols>
  <sheetData>
    <row r="1" spans="1:11" ht="16.899999999999999" customHeight="1" x14ac:dyDescent="0.25">
      <c r="A1" s="265" t="s">
        <v>30</v>
      </c>
      <c r="B1" s="265"/>
      <c r="C1" s="265"/>
      <c r="D1" s="265"/>
      <c r="E1" s="265"/>
      <c r="F1" s="265"/>
      <c r="G1" s="265"/>
      <c r="H1" s="265"/>
      <c r="I1"/>
      <c r="J1"/>
      <c r="K1"/>
    </row>
    <row r="2" spans="1:11" ht="16.899999999999999" customHeight="1" x14ac:dyDescent="0.25">
      <c r="A2" s="265"/>
      <c r="B2" s="265"/>
      <c r="C2" s="265"/>
      <c r="D2" s="265"/>
      <c r="E2" s="265"/>
      <c r="F2" s="265"/>
      <c r="G2" s="265"/>
      <c r="H2" s="265"/>
      <c r="I2"/>
      <c r="J2"/>
      <c r="K2"/>
    </row>
    <row r="3" spans="1:11" ht="16.899999999999999" customHeight="1" x14ac:dyDescent="0.25">
      <c r="A3" s="253" t="s">
        <v>4</v>
      </c>
      <c r="B3" s="253"/>
      <c r="C3" s="253" t="s">
        <v>5</v>
      </c>
      <c r="D3" s="253"/>
      <c r="E3" s="267" t="s">
        <v>31</v>
      </c>
      <c r="F3" s="267"/>
      <c r="G3" s="271" t="s">
        <v>32</v>
      </c>
      <c r="H3" s="271"/>
      <c r="I3"/>
      <c r="J3"/>
      <c r="K3"/>
    </row>
    <row r="4" spans="1:11" ht="16.899999999999999" customHeight="1" x14ac:dyDescent="0.25">
      <c r="A4" s="253" t="s">
        <v>7</v>
      </c>
      <c r="B4" s="253"/>
      <c r="C4" s="253" t="s">
        <v>8</v>
      </c>
      <c r="D4" s="253"/>
      <c r="E4" s="267" t="s">
        <v>33</v>
      </c>
      <c r="F4" s="267"/>
      <c r="G4" s="21"/>
      <c r="H4" s="21"/>
      <c r="I4"/>
      <c r="J4"/>
      <c r="K4"/>
    </row>
    <row r="5" spans="1:11" ht="16.899999999999999" customHeight="1" x14ac:dyDescent="0.25">
      <c r="A5" s="253" t="s">
        <v>34</v>
      </c>
      <c r="B5" s="253"/>
      <c r="C5" s="253" t="s">
        <v>11</v>
      </c>
      <c r="D5" s="253"/>
      <c r="E5" s="5" t="s">
        <v>35</v>
      </c>
      <c r="F5" s="5"/>
      <c r="H5" s="22"/>
      <c r="I5"/>
      <c r="J5"/>
      <c r="K5"/>
    </row>
    <row r="6" spans="1:11" ht="16.899999999999999" customHeight="1" x14ac:dyDescent="0.25">
      <c r="A6" s="265" t="s">
        <v>36</v>
      </c>
      <c r="B6" s="265"/>
      <c r="C6" s="265"/>
      <c r="D6" s="265"/>
      <c r="E6" s="265"/>
      <c r="F6" s="265"/>
      <c r="G6" s="265"/>
      <c r="H6" s="265"/>
      <c r="I6"/>
      <c r="J6"/>
      <c r="K6"/>
    </row>
    <row r="7" spans="1:11" ht="16.899999999999999" customHeight="1" x14ac:dyDescent="0.25">
      <c r="A7" s="265"/>
      <c r="B7" s="265"/>
      <c r="C7" s="265"/>
      <c r="D7" s="265"/>
      <c r="E7" s="265"/>
      <c r="F7" s="265"/>
      <c r="G7" s="265"/>
      <c r="H7" s="265"/>
      <c r="I7"/>
      <c r="J7"/>
      <c r="K7"/>
    </row>
    <row r="8" spans="1:11" ht="16.899999999999999" customHeight="1" x14ac:dyDescent="0.25">
      <c r="A8" s="267" t="s">
        <v>37</v>
      </c>
      <c r="B8" s="267"/>
      <c r="C8" s="267"/>
      <c r="D8" s="267"/>
      <c r="E8" s="267"/>
      <c r="F8" s="267"/>
      <c r="G8" s="268"/>
      <c r="H8" s="268"/>
      <c r="I8"/>
      <c r="J8"/>
      <c r="K8"/>
    </row>
    <row r="9" spans="1:11" ht="16.899999999999999" customHeight="1" x14ac:dyDescent="0.25">
      <c r="A9" s="267" t="s">
        <v>38</v>
      </c>
      <c r="B9" s="267"/>
      <c r="C9" s="267"/>
      <c r="D9" s="267"/>
      <c r="E9" s="267"/>
      <c r="F9" s="267"/>
      <c r="G9" s="268"/>
      <c r="H9" s="268"/>
      <c r="I9"/>
      <c r="J9"/>
      <c r="K9"/>
    </row>
    <row r="10" spans="1:11" ht="16.899999999999999" customHeight="1" x14ac:dyDescent="0.25">
      <c r="A10" s="267" t="s">
        <v>39</v>
      </c>
      <c r="B10" s="267"/>
      <c r="C10" s="267"/>
      <c r="D10" s="267"/>
      <c r="E10" s="267"/>
      <c r="F10" s="267"/>
      <c r="G10" s="269">
        <v>60</v>
      </c>
      <c r="H10" s="269"/>
      <c r="I10"/>
      <c r="J10"/>
      <c r="K10"/>
    </row>
    <row r="11" spans="1:11" ht="16.899999999999999" customHeight="1" x14ac:dyDescent="0.25">
      <c r="A11" s="267" t="s">
        <v>40</v>
      </c>
      <c r="B11" s="267"/>
      <c r="C11" s="267"/>
      <c r="D11" s="267"/>
      <c r="E11" s="267"/>
      <c r="F11" s="267"/>
      <c r="G11" s="270" t="s">
        <v>63</v>
      </c>
      <c r="H11" s="270"/>
      <c r="I11"/>
      <c r="J11"/>
      <c r="K11"/>
    </row>
    <row r="12" spans="1:11" ht="16.899999999999999" customHeight="1" x14ac:dyDescent="0.25">
      <c r="A12" s="265" t="s">
        <v>42</v>
      </c>
      <c r="B12" s="265"/>
      <c r="C12" s="265"/>
      <c r="D12" s="265"/>
      <c r="E12" s="265"/>
      <c r="F12" s="265"/>
      <c r="G12" s="265"/>
      <c r="H12" s="265"/>
      <c r="I12"/>
      <c r="J12"/>
      <c r="K12"/>
    </row>
    <row r="13" spans="1:11" ht="16.899999999999999" customHeight="1" x14ac:dyDescent="0.25">
      <c r="A13" s="265"/>
      <c r="B13" s="265"/>
      <c r="C13" s="265"/>
      <c r="D13" s="265"/>
      <c r="E13" s="265"/>
      <c r="F13" s="265"/>
      <c r="G13" s="265"/>
      <c r="H13" s="265"/>
      <c r="I13"/>
      <c r="J13" s="180" t="s">
        <v>441</v>
      </c>
      <c r="K13"/>
    </row>
    <row r="14" spans="1:11" ht="16.899999999999999" customHeight="1" x14ac:dyDescent="0.25">
      <c r="A14" s="266" t="s">
        <v>43</v>
      </c>
      <c r="B14" s="266" t="s">
        <v>44</v>
      </c>
      <c r="C14" s="266" t="s">
        <v>45</v>
      </c>
      <c r="D14" s="266" t="s">
        <v>443</v>
      </c>
      <c r="E14" s="266" t="s">
        <v>46</v>
      </c>
      <c r="F14" s="266" t="s">
        <v>47</v>
      </c>
      <c r="G14" s="266" t="s">
        <v>48</v>
      </c>
      <c r="H14" s="266" t="s">
        <v>444</v>
      </c>
      <c r="I14"/>
      <c r="J14" s="179">
        <f>COUNTIF(J17:J23,"DIVERGE")</f>
        <v>0</v>
      </c>
      <c r="K14"/>
    </row>
    <row r="15" spans="1:11" ht="16.899999999999999" customHeight="1" x14ac:dyDescent="0.25">
      <c r="A15" s="266"/>
      <c r="B15" s="266"/>
      <c r="C15" s="266"/>
      <c r="D15" s="266"/>
      <c r="E15" s="266"/>
      <c r="F15" s="266"/>
      <c r="G15" s="266"/>
      <c r="H15" s="266"/>
      <c r="I15"/>
      <c r="J15" s="179"/>
      <c r="K15"/>
    </row>
    <row r="16" spans="1:11" ht="16.899999999999999" customHeight="1" x14ac:dyDescent="0.25">
      <c r="A16" s="19"/>
      <c r="B16" s="19"/>
      <c r="C16" s="19" t="s">
        <v>49</v>
      </c>
      <c r="D16" s="19" t="s">
        <v>50</v>
      </c>
      <c r="E16" s="19" t="s">
        <v>51</v>
      </c>
      <c r="F16" s="19" t="s">
        <v>52</v>
      </c>
      <c r="G16" s="19" t="s">
        <v>53</v>
      </c>
      <c r="H16" s="19" t="s">
        <v>54</v>
      </c>
      <c r="I16"/>
      <c r="J16" s="182" t="s">
        <v>442</v>
      </c>
      <c r="K16"/>
    </row>
    <row r="17" spans="1:12" ht="16.899999999999999" customHeight="1" x14ac:dyDescent="0.25">
      <c r="A17" s="23">
        <v>1</v>
      </c>
      <c r="B17" s="24" t="s">
        <v>64</v>
      </c>
      <c r="C17" s="24" t="s">
        <v>56</v>
      </c>
      <c r="D17" s="25">
        <f>'LE AM'!J195</f>
        <v>6257.82</v>
      </c>
      <c r="E17" s="26">
        <v>1</v>
      </c>
      <c r="F17" s="25">
        <f>ROUND(D17*E17,2)</f>
        <v>6257.82</v>
      </c>
      <c r="G17" s="26">
        <v>1</v>
      </c>
      <c r="H17" s="27">
        <f>ROUND(F17*G17,2)</f>
        <v>6257.82</v>
      </c>
      <c r="I17"/>
      <c r="J17" s="179" t="str">
        <f>IF(ROUND(D17*E17,2)=F17,"OK","DIVERGE")</f>
        <v>OK</v>
      </c>
      <c r="K17"/>
      <c r="L17" s="204"/>
    </row>
    <row r="18" spans="1:12" ht="16.899999999999999" customHeight="1" x14ac:dyDescent="0.25">
      <c r="A18" s="23">
        <v>2</v>
      </c>
      <c r="B18" s="24" t="s">
        <v>64</v>
      </c>
      <c r="C18" s="24" t="s">
        <v>57</v>
      </c>
      <c r="D18" s="25">
        <f>'LE JA'!J195</f>
        <v>6169.69</v>
      </c>
      <c r="E18" s="26">
        <v>1</v>
      </c>
      <c r="F18" s="25">
        <f>ROUND(D18*E18,2)</f>
        <v>6169.69</v>
      </c>
      <c r="G18" s="26">
        <v>1</v>
      </c>
      <c r="H18" s="27">
        <f>ROUND(F18*G18,2)</f>
        <v>6169.69</v>
      </c>
      <c r="I18"/>
      <c r="J18" s="179" t="str">
        <f>IF(ROUND(D18*E18,2)=F18,"OK","DIVERGE")</f>
        <v>OK</v>
      </c>
      <c r="K18"/>
      <c r="L18" s="204"/>
    </row>
    <row r="19" spans="1:12" ht="16.899999999999999" customHeight="1" x14ac:dyDescent="0.25">
      <c r="A19" s="259" t="s">
        <v>58</v>
      </c>
      <c r="B19" s="259"/>
      <c r="C19" s="259"/>
      <c r="D19" s="259"/>
      <c r="E19" s="259"/>
      <c r="F19" s="259"/>
      <c r="G19" s="259"/>
      <c r="H19" s="261">
        <f>SUM(H17:H18)</f>
        <v>12427.509999999998</v>
      </c>
      <c r="I19"/>
      <c r="J19" s="179" t="str">
        <f>IF(SUM(H17:H18)=H19,"OK","DIVERGE")</f>
        <v>OK</v>
      </c>
      <c r="K19"/>
      <c r="L19" s="204"/>
    </row>
    <row r="20" spans="1:12" ht="16.899999999999999" customHeight="1" x14ac:dyDescent="0.25">
      <c r="A20" s="260"/>
      <c r="B20" s="260"/>
      <c r="C20" s="260"/>
      <c r="D20" s="260"/>
      <c r="E20" s="260"/>
      <c r="F20" s="260"/>
      <c r="G20" s="260"/>
      <c r="H20" s="261"/>
      <c r="I20"/>
      <c r="J20" s="179"/>
      <c r="K20"/>
    </row>
    <row r="21" spans="1:12" ht="16.899999999999999" customHeight="1" x14ac:dyDescent="0.25">
      <c r="A21" s="259" t="s">
        <v>59</v>
      </c>
      <c r="B21" s="259"/>
      <c r="C21" s="259"/>
      <c r="D21" s="259"/>
      <c r="E21" s="259"/>
      <c r="F21" s="259"/>
      <c r="G21" s="259"/>
      <c r="H21" s="261">
        <f>ROUND(H19*12,2)</f>
        <v>149130.12</v>
      </c>
      <c r="I21"/>
      <c r="J21" s="179" t="str">
        <f>IF(ROUND(H19*12,2)=H21,"OK","DIVERGE")</f>
        <v>OK</v>
      </c>
      <c r="K21"/>
    </row>
    <row r="22" spans="1:12" ht="16.899999999999999" customHeight="1" x14ac:dyDescent="0.25">
      <c r="A22" s="260"/>
      <c r="B22" s="260"/>
      <c r="C22" s="260"/>
      <c r="D22" s="260"/>
      <c r="E22" s="260"/>
      <c r="F22" s="260"/>
      <c r="G22" s="260"/>
      <c r="H22" s="261"/>
      <c r="I22"/>
      <c r="J22" s="179"/>
      <c r="K22"/>
    </row>
    <row r="23" spans="1:12" ht="16.899999999999999" customHeight="1" x14ac:dyDescent="0.25">
      <c r="A23" s="262" t="s">
        <v>60</v>
      </c>
      <c r="B23" s="262"/>
      <c r="C23" s="262"/>
      <c r="D23" s="262"/>
      <c r="E23" s="262"/>
      <c r="F23" s="262"/>
      <c r="G23" s="262"/>
      <c r="H23" s="264">
        <f>ROUND(H21*($G$10/12),2)</f>
        <v>745650.6</v>
      </c>
      <c r="I23"/>
      <c r="J23" s="179" t="str">
        <f>IF(ROUND(H21*($G$10/12),2)=H23,"OK","DIVERGE")</f>
        <v>OK</v>
      </c>
      <c r="K23"/>
    </row>
    <row r="24" spans="1:12" ht="16.899999999999999" customHeight="1" x14ac:dyDescent="0.25">
      <c r="A24" s="263"/>
      <c r="B24" s="263"/>
      <c r="C24" s="263"/>
      <c r="D24" s="263"/>
      <c r="E24" s="263"/>
      <c r="F24" s="263"/>
      <c r="G24" s="263"/>
      <c r="H24" s="264"/>
      <c r="I24"/>
      <c r="J24"/>
      <c r="K24"/>
    </row>
    <row r="25" spans="1:12" customFormat="1" ht="15" x14ac:dyDescent="0.25">
      <c r="L25" s="203"/>
    </row>
    <row r="26" spans="1:12" customFormat="1" ht="15" x14ac:dyDescent="0.25"/>
    <row r="27" spans="1:12" customFormat="1" ht="15" x14ac:dyDescent="0.25"/>
    <row r="28" spans="1:12" customFormat="1" ht="15" x14ac:dyDescent="0.25"/>
    <row r="29" spans="1:12" customFormat="1" ht="15" x14ac:dyDescent="0.25"/>
    <row r="30" spans="1:12" customFormat="1" ht="15" x14ac:dyDescent="0.25"/>
    <row r="31" spans="1:12" customFormat="1" ht="15" x14ac:dyDescent="0.25"/>
    <row r="32" spans="1:12" customFormat="1" ht="15" x14ac:dyDescent="0.25"/>
    <row r="33" customFormat="1" ht="15" x14ac:dyDescent="0.25"/>
    <row r="34" customFormat="1" ht="15" x14ac:dyDescent="0.25"/>
    <row r="35" customFormat="1" ht="15" x14ac:dyDescent="0.25"/>
    <row r="36" customFormat="1" ht="15" x14ac:dyDescent="0.25"/>
    <row r="37" customFormat="1" ht="15" x14ac:dyDescent="0.25"/>
    <row r="38" customFormat="1" ht="15" x14ac:dyDescent="0.25"/>
    <row r="39" customFormat="1" ht="15" x14ac:dyDescent="0.25"/>
    <row r="40" customFormat="1" ht="15" x14ac:dyDescent="0.25"/>
    <row r="41" customFormat="1" ht="15" x14ac:dyDescent="0.25"/>
    <row r="42" customFormat="1" ht="15" x14ac:dyDescent="0.25"/>
    <row r="43" customFormat="1" ht="15" x14ac:dyDescent="0.25"/>
    <row r="44" customFormat="1" ht="15" x14ac:dyDescent="0.25"/>
    <row r="45" customFormat="1" ht="15" x14ac:dyDescent="0.25"/>
    <row r="46" customFormat="1" ht="15" x14ac:dyDescent="0.25"/>
    <row r="47" customFormat="1" ht="15" x14ac:dyDescent="0.25"/>
    <row r="48" customFormat="1" ht="15" x14ac:dyDescent="0.25"/>
    <row r="49" customFormat="1" ht="15" x14ac:dyDescent="0.25"/>
    <row r="50" customFormat="1" ht="15" x14ac:dyDescent="0.25"/>
    <row r="51" customFormat="1" ht="15" x14ac:dyDescent="0.25"/>
    <row r="52" customFormat="1" ht="15" x14ac:dyDescent="0.25"/>
    <row r="53" customFormat="1" ht="15" x14ac:dyDescent="0.25"/>
    <row r="54" customFormat="1" ht="15" x14ac:dyDescent="0.25"/>
    <row r="55" customFormat="1" ht="15" x14ac:dyDescent="0.25"/>
    <row r="56" customFormat="1" ht="15" x14ac:dyDescent="0.25"/>
    <row r="57" customFormat="1" ht="15" x14ac:dyDescent="0.25"/>
    <row r="58" customFormat="1" ht="15" x14ac:dyDescent="0.25"/>
    <row r="59" customFormat="1" ht="15" x14ac:dyDescent="0.25"/>
    <row r="60" customFormat="1" ht="15" x14ac:dyDescent="0.25"/>
    <row r="61" customFormat="1" ht="15" x14ac:dyDescent="0.25"/>
    <row r="62" customFormat="1" ht="15" x14ac:dyDescent="0.25"/>
    <row r="63" customFormat="1" ht="15" x14ac:dyDescent="0.25"/>
    <row r="64" customFormat="1" ht="15" x14ac:dyDescent="0.25"/>
    <row r="65" customFormat="1" ht="15" x14ac:dyDescent="0.25"/>
    <row r="66" customFormat="1" ht="15" x14ac:dyDescent="0.25"/>
    <row r="67" customFormat="1" ht="15" x14ac:dyDescent="0.25"/>
    <row r="68" customFormat="1" ht="15" x14ac:dyDescent="0.25"/>
    <row r="69" customFormat="1" ht="15" x14ac:dyDescent="0.25"/>
    <row r="70" customFormat="1" ht="15" x14ac:dyDescent="0.25"/>
    <row r="71" customFormat="1" ht="15" x14ac:dyDescent="0.25"/>
    <row r="72" customFormat="1" ht="15" x14ac:dyDescent="0.25"/>
    <row r="73" customFormat="1" ht="15" x14ac:dyDescent="0.25"/>
    <row r="74" customFormat="1" ht="15" x14ac:dyDescent="0.25"/>
    <row r="75" customFormat="1" ht="15" x14ac:dyDescent="0.25"/>
    <row r="76" customFormat="1" ht="15" x14ac:dyDescent="0.25"/>
    <row r="77" customFormat="1" ht="15" x14ac:dyDescent="0.25"/>
    <row r="78" customFormat="1" ht="15" x14ac:dyDescent="0.25"/>
    <row r="79" customFormat="1" ht="15" x14ac:dyDescent="0.25"/>
    <row r="80" customFormat="1" ht="15" x14ac:dyDescent="0.25"/>
    <row r="81" customFormat="1" ht="15" x14ac:dyDescent="0.25"/>
    <row r="82" customFormat="1" ht="15" x14ac:dyDescent="0.25"/>
    <row r="83" customFormat="1" ht="15" x14ac:dyDescent="0.25"/>
    <row r="84" customFormat="1" ht="15" x14ac:dyDescent="0.25"/>
    <row r="85" customFormat="1" ht="15" x14ac:dyDescent="0.25"/>
    <row r="86" customFormat="1" ht="15" x14ac:dyDescent="0.25"/>
    <row r="87" customFormat="1" ht="15" x14ac:dyDescent="0.25"/>
    <row r="88" customFormat="1" ht="15" x14ac:dyDescent="0.25"/>
    <row r="89" customFormat="1" ht="15" x14ac:dyDescent="0.25"/>
    <row r="90" customFormat="1" ht="15" x14ac:dyDescent="0.25"/>
    <row r="91" customFormat="1" ht="15" x14ac:dyDescent="0.25"/>
    <row r="92" customFormat="1" ht="15" x14ac:dyDescent="0.25"/>
    <row r="93" customFormat="1" ht="15" x14ac:dyDescent="0.25"/>
    <row r="94" customFormat="1" ht="15" x14ac:dyDescent="0.25"/>
    <row r="95" customFormat="1" ht="15" x14ac:dyDescent="0.25"/>
    <row r="96" customFormat="1" ht="15" x14ac:dyDescent="0.25"/>
    <row r="97" customFormat="1" ht="15" x14ac:dyDescent="0.25"/>
    <row r="98" customFormat="1" ht="15" x14ac:dyDescent="0.25"/>
    <row r="99" customFormat="1" ht="15" x14ac:dyDescent="0.25"/>
    <row r="100" customFormat="1" ht="15" x14ac:dyDescent="0.25"/>
    <row r="101" customFormat="1" ht="15" x14ac:dyDescent="0.25"/>
    <row r="102" customFormat="1" ht="15" x14ac:dyDescent="0.25"/>
    <row r="103" customFormat="1" ht="15" x14ac:dyDescent="0.25"/>
    <row r="104" customFormat="1" ht="15" x14ac:dyDescent="0.25"/>
    <row r="105" customFormat="1" ht="15" x14ac:dyDescent="0.25"/>
    <row r="106" customFormat="1" ht="15" x14ac:dyDescent="0.25"/>
    <row r="107" customFormat="1" ht="15" x14ac:dyDescent="0.25"/>
    <row r="108" customFormat="1" ht="15" x14ac:dyDescent="0.25"/>
    <row r="109" customFormat="1" ht="15" x14ac:dyDescent="0.25"/>
    <row r="110" customFormat="1" ht="15" x14ac:dyDescent="0.25"/>
    <row r="111" customFormat="1" ht="15" x14ac:dyDescent="0.25"/>
    <row r="112" customFormat="1" ht="15" x14ac:dyDescent="0.25"/>
    <row r="113" customFormat="1" ht="15" x14ac:dyDescent="0.25"/>
    <row r="114" customFormat="1" ht="15" x14ac:dyDescent="0.25"/>
    <row r="115" customFormat="1" ht="15" x14ac:dyDescent="0.25"/>
    <row r="116" customFormat="1" ht="15" x14ac:dyDescent="0.25"/>
    <row r="117" customFormat="1" ht="15" x14ac:dyDescent="0.25"/>
    <row r="118" customFormat="1" ht="15" x14ac:dyDescent="0.25"/>
    <row r="119" customFormat="1" ht="15" x14ac:dyDescent="0.25"/>
    <row r="120" customFormat="1" ht="15" x14ac:dyDescent="0.25"/>
    <row r="121" customFormat="1" ht="15" x14ac:dyDescent="0.25"/>
    <row r="122" customFormat="1" ht="15" x14ac:dyDescent="0.25"/>
    <row r="123" customFormat="1" ht="15" x14ac:dyDescent="0.25"/>
    <row r="124" customFormat="1" ht="15" x14ac:dyDescent="0.25"/>
    <row r="125" customFormat="1" ht="15" x14ac:dyDescent="0.25"/>
    <row r="126" customFormat="1" ht="15" x14ac:dyDescent="0.25"/>
    <row r="127" customFormat="1" ht="15" x14ac:dyDescent="0.25"/>
    <row r="128" customFormat="1" ht="15" x14ac:dyDescent="0.25"/>
    <row r="129" customFormat="1" ht="15" x14ac:dyDescent="0.25"/>
    <row r="130" customFormat="1" ht="15" x14ac:dyDescent="0.25"/>
    <row r="131" customFormat="1" ht="15" x14ac:dyDescent="0.25"/>
    <row r="132" customFormat="1" ht="15" x14ac:dyDescent="0.25"/>
    <row r="133" customFormat="1" ht="15" x14ac:dyDescent="0.25"/>
    <row r="134" customFormat="1" ht="15" x14ac:dyDescent="0.25"/>
    <row r="135" customFormat="1" ht="15" x14ac:dyDescent="0.25"/>
    <row r="136" customFormat="1" ht="15" x14ac:dyDescent="0.25"/>
    <row r="137" customFormat="1" ht="15" x14ac:dyDescent="0.25"/>
    <row r="138" customFormat="1" ht="15" x14ac:dyDescent="0.25"/>
    <row r="139" customFormat="1" ht="15" x14ac:dyDescent="0.25"/>
    <row r="140" customFormat="1" ht="15" x14ac:dyDescent="0.25"/>
    <row r="141" customFormat="1" ht="15" x14ac:dyDescent="0.25"/>
    <row r="142" customFormat="1" ht="15" x14ac:dyDescent="0.25"/>
    <row r="143" customFormat="1" ht="15" x14ac:dyDescent="0.25"/>
    <row r="144" customFormat="1" ht="15" x14ac:dyDescent="0.25"/>
    <row r="145" customFormat="1" ht="15" x14ac:dyDescent="0.25"/>
    <row r="146" customFormat="1" ht="15" x14ac:dyDescent="0.25"/>
    <row r="147" customFormat="1" ht="15" x14ac:dyDescent="0.25"/>
    <row r="148" customFormat="1" ht="15" x14ac:dyDescent="0.25"/>
    <row r="149" customFormat="1" ht="15" x14ac:dyDescent="0.25"/>
    <row r="150" customFormat="1" ht="15" x14ac:dyDescent="0.25"/>
    <row r="151" customFormat="1" ht="15" x14ac:dyDescent="0.25"/>
    <row r="152" customFormat="1" ht="15" x14ac:dyDescent="0.25"/>
    <row r="153" customFormat="1" ht="15" x14ac:dyDescent="0.25"/>
    <row r="154" customFormat="1" ht="15" x14ac:dyDescent="0.25"/>
    <row r="155" customFormat="1" ht="15" x14ac:dyDescent="0.25"/>
    <row r="156" customFormat="1" ht="15" x14ac:dyDescent="0.25"/>
    <row r="157" customFormat="1" ht="15" x14ac:dyDescent="0.25"/>
    <row r="158" customFormat="1" ht="15" x14ac:dyDescent="0.25"/>
    <row r="159" customFormat="1" ht="15" x14ac:dyDescent="0.25"/>
    <row r="160" customFormat="1" ht="15" x14ac:dyDescent="0.25"/>
    <row r="161" customFormat="1" ht="15" x14ac:dyDescent="0.25"/>
    <row r="162" customFormat="1" ht="15" x14ac:dyDescent="0.25"/>
    <row r="163" customFormat="1" ht="15" x14ac:dyDescent="0.25"/>
    <row r="164" customFormat="1" ht="15" x14ac:dyDescent="0.25"/>
    <row r="165" customFormat="1" ht="15" x14ac:dyDescent="0.25"/>
    <row r="166" customFormat="1" ht="15" x14ac:dyDescent="0.25"/>
    <row r="167" customFormat="1" ht="15" x14ac:dyDescent="0.25"/>
    <row r="168" customFormat="1" ht="15" x14ac:dyDescent="0.25"/>
    <row r="169" customFormat="1" ht="15" x14ac:dyDescent="0.25"/>
    <row r="170" customFormat="1" ht="15" x14ac:dyDescent="0.25"/>
    <row r="171" customFormat="1" ht="15" x14ac:dyDescent="0.25"/>
    <row r="172" customFormat="1" ht="15" x14ac:dyDescent="0.25"/>
    <row r="173" customFormat="1" ht="15" x14ac:dyDescent="0.25"/>
    <row r="174" customFormat="1" ht="15" x14ac:dyDescent="0.25"/>
    <row r="175" customFormat="1" ht="15" x14ac:dyDescent="0.25"/>
    <row r="176" customFormat="1" ht="15" x14ac:dyDescent="0.25"/>
    <row r="177" customFormat="1" ht="15" x14ac:dyDescent="0.25"/>
    <row r="178" customFormat="1" ht="15" x14ac:dyDescent="0.25"/>
    <row r="179" customFormat="1" ht="15" x14ac:dyDescent="0.25"/>
    <row r="180" customFormat="1" ht="15" x14ac:dyDescent="0.25"/>
    <row r="181" customFormat="1" ht="15" x14ac:dyDescent="0.25"/>
    <row r="182" customFormat="1" ht="15" x14ac:dyDescent="0.25"/>
    <row r="183" customFormat="1" ht="15" x14ac:dyDescent="0.25"/>
    <row r="184" customFormat="1" ht="15" x14ac:dyDescent="0.25"/>
    <row r="185" customFormat="1" ht="15" x14ac:dyDescent="0.25"/>
    <row r="186" customFormat="1" ht="15" x14ac:dyDescent="0.25"/>
    <row r="187" customFormat="1" ht="15" x14ac:dyDescent="0.25"/>
    <row r="188" customFormat="1" ht="15" x14ac:dyDescent="0.25"/>
    <row r="189" customFormat="1" ht="15" x14ac:dyDescent="0.25"/>
    <row r="190" customFormat="1" ht="15" x14ac:dyDescent="0.25"/>
    <row r="191" customFormat="1" ht="15" x14ac:dyDescent="0.25"/>
    <row r="192" customFormat="1" ht="15" x14ac:dyDescent="0.25"/>
    <row r="193" customFormat="1" ht="15" x14ac:dyDescent="0.25"/>
    <row r="194" customFormat="1" ht="15" x14ac:dyDescent="0.25"/>
    <row r="195" customFormat="1" ht="15" x14ac:dyDescent="0.25"/>
    <row r="196" customFormat="1" ht="15" x14ac:dyDescent="0.25"/>
    <row r="197" customFormat="1" ht="15" x14ac:dyDescent="0.25"/>
    <row r="198" customFormat="1" ht="15" x14ac:dyDescent="0.25"/>
    <row r="199" customFormat="1" ht="15" x14ac:dyDescent="0.25"/>
    <row r="200" customFormat="1" ht="15" x14ac:dyDescent="0.25"/>
    <row r="201" customFormat="1" ht="15" x14ac:dyDescent="0.25"/>
    <row r="202" customFormat="1" ht="15" x14ac:dyDescent="0.25"/>
    <row r="203" customFormat="1" ht="15" x14ac:dyDescent="0.25"/>
    <row r="204" customFormat="1" ht="15" x14ac:dyDescent="0.25"/>
    <row r="205" customFormat="1" ht="15" x14ac:dyDescent="0.25"/>
    <row r="206" customFormat="1" ht="15" x14ac:dyDescent="0.25"/>
    <row r="207" customFormat="1" ht="15" x14ac:dyDescent="0.25"/>
    <row r="208" customFormat="1" ht="15" x14ac:dyDescent="0.25"/>
    <row r="209" customFormat="1" ht="15" x14ac:dyDescent="0.25"/>
    <row r="210" customFormat="1" ht="15" x14ac:dyDescent="0.25"/>
    <row r="211" customFormat="1" ht="15" x14ac:dyDescent="0.25"/>
    <row r="212" customFormat="1" ht="15" x14ac:dyDescent="0.25"/>
    <row r="213" customFormat="1" ht="15" x14ac:dyDescent="0.25"/>
    <row r="214" customFormat="1" ht="15" x14ac:dyDescent="0.25"/>
    <row r="215" customFormat="1" ht="15" x14ac:dyDescent="0.25"/>
    <row r="216" customFormat="1" ht="15" x14ac:dyDescent="0.25"/>
    <row r="217" customFormat="1" ht="15" x14ac:dyDescent="0.25"/>
    <row r="218" customFormat="1" ht="15" x14ac:dyDescent="0.25"/>
    <row r="219" customFormat="1" ht="15" x14ac:dyDescent="0.25"/>
    <row r="220" customFormat="1" ht="15" x14ac:dyDescent="0.25"/>
    <row r="221" customFormat="1" ht="15" x14ac:dyDescent="0.25"/>
    <row r="222" customFormat="1" ht="15" x14ac:dyDescent="0.25"/>
    <row r="223" customFormat="1" ht="15" x14ac:dyDescent="0.25"/>
    <row r="224" customFormat="1" ht="15" x14ac:dyDescent="0.25"/>
    <row r="225" customFormat="1" ht="15" x14ac:dyDescent="0.25"/>
    <row r="226" customFormat="1" ht="15" x14ac:dyDescent="0.25"/>
    <row r="227" customFormat="1" ht="15" x14ac:dyDescent="0.25"/>
    <row r="228" customFormat="1" ht="15" x14ac:dyDescent="0.25"/>
    <row r="229" customFormat="1" ht="15" x14ac:dyDescent="0.25"/>
    <row r="230" customFormat="1" ht="15" x14ac:dyDescent="0.25"/>
    <row r="231" customFormat="1" ht="15" x14ac:dyDescent="0.25"/>
    <row r="232" customFormat="1" ht="15" x14ac:dyDescent="0.25"/>
    <row r="233" customFormat="1" ht="15" x14ac:dyDescent="0.25"/>
    <row r="234" customFormat="1" ht="15" x14ac:dyDescent="0.25"/>
    <row r="235" customFormat="1" ht="15" x14ac:dyDescent="0.25"/>
    <row r="236" customFormat="1" ht="15" x14ac:dyDescent="0.25"/>
    <row r="237" customFormat="1" ht="15" x14ac:dyDescent="0.25"/>
    <row r="238" customFormat="1" ht="15" x14ac:dyDescent="0.25"/>
    <row r="239" customFormat="1" ht="15" x14ac:dyDescent="0.25"/>
    <row r="240" customFormat="1" ht="15" x14ac:dyDescent="0.25"/>
    <row r="241" customFormat="1" ht="15" x14ac:dyDescent="0.25"/>
    <row r="242" customFormat="1" ht="15" x14ac:dyDescent="0.25"/>
    <row r="243" customFormat="1" ht="15" x14ac:dyDescent="0.25"/>
    <row r="244" customFormat="1" ht="15" x14ac:dyDescent="0.25"/>
    <row r="245" customFormat="1" ht="15" x14ac:dyDescent="0.25"/>
    <row r="246" customFormat="1" ht="15" x14ac:dyDescent="0.25"/>
    <row r="247" customFormat="1" ht="15" x14ac:dyDescent="0.25"/>
  </sheetData>
  <mergeCells count="34">
    <mergeCell ref="A1:H2"/>
    <mergeCell ref="A3:B3"/>
    <mergeCell ref="C3:D3"/>
    <mergeCell ref="E3:F3"/>
    <mergeCell ref="G3:H3"/>
    <mergeCell ref="A6:H7"/>
    <mergeCell ref="A8:F8"/>
    <mergeCell ref="G8:H8"/>
    <mergeCell ref="A4:B4"/>
    <mergeCell ref="C4:D4"/>
    <mergeCell ref="E4:F4"/>
    <mergeCell ref="A5:B5"/>
    <mergeCell ref="C5:D5"/>
    <mergeCell ref="A9:F9"/>
    <mergeCell ref="G9:H9"/>
    <mergeCell ref="A10:F10"/>
    <mergeCell ref="G10:H10"/>
    <mergeCell ref="A11:F11"/>
    <mergeCell ref="G11:H11"/>
    <mergeCell ref="A12:H13"/>
    <mergeCell ref="A14:A15"/>
    <mergeCell ref="B14:B15"/>
    <mergeCell ref="C14:C15"/>
    <mergeCell ref="D14:D15"/>
    <mergeCell ref="E14:E15"/>
    <mergeCell ref="F14:F15"/>
    <mergeCell ref="G14:G15"/>
    <mergeCell ref="H14:H15"/>
    <mergeCell ref="A19:G20"/>
    <mergeCell ref="H19:H20"/>
    <mergeCell ref="A21:G22"/>
    <mergeCell ref="H21:H22"/>
    <mergeCell ref="A23:G24"/>
    <mergeCell ref="H23:H24"/>
  </mergeCells>
  <pageMargins left="0.75" right="0.75" top="1" bottom="1" header="0.511811023622047" footer="0.511811023622047"/>
  <pageSetup paperSize="9" fitToHeight="0" orientation="landscape"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BF8F00"/>
    <pageSetUpPr fitToPage="1"/>
  </sheetPr>
  <dimension ref="A1:Z250"/>
  <sheetViews>
    <sheetView showGridLines="0" topLeftCell="C182" zoomScale="85" zoomScaleNormal="85" workbookViewId="0">
      <selection activeCell="A195" sqref="A195:I195"/>
    </sheetView>
  </sheetViews>
  <sheetFormatPr defaultColWidth="8.7109375" defaultRowHeight="15" x14ac:dyDescent="0.25"/>
  <cols>
    <col min="1" max="1" width="4.7109375" style="1" customWidth="1"/>
    <col min="2" max="2" width="29.5703125" style="1" bestFit="1" customWidth="1"/>
    <col min="3" max="3" width="8.7109375" style="1" customWidth="1"/>
    <col min="4" max="4" width="13" style="1" customWidth="1"/>
    <col min="5" max="5" width="10.7109375" style="1" customWidth="1"/>
    <col min="6" max="6" width="44.7109375" style="1" customWidth="1"/>
    <col min="7" max="7" width="6.42578125" style="1" customWidth="1"/>
    <col min="8" max="8" width="8" style="1" customWidth="1"/>
    <col min="9" max="9" width="12" style="1" customWidth="1"/>
    <col min="10" max="10" width="15.7109375" style="1" customWidth="1"/>
    <col min="11" max="11" width="10.28515625" style="1" customWidth="1"/>
    <col min="12" max="12" width="13" customWidth="1"/>
    <col min="13" max="16384" width="8.7109375" style="1"/>
  </cols>
  <sheetData>
    <row r="1" spans="1:26" ht="16.899999999999999" customHeight="1" x14ac:dyDescent="0.25">
      <c r="A1" s="265" t="s">
        <v>226</v>
      </c>
      <c r="B1" s="265"/>
      <c r="C1" s="265"/>
      <c r="D1" s="265"/>
      <c r="E1" s="265"/>
      <c r="F1" s="265"/>
      <c r="G1" s="265"/>
      <c r="H1" s="265"/>
      <c r="I1" s="265"/>
      <c r="J1" s="265"/>
      <c r="M1"/>
      <c r="N1"/>
      <c r="O1"/>
      <c r="P1"/>
      <c r="Q1"/>
      <c r="R1"/>
      <c r="S1"/>
      <c r="T1"/>
      <c r="U1"/>
      <c r="V1"/>
      <c r="W1"/>
      <c r="X1"/>
      <c r="Y1"/>
      <c r="Z1"/>
    </row>
    <row r="2" spans="1:26" ht="16.899999999999999" customHeight="1" x14ac:dyDescent="0.25">
      <c r="A2" s="265"/>
      <c r="B2" s="265"/>
      <c r="C2" s="265"/>
      <c r="D2" s="265"/>
      <c r="E2" s="265"/>
      <c r="F2" s="265"/>
      <c r="G2" s="265"/>
      <c r="H2" s="265"/>
      <c r="I2" s="265"/>
      <c r="J2" s="265"/>
      <c r="M2"/>
      <c r="N2"/>
      <c r="O2"/>
      <c r="P2"/>
      <c r="Q2"/>
      <c r="R2"/>
      <c r="S2"/>
      <c r="T2"/>
      <c r="U2"/>
      <c r="V2"/>
      <c r="W2"/>
      <c r="X2"/>
      <c r="Y2"/>
      <c r="Z2"/>
    </row>
    <row r="3" spans="1:26" ht="16.899999999999999" customHeight="1" x14ac:dyDescent="0.25">
      <c r="A3" s="283"/>
      <c r="B3" s="283"/>
      <c r="C3" s="283"/>
      <c r="D3" s="283"/>
      <c r="E3" s="283"/>
      <c r="F3" s="283"/>
      <c r="G3" s="283"/>
      <c r="H3" s="283"/>
      <c r="I3" s="283"/>
      <c r="J3" s="283"/>
      <c r="M3"/>
      <c r="N3"/>
      <c r="O3"/>
      <c r="P3"/>
      <c r="Q3"/>
      <c r="R3"/>
      <c r="S3"/>
      <c r="T3"/>
      <c r="U3"/>
      <c r="V3"/>
      <c r="W3"/>
      <c r="X3"/>
      <c r="Y3"/>
      <c r="Z3"/>
    </row>
    <row r="4" spans="1:26" ht="16.899999999999999" customHeight="1" x14ac:dyDescent="0.25">
      <c r="A4" s="265" t="s">
        <v>34</v>
      </c>
      <c r="B4" s="265"/>
      <c r="C4" s="265"/>
      <c r="D4" s="265"/>
      <c r="E4" s="265"/>
      <c r="F4" s="265"/>
      <c r="G4" s="265"/>
      <c r="H4" s="265"/>
      <c r="I4" s="265"/>
      <c r="J4" s="265"/>
      <c r="M4"/>
      <c r="N4"/>
      <c r="O4"/>
      <c r="P4"/>
      <c r="Q4"/>
      <c r="R4"/>
      <c r="S4"/>
      <c r="T4"/>
      <c r="U4"/>
      <c r="V4"/>
      <c r="W4"/>
      <c r="X4"/>
      <c r="Y4"/>
      <c r="Z4"/>
    </row>
    <row r="5" spans="1:26" ht="16.899999999999999" customHeight="1" x14ac:dyDescent="0.25">
      <c r="A5" s="265"/>
      <c r="B5" s="265"/>
      <c r="C5" s="265"/>
      <c r="D5" s="265"/>
      <c r="E5" s="265"/>
      <c r="F5" s="265"/>
      <c r="G5" s="265"/>
      <c r="H5" s="265"/>
      <c r="I5" s="265"/>
      <c r="J5" s="265"/>
      <c r="M5"/>
      <c r="N5"/>
      <c r="O5"/>
      <c r="P5"/>
      <c r="Q5"/>
      <c r="R5"/>
      <c r="S5"/>
      <c r="T5"/>
      <c r="U5"/>
      <c r="V5"/>
      <c r="W5"/>
      <c r="X5"/>
      <c r="Y5"/>
      <c r="Z5"/>
    </row>
    <row r="6" spans="1:26" ht="16.899999999999999" customHeight="1" x14ac:dyDescent="0.25">
      <c r="A6" s="29">
        <v>1</v>
      </c>
      <c r="B6" s="272" t="s">
        <v>66</v>
      </c>
      <c r="C6" s="272"/>
      <c r="D6" s="272"/>
      <c r="E6" s="272"/>
      <c r="F6" s="272"/>
      <c r="G6" s="272"/>
      <c r="H6" s="305" t="s">
        <v>67</v>
      </c>
      <c r="I6" s="305"/>
      <c r="J6" s="305"/>
      <c r="M6"/>
      <c r="N6"/>
      <c r="O6"/>
      <c r="P6"/>
      <c r="Q6"/>
      <c r="R6"/>
      <c r="S6"/>
      <c r="T6"/>
      <c r="U6"/>
      <c r="V6"/>
      <c r="W6"/>
      <c r="X6"/>
      <c r="Y6"/>
      <c r="Z6"/>
    </row>
    <row r="7" spans="1:26" ht="16.899999999999999" customHeight="1" x14ac:dyDescent="0.25">
      <c r="A7" s="29">
        <v>2</v>
      </c>
      <c r="B7" s="272" t="s">
        <v>68</v>
      </c>
      <c r="C7" s="272"/>
      <c r="D7" s="272"/>
      <c r="E7" s="272"/>
      <c r="F7" s="272"/>
      <c r="G7" s="272"/>
      <c r="H7" s="305" t="s">
        <v>69</v>
      </c>
      <c r="I7" s="305"/>
      <c r="J7" s="305"/>
      <c r="M7"/>
      <c r="N7"/>
      <c r="O7"/>
      <c r="P7"/>
      <c r="Q7"/>
      <c r="R7"/>
      <c r="S7"/>
      <c r="T7"/>
      <c r="U7"/>
      <c r="V7"/>
      <c r="W7"/>
      <c r="X7"/>
      <c r="Y7"/>
      <c r="Z7"/>
    </row>
    <row r="8" spans="1:26" ht="16.899999999999999" customHeight="1" x14ac:dyDescent="0.25">
      <c r="A8" s="29">
        <v>3</v>
      </c>
      <c r="B8" s="272" t="s">
        <v>70</v>
      </c>
      <c r="C8" s="272"/>
      <c r="D8" s="272"/>
      <c r="E8" s="272"/>
      <c r="F8" s="272"/>
      <c r="G8" s="272"/>
      <c r="H8" s="310">
        <v>1765.86</v>
      </c>
      <c r="I8" s="310"/>
      <c r="J8" s="310"/>
      <c r="M8"/>
      <c r="N8"/>
      <c r="O8"/>
      <c r="P8"/>
      <c r="Q8"/>
      <c r="R8"/>
      <c r="S8"/>
      <c r="T8"/>
      <c r="U8"/>
      <c r="V8"/>
      <c r="W8"/>
      <c r="X8"/>
      <c r="Y8"/>
      <c r="Z8"/>
    </row>
    <row r="9" spans="1:26" ht="16.899999999999999" customHeight="1" x14ac:dyDescent="0.25">
      <c r="A9" s="29">
        <v>4</v>
      </c>
      <c r="B9" s="272" t="s">
        <v>71</v>
      </c>
      <c r="C9" s="272"/>
      <c r="D9" s="272"/>
      <c r="E9" s="272"/>
      <c r="F9" s="272"/>
      <c r="G9" s="272"/>
      <c r="H9" s="305" t="s">
        <v>72</v>
      </c>
      <c r="I9" s="305"/>
      <c r="J9" s="305"/>
      <c r="M9"/>
      <c r="N9"/>
      <c r="O9"/>
      <c r="P9"/>
      <c r="Q9"/>
      <c r="R9"/>
      <c r="S9"/>
      <c r="T9"/>
      <c r="U9"/>
      <c r="V9"/>
      <c r="W9"/>
      <c r="X9"/>
      <c r="Y9"/>
      <c r="Z9"/>
    </row>
    <row r="10" spans="1:26" ht="16.899999999999999" customHeight="1" x14ac:dyDescent="0.25">
      <c r="A10" s="29" t="s">
        <v>73</v>
      </c>
      <c r="B10" s="272" t="s">
        <v>74</v>
      </c>
      <c r="C10" s="272"/>
      <c r="D10" s="272"/>
      <c r="E10" s="272"/>
      <c r="F10" s="272"/>
      <c r="G10" s="272"/>
      <c r="H10" s="305" t="s">
        <v>75</v>
      </c>
      <c r="I10" s="305"/>
      <c r="J10" s="305"/>
      <c r="M10"/>
      <c r="N10"/>
      <c r="O10"/>
      <c r="P10"/>
      <c r="Q10"/>
      <c r="R10"/>
      <c r="S10"/>
      <c r="T10"/>
      <c r="U10"/>
      <c r="V10"/>
      <c r="W10"/>
      <c r="X10"/>
      <c r="Y10"/>
      <c r="Z10"/>
    </row>
    <row r="11" spans="1:26" ht="16.899999999999999" customHeight="1" x14ac:dyDescent="0.25">
      <c r="A11" s="29">
        <v>5</v>
      </c>
      <c r="B11" s="272" t="s">
        <v>76</v>
      </c>
      <c r="C11" s="272"/>
      <c r="D11" s="272"/>
      <c r="E11" s="272"/>
      <c r="F11" s="272"/>
      <c r="G11" s="272"/>
      <c r="H11" s="306">
        <v>46023</v>
      </c>
      <c r="I11" s="306"/>
      <c r="J11" s="306"/>
      <c r="M11"/>
      <c r="N11"/>
      <c r="O11"/>
      <c r="P11"/>
      <c r="Q11"/>
      <c r="R11"/>
      <c r="S11"/>
      <c r="T11"/>
      <c r="U11"/>
      <c r="V11"/>
      <c r="W11"/>
      <c r="X11"/>
      <c r="Y11"/>
      <c r="Z11"/>
    </row>
    <row r="12" spans="1:26" ht="16.899999999999999" customHeight="1" x14ac:dyDescent="0.25">
      <c r="A12" s="32">
        <v>6</v>
      </c>
      <c r="B12" s="307" t="s">
        <v>77</v>
      </c>
      <c r="C12" s="307"/>
      <c r="D12" s="307"/>
      <c r="E12" s="307"/>
      <c r="F12" s="307"/>
      <c r="G12" s="307"/>
      <c r="H12" s="308">
        <v>60</v>
      </c>
      <c r="I12" s="308"/>
      <c r="J12" s="308"/>
      <c r="M12"/>
      <c r="N12"/>
      <c r="O12"/>
      <c r="P12"/>
      <c r="Q12"/>
      <c r="R12"/>
      <c r="S12"/>
      <c r="T12"/>
      <c r="U12"/>
      <c r="V12"/>
      <c r="W12"/>
      <c r="X12"/>
      <c r="Y12"/>
      <c r="Z12"/>
    </row>
    <row r="13" spans="1:26" ht="16.899999999999999" customHeight="1" x14ac:dyDescent="0.25">
      <c r="A13" s="29"/>
      <c r="B13" s="30"/>
      <c r="C13" s="30"/>
      <c r="D13" s="30"/>
      <c r="E13" s="30"/>
      <c r="F13" s="30"/>
      <c r="G13" s="29"/>
      <c r="H13" s="31"/>
      <c r="I13" s="31"/>
      <c r="J13" s="31"/>
      <c r="M13"/>
      <c r="N13"/>
      <c r="O13"/>
      <c r="P13"/>
      <c r="Q13"/>
      <c r="R13"/>
      <c r="S13"/>
      <c r="T13"/>
      <c r="U13"/>
      <c r="V13"/>
      <c r="W13"/>
      <c r="X13"/>
      <c r="Y13"/>
      <c r="Z13"/>
    </row>
    <row r="14" spans="1:26" ht="16.899999999999999" customHeight="1" x14ac:dyDescent="0.25">
      <c r="A14" s="265" t="s">
        <v>78</v>
      </c>
      <c r="B14" s="265"/>
      <c r="C14" s="265"/>
      <c r="D14" s="265"/>
      <c r="E14" s="265"/>
      <c r="F14" s="265"/>
      <c r="G14" s="265"/>
      <c r="H14" s="265"/>
      <c r="I14" s="265"/>
      <c r="J14" s="265"/>
      <c r="M14"/>
      <c r="N14"/>
      <c r="O14"/>
      <c r="P14"/>
      <c r="Q14"/>
      <c r="R14"/>
      <c r="S14"/>
      <c r="T14"/>
      <c r="U14"/>
      <c r="V14"/>
      <c r="W14"/>
      <c r="X14"/>
      <c r="Y14"/>
      <c r="Z14"/>
    </row>
    <row r="15" spans="1:26" ht="16.899999999999999" customHeight="1" x14ac:dyDescent="0.25">
      <c r="A15" s="265"/>
      <c r="B15" s="265"/>
      <c r="C15" s="265"/>
      <c r="D15" s="265"/>
      <c r="E15" s="265"/>
      <c r="F15" s="265"/>
      <c r="G15" s="265"/>
      <c r="H15" s="265"/>
      <c r="I15" s="265"/>
      <c r="J15" s="265"/>
      <c r="M15"/>
      <c r="N15"/>
      <c r="O15"/>
      <c r="P15"/>
      <c r="Q15"/>
      <c r="R15"/>
      <c r="S15"/>
      <c r="T15"/>
      <c r="U15"/>
      <c r="V15"/>
      <c r="W15"/>
      <c r="X15"/>
      <c r="Y15"/>
      <c r="Z15"/>
    </row>
    <row r="16" spans="1:26" ht="16.899999999999999" customHeight="1" x14ac:dyDescent="0.25">
      <c r="A16" s="302">
        <v>1</v>
      </c>
      <c r="B16" s="303" t="s">
        <v>79</v>
      </c>
      <c r="C16" s="303"/>
      <c r="D16" s="303"/>
      <c r="E16" s="303"/>
      <c r="F16" s="303"/>
      <c r="G16" s="303"/>
      <c r="H16" s="304" t="s">
        <v>80</v>
      </c>
      <c r="I16" s="304"/>
      <c r="J16" s="304" t="s">
        <v>81</v>
      </c>
      <c r="M16"/>
      <c r="N16"/>
      <c r="O16"/>
      <c r="P16"/>
      <c r="Q16"/>
      <c r="R16"/>
      <c r="S16"/>
      <c r="T16"/>
      <c r="U16"/>
      <c r="V16"/>
      <c r="W16"/>
      <c r="X16"/>
      <c r="Y16"/>
      <c r="Z16"/>
    </row>
    <row r="17" spans="1:26" ht="16.899999999999999" customHeight="1" x14ac:dyDescent="0.25">
      <c r="A17" s="302"/>
      <c r="B17" s="302"/>
      <c r="C17" s="303"/>
      <c r="D17" s="303"/>
      <c r="E17" s="303"/>
      <c r="F17" s="303"/>
      <c r="G17" s="303"/>
      <c r="H17" s="304"/>
      <c r="I17" s="304"/>
      <c r="J17" s="304"/>
      <c r="M17"/>
      <c r="N17"/>
      <c r="O17"/>
      <c r="P17"/>
      <c r="Q17"/>
      <c r="R17"/>
      <c r="S17"/>
      <c r="T17"/>
      <c r="U17"/>
      <c r="V17"/>
      <c r="W17"/>
      <c r="X17"/>
      <c r="Y17"/>
      <c r="Z17"/>
    </row>
    <row r="18" spans="1:26" ht="16.899999999999999" customHeight="1" x14ac:dyDescent="0.25">
      <c r="A18" s="29" t="s">
        <v>3</v>
      </c>
      <c r="B18" s="309" t="s">
        <v>82</v>
      </c>
      <c r="C18" s="309"/>
      <c r="D18" s="309"/>
      <c r="E18" s="309"/>
      <c r="F18" s="309"/>
      <c r="G18" s="309"/>
      <c r="H18" s="309"/>
      <c r="I18" s="183"/>
      <c r="J18" s="33">
        <f>ROUND(((44/6)*30)*(H8/220),2)</f>
        <v>1765.86</v>
      </c>
      <c r="M18"/>
      <c r="N18"/>
      <c r="O18"/>
      <c r="P18"/>
      <c r="Q18"/>
      <c r="R18"/>
      <c r="S18"/>
      <c r="T18"/>
      <c r="U18"/>
      <c r="V18"/>
      <c r="W18"/>
      <c r="X18"/>
      <c r="Y18"/>
      <c r="Z18"/>
    </row>
    <row r="19" spans="1:26" ht="16.899999999999999" customHeight="1" x14ac:dyDescent="0.25">
      <c r="A19" s="29" t="s">
        <v>6</v>
      </c>
      <c r="B19" s="273" t="s">
        <v>83</v>
      </c>
      <c r="C19" s="273"/>
      <c r="D19" s="273"/>
      <c r="E19" s="273"/>
      <c r="F19" s="273"/>
      <c r="G19" s="273"/>
      <c r="H19" s="273"/>
      <c r="I19" s="34">
        <v>0.3</v>
      </c>
      <c r="J19" s="33">
        <f>ROUND(I19*J18,2)</f>
        <v>529.76</v>
      </c>
      <c r="M19"/>
      <c r="N19"/>
      <c r="O19"/>
      <c r="P19"/>
      <c r="Q19"/>
      <c r="R19"/>
      <c r="S19"/>
      <c r="T19"/>
      <c r="U19"/>
      <c r="V19"/>
      <c r="W19"/>
      <c r="X19"/>
      <c r="Y19"/>
      <c r="Z19"/>
    </row>
    <row r="20" spans="1:26" ht="16.899999999999999" customHeight="1" x14ac:dyDescent="0.25">
      <c r="A20" s="29" t="s">
        <v>9</v>
      </c>
      <c r="B20" s="272" t="s">
        <v>84</v>
      </c>
      <c r="C20" s="272"/>
      <c r="D20" s="272"/>
      <c r="E20" s="272"/>
      <c r="F20" s="272"/>
      <c r="G20" s="272"/>
      <c r="H20" s="272"/>
      <c r="I20" s="66"/>
      <c r="J20" s="35"/>
      <c r="M20"/>
      <c r="N20"/>
      <c r="O20"/>
      <c r="P20"/>
      <c r="Q20"/>
      <c r="R20"/>
      <c r="S20"/>
      <c r="T20"/>
      <c r="U20"/>
      <c r="V20"/>
      <c r="W20"/>
      <c r="X20"/>
      <c r="Y20"/>
      <c r="Z20"/>
    </row>
    <row r="21" spans="1:26" ht="16.899999999999999" customHeight="1" x14ac:dyDescent="0.25">
      <c r="A21" s="29" t="s">
        <v>12</v>
      </c>
      <c r="B21" s="272" t="s">
        <v>85</v>
      </c>
      <c r="C21" s="272"/>
      <c r="D21" s="272"/>
      <c r="E21" s="272"/>
      <c r="F21" s="272"/>
      <c r="G21" s="272"/>
      <c r="H21" s="272"/>
      <c r="I21" s="66"/>
      <c r="J21" s="35"/>
      <c r="M21"/>
      <c r="N21"/>
      <c r="O21"/>
      <c r="P21"/>
      <c r="Q21"/>
      <c r="R21"/>
      <c r="S21"/>
      <c r="T21"/>
      <c r="U21"/>
      <c r="V21"/>
      <c r="W21"/>
      <c r="X21"/>
      <c r="Y21"/>
      <c r="Z21"/>
    </row>
    <row r="22" spans="1:26" ht="16.899999999999999" customHeight="1" x14ac:dyDescent="0.25">
      <c r="A22" s="29" t="s">
        <v>86</v>
      </c>
      <c r="B22" s="272" t="s">
        <v>87</v>
      </c>
      <c r="C22" s="272"/>
      <c r="D22" s="272"/>
      <c r="E22" s="272"/>
      <c r="F22" s="272"/>
      <c r="G22" s="272"/>
      <c r="H22" s="272"/>
      <c r="I22" s="66"/>
      <c r="J22" s="35"/>
      <c r="M22"/>
      <c r="N22"/>
      <c r="O22"/>
      <c r="P22"/>
      <c r="Q22"/>
      <c r="R22"/>
      <c r="S22"/>
      <c r="T22"/>
      <c r="U22"/>
      <c r="V22"/>
      <c r="W22"/>
      <c r="X22"/>
      <c r="Y22"/>
      <c r="Z22"/>
    </row>
    <row r="23" spans="1:26" ht="16.899999999999999" customHeight="1" x14ac:dyDescent="0.25">
      <c r="A23" s="29" t="s">
        <v>88</v>
      </c>
      <c r="B23" s="299" t="s">
        <v>89</v>
      </c>
      <c r="C23" s="299"/>
      <c r="D23" s="299"/>
      <c r="E23" s="299"/>
      <c r="F23" s="299"/>
      <c r="G23" s="299"/>
      <c r="H23" s="299"/>
      <c r="I23" s="36">
        <v>0</v>
      </c>
      <c r="J23" s="33">
        <f>ROUND(I23*J18,2)</f>
        <v>0</v>
      </c>
      <c r="M23"/>
      <c r="N23"/>
      <c r="O23"/>
      <c r="P23"/>
      <c r="Q23"/>
      <c r="R23"/>
      <c r="S23"/>
      <c r="T23"/>
      <c r="U23"/>
      <c r="V23"/>
      <c r="W23"/>
      <c r="X23"/>
      <c r="Y23"/>
      <c r="Z23"/>
    </row>
    <row r="24" spans="1:26" ht="16.899999999999999" customHeight="1" x14ac:dyDescent="0.25">
      <c r="A24" s="259" t="s">
        <v>90</v>
      </c>
      <c r="B24" s="259"/>
      <c r="C24" s="259"/>
      <c r="D24" s="259"/>
      <c r="E24" s="259"/>
      <c r="F24" s="259"/>
      <c r="G24" s="259"/>
      <c r="H24" s="259"/>
      <c r="I24" s="259"/>
      <c r="J24" s="38">
        <f>SUM(J18:J23)</f>
        <v>2295.62</v>
      </c>
      <c r="M24"/>
      <c r="N24"/>
      <c r="O24"/>
      <c r="P24"/>
      <c r="Q24"/>
      <c r="R24"/>
      <c r="S24"/>
      <c r="T24"/>
      <c r="U24"/>
      <c r="V24"/>
      <c r="W24"/>
      <c r="X24"/>
      <c r="Y24"/>
      <c r="Z24"/>
    </row>
    <row r="25" spans="1:26" ht="16.899999999999999" customHeight="1" x14ac:dyDescent="0.25">
      <c r="A25" s="39"/>
      <c r="B25" s="40"/>
      <c r="C25" s="39"/>
      <c r="D25" s="39"/>
      <c r="E25" s="39"/>
      <c r="F25" s="39"/>
      <c r="G25" s="39"/>
      <c r="H25" s="39"/>
      <c r="I25" s="39"/>
      <c r="J25" s="41"/>
      <c r="M25"/>
      <c r="N25"/>
      <c r="O25"/>
      <c r="P25"/>
      <c r="Q25"/>
      <c r="R25"/>
      <c r="S25"/>
      <c r="T25"/>
      <c r="U25"/>
      <c r="V25"/>
      <c r="W25"/>
      <c r="X25"/>
      <c r="Y25"/>
      <c r="Z25"/>
    </row>
    <row r="26" spans="1:26" ht="16.899999999999999" customHeight="1" x14ac:dyDescent="0.25">
      <c r="A26" s="265" t="s">
        <v>91</v>
      </c>
      <c r="B26" s="265"/>
      <c r="C26" s="265"/>
      <c r="D26" s="265"/>
      <c r="E26" s="265"/>
      <c r="F26" s="265"/>
      <c r="G26" s="265"/>
      <c r="H26" s="265"/>
      <c r="I26" s="265"/>
      <c r="J26" s="265"/>
      <c r="M26"/>
      <c r="N26"/>
      <c r="O26"/>
      <c r="P26"/>
      <c r="Q26"/>
      <c r="R26"/>
      <c r="S26"/>
      <c r="T26"/>
      <c r="U26"/>
      <c r="V26"/>
      <c r="W26"/>
      <c r="X26"/>
      <c r="Y26"/>
      <c r="Z26"/>
    </row>
    <row r="27" spans="1:26" ht="16.899999999999999" customHeight="1" x14ac:dyDescent="0.25">
      <c r="A27" s="265"/>
      <c r="B27" s="265"/>
      <c r="C27" s="265"/>
      <c r="D27" s="265"/>
      <c r="E27" s="265"/>
      <c r="F27" s="265"/>
      <c r="G27" s="265"/>
      <c r="H27" s="265"/>
      <c r="I27" s="265"/>
      <c r="J27" s="265"/>
      <c r="M27"/>
      <c r="N27"/>
      <c r="O27"/>
      <c r="P27"/>
      <c r="Q27"/>
      <c r="R27"/>
      <c r="S27"/>
      <c r="T27"/>
      <c r="U27"/>
      <c r="V27"/>
      <c r="W27"/>
      <c r="X27"/>
      <c r="Y27"/>
      <c r="Z27"/>
    </row>
    <row r="28" spans="1:26" ht="16.899999999999999" customHeight="1" x14ac:dyDescent="0.25">
      <c r="A28" s="300" t="s">
        <v>92</v>
      </c>
      <c r="B28" s="300"/>
      <c r="C28" s="300"/>
      <c r="D28" s="300"/>
      <c r="E28" s="300"/>
      <c r="F28" s="300"/>
      <c r="G28" s="300"/>
      <c r="H28" s="300"/>
      <c r="I28" s="300"/>
      <c r="J28" s="300"/>
      <c r="M28"/>
      <c r="N28"/>
      <c r="O28"/>
      <c r="P28"/>
      <c r="Q28"/>
      <c r="R28"/>
      <c r="S28"/>
      <c r="T28"/>
      <c r="U28"/>
      <c r="V28"/>
      <c r="W28"/>
      <c r="X28"/>
      <c r="Y28"/>
      <c r="Z28"/>
    </row>
    <row r="29" spans="1:26" ht="16.899999999999999" customHeight="1" x14ac:dyDescent="0.25">
      <c r="A29" s="300"/>
      <c r="B29" s="300"/>
      <c r="C29" s="300"/>
      <c r="D29" s="300"/>
      <c r="E29" s="300"/>
      <c r="F29" s="300"/>
      <c r="G29" s="300"/>
      <c r="H29" s="300"/>
      <c r="I29" s="300"/>
      <c r="J29" s="300"/>
      <c r="M29"/>
      <c r="N29"/>
      <c r="O29"/>
      <c r="P29"/>
      <c r="Q29"/>
      <c r="R29"/>
      <c r="S29"/>
      <c r="T29"/>
      <c r="U29"/>
      <c r="V29"/>
      <c r="W29"/>
      <c r="X29"/>
      <c r="Y29"/>
      <c r="Z29"/>
    </row>
    <row r="30" spans="1:26" ht="16.899999999999999" customHeight="1" x14ac:dyDescent="0.25">
      <c r="A30" s="42" t="s">
        <v>93</v>
      </c>
      <c r="B30" s="301" t="s">
        <v>94</v>
      </c>
      <c r="C30" s="301"/>
      <c r="D30" s="301"/>
      <c r="E30" s="301"/>
      <c r="F30" s="301"/>
      <c r="G30" s="301"/>
      <c r="H30" s="301"/>
      <c r="I30" s="301"/>
      <c r="J30" s="43" t="s">
        <v>95</v>
      </c>
      <c r="M30"/>
      <c r="N30"/>
      <c r="O30"/>
      <c r="P30"/>
      <c r="Q30"/>
      <c r="R30"/>
      <c r="S30"/>
      <c r="T30"/>
      <c r="U30"/>
      <c r="V30"/>
      <c r="W30"/>
      <c r="X30"/>
      <c r="Y30"/>
      <c r="Z30"/>
    </row>
    <row r="31" spans="1:26" ht="16.899999999999999" customHeight="1" x14ac:dyDescent="0.25">
      <c r="A31" s="44"/>
      <c r="B31" s="45"/>
      <c r="C31" s="45"/>
      <c r="D31" s="45"/>
      <c r="E31" s="45"/>
      <c r="F31" s="45"/>
      <c r="G31" s="45"/>
      <c r="H31" s="46"/>
      <c r="I31" s="46"/>
      <c r="J31" s="47"/>
      <c r="M31"/>
      <c r="N31"/>
      <c r="O31"/>
      <c r="P31"/>
      <c r="Q31"/>
      <c r="R31"/>
      <c r="S31"/>
      <c r="T31"/>
      <c r="U31"/>
      <c r="V31"/>
      <c r="W31"/>
      <c r="X31"/>
      <c r="Y31"/>
      <c r="Z31"/>
    </row>
    <row r="32" spans="1:26" ht="16.899999999999999" customHeight="1" x14ac:dyDescent="0.25">
      <c r="A32" s="28" t="s">
        <v>3</v>
      </c>
      <c r="B32" s="272" t="s">
        <v>96</v>
      </c>
      <c r="C32" s="272"/>
      <c r="D32" s="272"/>
      <c r="E32" s="272"/>
      <c r="F32" s="272"/>
      <c r="G32" s="272"/>
      <c r="H32" s="272"/>
      <c r="I32" s="36">
        <v>8.3299999999999999E-2</v>
      </c>
      <c r="J32" s="33">
        <f>ROUND($J$24*I32,2)</f>
        <v>191.23</v>
      </c>
      <c r="M32"/>
      <c r="N32"/>
      <c r="O32"/>
      <c r="P32"/>
      <c r="Q32"/>
      <c r="R32"/>
      <c r="S32"/>
      <c r="T32"/>
      <c r="U32"/>
      <c r="V32"/>
      <c r="W32"/>
      <c r="X32"/>
      <c r="Y32"/>
      <c r="Z32"/>
    </row>
    <row r="33" spans="1:26" ht="16.899999999999999" customHeight="1" x14ac:dyDescent="0.25">
      <c r="A33" s="48"/>
      <c r="B33" s="276" t="s">
        <v>97</v>
      </c>
      <c r="C33" s="276"/>
      <c r="D33" s="276"/>
      <c r="E33" s="276"/>
      <c r="F33" s="276"/>
      <c r="G33" s="276"/>
      <c r="H33" s="276"/>
      <c r="I33" s="276"/>
      <c r="J33" s="49"/>
      <c r="M33"/>
      <c r="N33"/>
      <c r="O33"/>
      <c r="P33"/>
      <c r="Q33"/>
      <c r="R33"/>
      <c r="S33"/>
      <c r="T33"/>
      <c r="U33"/>
      <c r="V33"/>
      <c r="W33"/>
      <c r="X33"/>
      <c r="Y33"/>
      <c r="Z33"/>
    </row>
    <row r="34" spans="1:26" ht="16.899999999999999" customHeight="1" x14ac:dyDescent="0.25">
      <c r="A34" s="28" t="s">
        <v>6</v>
      </c>
      <c r="B34" s="272" t="s">
        <v>98</v>
      </c>
      <c r="C34" s="272"/>
      <c r="D34" s="272"/>
      <c r="E34" s="272"/>
      <c r="F34" s="272"/>
      <c r="G34" s="272"/>
      <c r="H34" s="272"/>
      <c r="I34" s="50">
        <v>3.0249999999999999E-2</v>
      </c>
      <c r="J34" s="33">
        <f>ROUND($J$24*I34,2)</f>
        <v>69.44</v>
      </c>
      <c r="M34"/>
      <c r="N34"/>
      <c r="O34"/>
      <c r="P34"/>
      <c r="Q34"/>
      <c r="R34"/>
      <c r="S34"/>
      <c r="T34"/>
      <c r="U34"/>
      <c r="V34"/>
      <c r="W34"/>
      <c r="X34"/>
      <c r="Y34"/>
      <c r="Z34"/>
    </row>
    <row r="35" spans="1:26" ht="16.899999999999999" customHeight="1" x14ac:dyDescent="0.25">
      <c r="A35" s="48"/>
      <c r="B35" s="276" t="s">
        <v>99</v>
      </c>
      <c r="C35" s="276"/>
      <c r="D35" s="276"/>
      <c r="E35" s="276"/>
      <c r="F35" s="276"/>
      <c r="G35" s="276"/>
      <c r="H35" s="276"/>
      <c r="I35" s="276"/>
      <c r="J35" s="49"/>
      <c r="M35"/>
      <c r="N35"/>
      <c r="O35"/>
      <c r="P35"/>
      <c r="Q35"/>
      <c r="R35"/>
      <c r="S35"/>
      <c r="T35"/>
      <c r="U35"/>
      <c r="V35"/>
      <c r="W35"/>
      <c r="X35"/>
      <c r="Y35"/>
      <c r="Z35"/>
    </row>
    <row r="36" spans="1:26" ht="16.899999999999999" customHeight="1" x14ac:dyDescent="0.25">
      <c r="A36" s="275" t="s">
        <v>90</v>
      </c>
      <c r="B36" s="275"/>
      <c r="C36" s="275"/>
      <c r="D36" s="275"/>
      <c r="E36" s="275"/>
      <c r="F36" s="275"/>
      <c r="G36" s="275"/>
      <c r="H36" s="275"/>
      <c r="I36" s="275"/>
      <c r="J36" s="289">
        <f>SUM(J32+J34)</f>
        <v>260.66999999999996</v>
      </c>
      <c r="M36"/>
      <c r="N36"/>
      <c r="O36"/>
      <c r="P36"/>
      <c r="Q36"/>
      <c r="R36"/>
      <c r="S36"/>
      <c r="T36"/>
      <c r="U36"/>
      <c r="V36"/>
      <c r="W36"/>
      <c r="X36"/>
      <c r="Y36"/>
      <c r="Z36"/>
    </row>
    <row r="37" spans="1:26" ht="16.899999999999999" customHeight="1" x14ac:dyDescent="0.25">
      <c r="A37" s="275"/>
      <c r="B37" s="275"/>
      <c r="C37" s="275"/>
      <c r="D37" s="275"/>
      <c r="E37" s="275"/>
      <c r="F37" s="275"/>
      <c r="G37" s="275"/>
      <c r="H37" s="275"/>
      <c r="I37" s="275"/>
      <c r="J37" s="289"/>
      <c r="M37"/>
      <c r="N37"/>
      <c r="O37"/>
      <c r="P37"/>
      <c r="Q37"/>
      <c r="R37"/>
      <c r="S37"/>
      <c r="T37"/>
      <c r="U37"/>
      <c r="V37"/>
      <c r="W37"/>
      <c r="X37"/>
      <c r="Y37"/>
      <c r="Z37"/>
    </row>
    <row r="38" spans="1:26" ht="16.899999999999999" customHeight="1" x14ac:dyDescent="0.25">
      <c r="A38" s="52" t="s">
        <v>9</v>
      </c>
      <c r="B38" s="273" t="s">
        <v>100</v>
      </c>
      <c r="C38" s="273"/>
      <c r="D38" s="273"/>
      <c r="E38" s="273"/>
      <c r="F38" s="273"/>
      <c r="G38" s="273"/>
      <c r="H38" s="273"/>
      <c r="I38" s="273"/>
      <c r="J38" s="54">
        <f>ROUND(I54*J36,2)</f>
        <v>95.93</v>
      </c>
      <c r="M38"/>
      <c r="N38"/>
      <c r="O38"/>
      <c r="P38"/>
      <c r="Q38"/>
      <c r="R38"/>
      <c r="S38"/>
      <c r="T38"/>
      <c r="U38"/>
      <c r="V38"/>
      <c r="W38"/>
      <c r="X38"/>
      <c r="Y38"/>
      <c r="Z38"/>
    </row>
    <row r="39" spans="1:26" ht="16.899999999999999" customHeight="1" x14ac:dyDescent="0.25">
      <c r="A39" s="275" t="s">
        <v>90</v>
      </c>
      <c r="B39" s="275"/>
      <c r="C39" s="275"/>
      <c r="D39" s="275"/>
      <c r="E39" s="275"/>
      <c r="F39" s="275"/>
      <c r="G39" s="275"/>
      <c r="H39" s="275"/>
      <c r="I39" s="275"/>
      <c r="J39" s="289">
        <f>J36+J38</f>
        <v>356.59999999999997</v>
      </c>
      <c r="M39"/>
      <c r="N39"/>
      <c r="O39"/>
      <c r="P39"/>
      <c r="Q39"/>
      <c r="R39"/>
      <c r="S39"/>
      <c r="T39"/>
      <c r="U39"/>
      <c r="V39"/>
      <c r="W39"/>
      <c r="X39"/>
      <c r="Y39"/>
      <c r="Z39"/>
    </row>
    <row r="40" spans="1:26" ht="16.899999999999999" customHeight="1" x14ac:dyDescent="0.25">
      <c r="A40" s="275"/>
      <c r="B40" s="275"/>
      <c r="C40" s="275"/>
      <c r="D40" s="275"/>
      <c r="E40" s="275"/>
      <c r="F40" s="275"/>
      <c r="G40" s="275"/>
      <c r="H40" s="275"/>
      <c r="I40" s="275"/>
      <c r="J40" s="289"/>
      <c r="M40"/>
      <c r="N40"/>
      <c r="O40"/>
      <c r="P40"/>
      <c r="Q40"/>
      <c r="R40"/>
      <c r="S40"/>
      <c r="T40"/>
      <c r="U40"/>
      <c r="V40"/>
      <c r="W40"/>
      <c r="X40"/>
      <c r="Y40"/>
      <c r="Z40"/>
    </row>
    <row r="41" spans="1:26" ht="16.899999999999999" customHeight="1" x14ac:dyDescent="0.25">
      <c r="A41" s="283"/>
      <c r="B41" s="283"/>
      <c r="C41" s="283"/>
      <c r="D41" s="283"/>
      <c r="E41" s="283"/>
      <c r="F41" s="283"/>
      <c r="G41" s="283"/>
      <c r="H41" s="283"/>
      <c r="I41" s="283"/>
      <c r="J41" s="283"/>
      <c r="M41"/>
      <c r="N41"/>
      <c r="O41"/>
      <c r="P41"/>
      <c r="Q41"/>
      <c r="R41"/>
      <c r="S41"/>
      <c r="T41"/>
      <c r="U41"/>
      <c r="V41"/>
      <c r="W41"/>
      <c r="X41"/>
      <c r="Y41"/>
      <c r="Z41"/>
    </row>
    <row r="42" spans="1:26" ht="16.899999999999999" customHeight="1" x14ac:dyDescent="0.25">
      <c r="A42" s="290" t="s">
        <v>101</v>
      </c>
      <c r="B42" s="290"/>
      <c r="C42" s="290"/>
      <c r="D42" s="290"/>
      <c r="E42" s="290"/>
      <c r="F42" s="290"/>
      <c r="G42" s="290"/>
      <c r="H42" s="290"/>
      <c r="I42" s="290"/>
      <c r="J42" s="290"/>
      <c r="M42"/>
      <c r="N42"/>
      <c r="O42"/>
      <c r="P42"/>
      <c r="Q42"/>
      <c r="R42"/>
      <c r="S42"/>
      <c r="T42"/>
      <c r="U42"/>
      <c r="V42"/>
      <c r="W42"/>
      <c r="X42"/>
      <c r="Y42"/>
      <c r="Z42"/>
    </row>
    <row r="43" spans="1:26" ht="16.899999999999999" customHeight="1" x14ac:dyDescent="0.25">
      <c r="A43" s="290"/>
      <c r="B43" s="290"/>
      <c r="C43" s="290"/>
      <c r="D43" s="290"/>
      <c r="E43" s="290"/>
      <c r="F43" s="290"/>
      <c r="G43" s="290"/>
      <c r="H43" s="290"/>
      <c r="I43" s="290"/>
      <c r="J43" s="290"/>
      <c r="M43"/>
      <c r="N43"/>
      <c r="O43"/>
      <c r="P43"/>
      <c r="Q43"/>
      <c r="R43"/>
      <c r="S43"/>
      <c r="T43"/>
      <c r="U43"/>
      <c r="V43"/>
      <c r="W43"/>
      <c r="X43"/>
      <c r="Y43"/>
      <c r="Z43"/>
    </row>
    <row r="44" spans="1:26" ht="16.899999999999999" customHeight="1" x14ac:dyDescent="0.25">
      <c r="A44" s="291" t="s">
        <v>102</v>
      </c>
      <c r="B44" s="292" t="s">
        <v>103</v>
      </c>
      <c r="C44" s="292"/>
      <c r="D44" s="292"/>
      <c r="E44" s="292"/>
      <c r="F44" s="292"/>
      <c r="G44" s="292"/>
      <c r="H44" s="292"/>
      <c r="I44" s="222" t="s">
        <v>104</v>
      </c>
      <c r="J44" s="222" t="s">
        <v>95</v>
      </c>
      <c r="M44"/>
      <c r="N44"/>
      <c r="O44"/>
      <c r="P44"/>
      <c r="Q44"/>
      <c r="R44"/>
      <c r="S44"/>
      <c r="T44"/>
      <c r="U44"/>
      <c r="V44"/>
      <c r="W44"/>
      <c r="X44"/>
      <c r="Y44"/>
      <c r="Z44"/>
    </row>
    <row r="45" spans="1:26" ht="16.899999999999999" customHeight="1" x14ac:dyDescent="0.25">
      <c r="A45" s="291"/>
      <c r="B45" s="291"/>
      <c r="C45" s="292"/>
      <c r="D45" s="292"/>
      <c r="E45" s="292"/>
      <c r="F45" s="292"/>
      <c r="G45" s="292"/>
      <c r="H45" s="292"/>
      <c r="I45" s="222"/>
      <c r="J45" s="222"/>
      <c r="M45"/>
      <c r="N45"/>
      <c r="O45"/>
      <c r="P45"/>
      <c r="Q45"/>
      <c r="R45"/>
      <c r="S45"/>
      <c r="T45"/>
      <c r="U45"/>
      <c r="V45"/>
      <c r="W45"/>
      <c r="X45"/>
      <c r="Y45"/>
      <c r="Z45"/>
    </row>
    <row r="46" spans="1:26" ht="16.899999999999999" customHeight="1" x14ac:dyDescent="0.25">
      <c r="A46" s="28" t="s">
        <v>3</v>
      </c>
      <c r="B46" s="273" t="s">
        <v>105</v>
      </c>
      <c r="C46" s="273"/>
      <c r="D46" s="273"/>
      <c r="E46" s="273"/>
      <c r="F46" s="273"/>
      <c r="G46" s="273"/>
      <c r="H46" s="273"/>
      <c r="I46" s="36">
        <v>0.2</v>
      </c>
      <c r="J46" s="33">
        <f t="shared" ref="J46:J53" si="0">ROUND($J$24*I46,2)</f>
        <v>459.12</v>
      </c>
      <c r="M46"/>
      <c r="N46"/>
      <c r="O46"/>
      <c r="P46"/>
      <c r="Q46"/>
      <c r="R46"/>
      <c r="S46"/>
      <c r="T46"/>
      <c r="U46"/>
      <c r="V46"/>
      <c r="W46"/>
      <c r="X46"/>
      <c r="Y46"/>
      <c r="Z46"/>
    </row>
    <row r="47" spans="1:26" ht="16.899999999999999" customHeight="1" x14ac:dyDescent="0.25">
      <c r="A47" s="28" t="s">
        <v>6</v>
      </c>
      <c r="B47" s="273" t="s">
        <v>106</v>
      </c>
      <c r="C47" s="273"/>
      <c r="D47" s="273"/>
      <c r="E47" s="273"/>
      <c r="F47" s="273"/>
      <c r="G47" s="273"/>
      <c r="H47" s="273"/>
      <c r="I47" s="36">
        <v>2.5000000000000001E-2</v>
      </c>
      <c r="J47" s="33">
        <f t="shared" si="0"/>
        <v>57.39</v>
      </c>
      <c r="M47"/>
      <c r="N47"/>
      <c r="O47"/>
      <c r="P47"/>
      <c r="Q47"/>
      <c r="R47"/>
      <c r="S47"/>
      <c r="T47"/>
      <c r="U47"/>
      <c r="V47"/>
      <c r="W47"/>
      <c r="X47"/>
      <c r="Y47"/>
      <c r="Z47"/>
    </row>
    <row r="48" spans="1:26" ht="16.899999999999999" customHeight="1" x14ac:dyDescent="0.25">
      <c r="A48" s="28" t="s">
        <v>9</v>
      </c>
      <c r="B48" s="273" t="s">
        <v>107</v>
      </c>
      <c r="C48" s="273"/>
      <c r="D48" s="273"/>
      <c r="E48" s="49" t="s">
        <v>108</v>
      </c>
      <c r="F48" s="55">
        <v>0.03</v>
      </c>
      <c r="G48" s="49" t="s">
        <v>109</v>
      </c>
      <c r="H48" s="56">
        <v>1</v>
      </c>
      <c r="I48" s="57">
        <f>ROUND((F48*H48),6)</f>
        <v>0.03</v>
      </c>
      <c r="J48" s="33">
        <f t="shared" si="0"/>
        <v>68.87</v>
      </c>
      <c r="M48"/>
      <c r="N48"/>
      <c r="O48"/>
      <c r="P48"/>
      <c r="Q48"/>
      <c r="R48"/>
      <c r="S48"/>
      <c r="T48"/>
      <c r="U48"/>
      <c r="V48"/>
      <c r="W48"/>
      <c r="X48"/>
      <c r="Y48"/>
      <c r="Z48"/>
    </row>
    <row r="49" spans="1:26" ht="16.899999999999999" customHeight="1" x14ac:dyDescent="0.25">
      <c r="A49" s="28" t="s">
        <v>12</v>
      </c>
      <c r="B49" s="273" t="s">
        <v>110</v>
      </c>
      <c r="C49" s="273"/>
      <c r="D49" s="273"/>
      <c r="E49" s="273"/>
      <c r="F49" s="273"/>
      <c r="G49" s="273"/>
      <c r="H49" s="273"/>
      <c r="I49" s="36">
        <v>1.4999999999999999E-2</v>
      </c>
      <c r="J49" s="33">
        <f t="shared" si="0"/>
        <v>34.43</v>
      </c>
      <c r="M49"/>
      <c r="N49"/>
      <c r="O49"/>
      <c r="P49"/>
      <c r="Q49"/>
      <c r="R49"/>
      <c r="S49"/>
      <c r="T49"/>
      <c r="U49"/>
      <c r="V49"/>
      <c r="W49"/>
      <c r="X49"/>
      <c r="Y49"/>
      <c r="Z49"/>
    </row>
    <row r="50" spans="1:26" ht="16.899999999999999" customHeight="1" x14ac:dyDescent="0.25">
      <c r="A50" s="28" t="s">
        <v>86</v>
      </c>
      <c r="B50" s="273" t="s">
        <v>111</v>
      </c>
      <c r="C50" s="273"/>
      <c r="D50" s="273"/>
      <c r="E50" s="273"/>
      <c r="F50" s="273"/>
      <c r="G50" s="273"/>
      <c r="H50" s="273"/>
      <c r="I50" s="36">
        <v>0.01</v>
      </c>
      <c r="J50" s="33">
        <f t="shared" si="0"/>
        <v>22.96</v>
      </c>
      <c r="M50"/>
      <c r="N50"/>
      <c r="O50"/>
      <c r="P50"/>
      <c r="Q50"/>
      <c r="R50"/>
      <c r="S50"/>
      <c r="T50"/>
      <c r="U50"/>
      <c r="V50"/>
      <c r="W50"/>
      <c r="X50"/>
      <c r="Y50"/>
      <c r="Z50"/>
    </row>
    <row r="51" spans="1:26" ht="16.899999999999999" customHeight="1" x14ac:dyDescent="0.25">
      <c r="A51" s="28" t="s">
        <v>88</v>
      </c>
      <c r="B51" s="273" t="s">
        <v>112</v>
      </c>
      <c r="C51" s="273"/>
      <c r="D51" s="273"/>
      <c r="E51" s="273"/>
      <c r="F51" s="273"/>
      <c r="G51" s="273"/>
      <c r="H51" s="273"/>
      <c r="I51" s="36">
        <v>6.0000000000000001E-3</v>
      </c>
      <c r="J51" s="33">
        <f t="shared" si="0"/>
        <v>13.77</v>
      </c>
      <c r="M51"/>
      <c r="N51"/>
      <c r="O51"/>
      <c r="P51"/>
      <c r="Q51"/>
      <c r="R51"/>
      <c r="S51"/>
      <c r="T51"/>
      <c r="U51"/>
      <c r="V51"/>
      <c r="W51"/>
      <c r="X51"/>
      <c r="Y51"/>
      <c r="Z51"/>
    </row>
    <row r="52" spans="1:26" ht="16.899999999999999" customHeight="1" x14ac:dyDescent="0.25">
      <c r="A52" s="28" t="s">
        <v>113</v>
      </c>
      <c r="B52" s="273" t="s">
        <v>114</v>
      </c>
      <c r="C52" s="273"/>
      <c r="D52" s="273"/>
      <c r="E52" s="273"/>
      <c r="F52" s="273"/>
      <c r="G52" s="273"/>
      <c r="H52" s="273"/>
      <c r="I52" s="36">
        <v>2E-3</v>
      </c>
      <c r="J52" s="33">
        <f t="shared" si="0"/>
        <v>4.59</v>
      </c>
      <c r="M52"/>
      <c r="N52"/>
      <c r="O52"/>
      <c r="P52"/>
      <c r="Q52"/>
      <c r="R52"/>
      <c r="S52"/>
      <c r="T52"/>
      <c r="U52"/>
      <c r="V52"/>
      <c r="W52"/>
      <c r="X52"/>
      <c r="Y52"/>
      <c r="Z52"/>
    </row>
    <row r="53" spans="1:26" ht="16.899999999999999" customHeight="1" x14ac:dyDescent="0.25">
      <c r="A53" s="28" t="s">
        <v>115</v>
      </c>
      <c r="B53" s="273" t="s">
        <v>116</v>
      </c>
      <c r="C53" s="273"/>
      <c r="D53" s="273"/>
      <c r="E53" s="273"/>
      <c r="F53" s="273"/>
      <c r="G53" s="273"/>
      <c r="H53" s="273"/>
      <c r="I53" s="36">
        <v>0.08</v>
      </c>
      <c r="J53" s="33">
        <f t="shared" si="0"/>
        <v>183.65</v>
      </c>
      <c r="M53"/>
      <c r="N53"/>
      <c r="O53"/>
      <c r="P53"/>
      <c r="Q53"/>
      <c r="R53"/>
      <c r="S53"/>
      <c r="T53"/>
      <c r="U53"/>
      <c r="V53"/>
      <c r="W53"/>
      <c r="X53"/>
      <c r="Y53"/>
      <c r="Z53"/>
    </row>
    <row r="54" spans="1:26" ht="16.899999999999999" customHeight="1" x14ac:dyDescent="0.25">
      <c r="A54" s="275" t="s">
        <v>90</v>
      </c>
      <c r="B54" s="275"/>
      <c r="C54" s="275"/>
      <c r="D54" s="275"/>
      <c r="E54" s="275"/>
      <c r="F54" s="275"/>
      <c r="G54" s="275"/>
      <c r="H54" s="275"/>
      <c r="I54" s="298">
        <f>SUM(I46:I53)</f>
        <v>0.36800000000000005</v>
      </c>
      <c r="J54" s="289">
        <f>SUM(J46:J53)</f>
        <v>844.78</v>
      </c>
      <c r="M54"/>
      <c r="N54"/>
      <c r="O54"/>
      <c r="P54"/>
      <c r="Q54"/>
      <c r="R54"/>
      <c r="S54"/>
      <c r="T54"/>
      <c r="U54"/>
      <c r="V54"/>
      <c r="W54"/>
      <c r="X54"/>
      <c r="Y54"/>
      <c r="Z54"/>
    </row>
    <row r="55" spans="1:26" ht="16.899999999999999" customHeight="1" x14ac:dyDescent="0.25">
      <c r="A55" s="275"/>
      <c r="B55" s="275"/>
      <c r="C55" s="275"/>
      <c r="D55" s="275"/>
      <c r="E55" s="275"/>
      <c r="F55" s="275"/>
      <c r="G55" s="275"/>
      <c r="H55" s="275"/>
      <c r="I55" s="298"/>
      <c r="J55" s="298"/>
      <c r="M55"/>
      <c r="N55"/>
      <c r="O55"/>
      <c r="P55"/>
      <c r="Q55"/>
      <c r="R55"/>
      <c r="S55"/>
      <c r="T55"/>
      <c r="U55"/>
      <c r="V55"/>
      <c r="W55"/>
      <c r="X55"/>
      <c r="Y55"/>
      <c r="Z55"/>
    </row>
    <row r="56" spans="1:26" ht="16.899999999999999" customHeight="1" x14ac:dyDescent="0.25">
      <c r="A56" s="283"/>
      <c r="B56" s="283"/>
      <c r="C56" s="283"/>
      <c r="D56" s="283"/>
      <c r="E56" s="283"/>
      <c r="F56" s="283"/>
      <c r="G56" s="283"/>
      <c r="H56" s="283"/>
      <c r="I56" s="283"/>
      <c r="J56" s="283"/>
      <c r="M56"/>
      <c r="N56"/>
      <c r="O56"/>
      <c r="P56"/>
      <c r="Q56"/>
      <c r="R56"/>
      <c r="S56"/>
      <c r="T56"/>
      <c r="U56"/>
      <c r="V56"/>
      <c r="W56"/>
      <c r="X56"/>
      <c r="Y56"/>
      <c r="Z56"/>
    </row>
    <row r="57" spans="1:26" ht="16.899999999999999" customHeight="1" x14ac:dyDescent="0.25">
      <c r="A57" s="290" t="s">
        <v>117</v>
      </c>
      <c r="B57" s="290"/>
      <c r="C57" s="290"/>
      <c r="D57" s="290"/>
      <c r="E57" s="290"/>
      <c r="F57" s="290"/>
      <c r="G57" s="290"/>
      <c r="H57" s="290"/>
      <c r="I57" s="290"/>
      <c r="J57" s="290"/>
      <c r="M57"/>
      <c r="N57"/>
      <c r="O57"/>
      <c r="P57"/>
      <c r="Q57"/>
      <c r="R57"/>
      <c r="S57"/>
      <c r="T57"/>
      <c r="U57"/>
      <c r="V57"/>
      <c r="W57"/>
      <c r="X57"/>
      <c r="Y57"/>
      <c r="Z57"/>
    </row>
    <row r="58" spans="1:26" ht="16.899999999999999" customHeight="1" x14ac:dyDescent="0.25">
      <c r="A58" s="290"/>
      <c r="B58" s="290"/>
      <c r="C58" s="290"/>
      <c r="D58" s="290"/>
      <c r="E58" s="290"/>
      <c r="F58" s="290"/>
      <c r="G58" s="290"/>
      <c r="H58" s="290"/>
      <c r="I58" s="290"/>
      <c r="J58" s="290"/>
      <c r="M58"/>
      <c r="N58"/>
      <c r="O58"/>
      <c r="P58"/>
      <c r="Q58"/>
      <c r="R58"/>
      <c r="S58"/>
      <c r="T58"/>
      <c r="U58"/>
      <c r="V58"/>
      <c r="W58"/>
      <c r="X58"/>
      <c r="Y58"/>
      <c r="Z58"/>
    </row>
    <row r="59" spans="1:26" ht="16.899999999999999" customHeight="1" x14ac:dyDescent="0.25">
      <c r="A59" s="291" t="s">
        <v>118</v>
      </c>
      <c r="B59" s="292" t="s">
        <v>119</v>
      </c>
      <c r="C59" s="292"/>
      <c r="D59" s="292"/>
      <c r="E59" s="292"/>
      <c r="F59" s="292"/>
      <c r="G59" s="292"/>
      <c r="H59" s="292"/>
      <c r="I59" s="292"/>
      <c r="J59" s="222" t="s">
        <v>95</v>
      </c>
      <c r="M59"/>
      <c r="N59"/>
      <c r="O59"/>
      <c r="P59"/>
      <c r="Q59"/>
      <c r="R59"/>
      <c r="S59"/>
      <c r="T59"/>
      <c r="U59"/>
      <c r="V59"/>
      <c r="W59"/>
      <c r="X59"/>
      <c r="Y59"/>
      <c r="Z59"/>
    </row>
    <row r="60" spans="1:26" ht="16.899999999999999" customHeight="1" x14ac:dyDescent="0.25">
      <c r="A60" s="291"/>
      <c r="B60" s="291"/>
      <c r="C60" s="292"/>
      <c r="D60" s="292"/>
      <c r="E60" s="292"/>
      <c r="F60" s="292"/>
      <c r="G60" s="292"/>
      <c r="H60" s="292"/>
      <c r="I60" s="292"/>
      <c r="J60" s="222"/>
      <c r="M60"/>
      <c r="N60"/>
      <c r="O60"/>
      <c r="P60"/>
      <c r="Q60"/>
      <c r="R60"/>
      <c r="S60"/>
      <c r="T60"/>
      <c r="U60"/>
      <c r="V60"/>
      <c r="W60"/>
      <c r="X60"/>
      <c r="Y60"/>
      <c r="Z60"/>
    </row>
    <row r="61" spans="1:26" ht="16.899999999999999" customHeight="1" x14ac:dyDescent="0.25">
      <c r="A61" s="28" t="s">
        <v>3</v>
      </c>
      <c r="B61" s="184" t="s">
        <v>120</v>
      </c>
      <c r="C61" s="184"/>
      <c r="D61" s="184"/>
      <c r="E61" s="184"/>
      <c r="F61" s="58" t="s">
        <v>121</v>
      </c>
      <c r="G61" s="59"/>
      <c r="H61" s="60"/>
      <c r="I61" s="60"/>
      <c r="J61" s="33">
        <f>IF(ROUND((I64*I62*I63)-(J18*I65),2)&lt;0,0,ROUND((I64*I62*I63)-(J18*I65),2))</f>
        <v>151.44999999999999</v>
      </c>
      <c r="M61"/>
      <c r="N61"/>
      <c r="O61"/>
      <c r="P61"/>
      <c r="Q61"/>
      <c r="R61"/>
      <c r="S61"/>
      <c r="T61"/>
      <c r="U61"/>
      <c r="V61"/>
      <c r="W61"/>
      <c r="X61"/>
      <c r="Y61"/>
      <c r="Z61"/>
    </row>
    <row r="62" spans="1:26" ht="16.899999999999999" customHeight="1" x14ac:dyDescent="0.25">
      <c r="A62" s="28"/>
      <c r="B62" s="183" t="s">
        <v>122</v>
      </c>
      <c r="C62" s="183"/>
      <c r="D62" s="183"/>
      <c r="E62" s="183"/>
      <c r="F62" s="58" t="s">
        <v>227</v>
      </c>
      <c r="G62" s="58"/>
      <c r="H62" s="61"/>
      <c r="I62" s="33">
        <v>5.85</v>
      </c>
      <c r="J62" s="33" t="s">
        <v>124</v>
      </c>
      <c r="M62"/>
      <c r="N62"/>
      <c r="O62"/>
      <c r="P62"/>
      <c r="Q62"/>
      <c r="R62"/>
      <c r="S62"/>
      <c r="T62"/>
      <c r="U62"/>
      <c r="V62"/>
      <c r="W62"/>
      <c r="X62"/>
      <c r="Y62"/>
      <c r="Z62"/>
    </row>
    <row r="63" spans="1:26" ht="16.899999999999999" customHeight="1" x14ac:dyDescent="0.25">
      <c r="A63" s="28"/>
      <c r="B63" s="273" t="s">
        <v>125</v>
      </c>
      <c r="C63" s="273"/>
      <c r="D63" s="273"/>
      <c r="E63" s="273"/>
      <c r="F63" s="273"/>
      <c r="G63" s="273"/>
      <c r="H63" s="273"/>
      <c r="I63" s="33">
        <v>2</v>
      </c>
      <c r="J63" s="35"/>
      <c r="M63"/>
      <c r="N63"/>
      <c r="O63"/>
      <c r="P63"/>
      <c r="Q63"/>
      <c r="R63"/>
      <c r="S63"/>
      <c r="T63"/>
      <c r="U63"/>
      <c r="V63"/>
      <c r="W63"/>
      <c r="X63"/>
      <c r="Y63"/>
      <c r="Z63"/>
    </row>
    <row r="64" spans="1:26" ht="16.899999999999999" customHeight="1" x14ac:dyDescent="0.25">
      <c r="A64" s="28"/>
      <c r="B64" s="273" t="s">
        <v>126</v>
      </c>
      <c r="C64" s="273"/>
      <c r="D64" s="273"/>
      <c r="E64" s="273"/>
      <c r="F64" s="273"/>
      <c r="G64" s="273"/>
      <c r="H64" s="273"/>
      <c r="I64" s="62">
        <v>22</v>
      </c>
      <c r="J64" s="35"/>
      <c r="M64"/>
      <c r="N64"/>
      <c r="O64"/>
      <c r="P64"/>
      <c r="Q64"/>
      <c r="R64"/>
      <c r="S64"/>
      <c r="T64"/>
      <c r="U64"/>
      <c r="V64"/>
      <c r="W64"/>
      <c r="X64"/>
      <c r="Y64"/>
      <c r="Z64"/>
    </row>
    <row r="65" spans="1:26" ht="16.899999999999999" customHeight="1" x14ac:dyDescent="0.25">
      <c r="A65" s="28"/>
      <c r="B65" s="273" t="s">
        <v>127</v>
      </c>
      <c r="C65" s="273"/>
      <c r="D65" s="273"/>
      <c r="E65" s="273"/>
      <c r="F65" s="273"/>
      <c r="G65" s="273"/>
      <c r="H65" s="273"/>
      <c r="I65" s="63">
        <v>0.06</v>
      </c>
      <c r="J65" s="35"/>
      <c r="M65"/>
      <c r="N65"/>
      <c r="O65"/>
      <c r="P65"/>
      <c r="Q65"/>
      <c r="R65"/>
      <c r="S65"/>
      <c r="T65"/>
      <c r="U65"/>
      <c r="V65"/>
      <c r="W65"/>
      <c r="X65"/>
      <c r="Y65"/>
      <c r="Z65"/>
    </row>
    <row r="66" spans="1:26" ht="16.899999999999999" customHeight="1" x14ac:dyDescent="0.25">
      <c r="A66" s="28" t="s">
        <v>6</v>
      </c>
      <c r="B66" s="183" t="s">
        <v>128</v>
      </c>
      <c r="C66" s="183"/>
      <c r="D66" s="183"/>
      <c r="E66" s="183"/>
      <c r="F66" s="59" t="s">
        <v>129</v>
      </c>
      <c r="G66" s="59"/>
      <c r="H66" s="60"/>
      <c r="I66" s="60"/>
      <c r="J66" s="33">
        <f>ROUND(I68*I67*(1-I69),2)</f>
        <v>483.81</v>
      </c>
      <c r="M66"/>
      <c r="N66"/>
      <c r="O66"/>
      <c r="P66"/>
      <c r="Q66"/>
      <c r="R66"/>
      <c r="S66"/>
      <c r="T66"/>
      <c r="U66"/>
      <c r="V66"/>
      <c r="W66"/>
      <c r="X66"/>
      <c r="Y66"/>
      <c r="Z66"/>
    </row>
    <row r="67" spans="1:26" ht="16.899999999999999" customHeight="1" x14ac:dyDescent="0.25">
      <c r="A67" s="28"/>
      <c r="B67" s="273" t="s">
        <v>130</v>
      </c>
      <c r="C67" s="273"/>
      <c r="D67" s="273"/>
      <c r="E67" s="273"/>
      <c r="F67" s="60" t="s">
        <v>131</v>
      </c>
      <c r="G67" s="64" t="s">
        <v>132</v>
      </c>
      <c r="H67" s="20"/>
      <c r="I67" s="33">
        <v>27.15</v>
      </c>
      <c r="J67" s="33" t="s">
        <v>124</v>
      </c>
      <c r="M67"/>
      <c r="N67"/>
      <c r="O67"/>
      <c r="P67"/>
      <c r="Q67"/>
      <c r="R67"/>
      <c r="S67"/>
      <c r="T67"/>
      <c r="U67"/>
      <c r="V67"/>
      <c r="W67"/>
      <c r="X67"/>
      <c r="Y67"/>
      <c r="Z67"/>
    </row>
    <row r="68" spans="1:26" ht="16.899999999999999" customHeight="1" x14ac:dyDescent="0.25">
      <c r="A68" s="65"/>
      <c r="B68" s="273" t="s">
        <v>133</v>
      </c>
      <c r="C68" s="273"/>
      <c r="D68" s="273"/>
      <c r="E68" s="273"/>
      <c r="F68" s="273"/>
      <c r="G68" s="273"/>
      <c r="H68" s="273"/>
      <c r="I68" s="62">
        <v>22</v>
      </c>
      <c r="J68" s="35"/>
      <c r="M68"/>
      <c r="N68"/>
      <c r="O68"/>
      <c r="P68"/>
      <c r="Q68"/>
      <c r="R68"/>
      <c r="S68"/>
      <c r="T68"/>
      <c r="U68"/>
      <c r="V68"/>
      <c r="W68"/>
      <c r="X68"/>
      <c r="Y68"/>
      <c r="Z68"/>
    </row>
    <row r="69" spans="1:26" ht="16.899999999999999" customHeight="1" x14ac:dyDescent="0.25">
      <c r="A69" s="65"/>
      <c r="B69" s="273" t="s">
        <v>134</v>
      </c>
      <c r="C69" s="273"/>
      <c r="D69" s="273"/>
      <c r="E69" s="273"/>
      <c r="F69" s="273"/>
      <c r="G69" s="273"/>
      <c r="H69" s="273"/>
      <c r="I69" s="63">
        <v>0.19</v>
      </c>
      <c r="J69" s="35"/>
      <c r="M69"/>
      <c r="N69"/>
      <c r="O69"/>
      <c r="P69"/>
      <c r="Q69"/>
      <c r="R69"/>
      <c r="S69"/>
      <c r="T69"/>
      <c r="U69"/>
      <c r="V69"/>
      <c r="W69"/>
      <c r="X69"/>
      <c r="Y69"/>
      <c r="Z69"/>
    </row>
    <row r="70" spans="1:26" ht="16.899999999999999" customHeight="1" x14ac:dyDescent="0.25">
      <c r="A70" s="28" t="s">
        <v>9</v>
      </c>
      <c r="B70" s="273" t="s">
        <v>135</v>
      </c>
      <c r="C70" s="273"/>
      <c r="D70" s="273"/>
      <c r="E70" s="273"/>
      <c r="H70" s="20"/>
      <c r="I70" s="20"/>
      <c r="J70" s="33">
        <v>0</v>
      </c>
      <c r="M70"/>
      <c r="N70"/>
      <c r="O70"/>
      <c r="P70"/>
      <c r="Q70"/>
      <c r="R70"/>
      <c r="S70"/>
      <c r="T70"/>
      <c r="U70"/>
      <c r="V70"/>
      <c r="W70"/>
      <c r="X70"/>
      <c r="Y70"/>
      <c r="Z70"/>
    </row>
    <row r="71" spans="1:26" ht="16.899999999999999" customHeight="1" x14ac:dyDescent="0.25">
      <c r="A71" s="28" t="s">
        <v>12</v>
      </c>
      <c r="B71" s="273" t="s">
        <v>136</v>
      </c>
      <c r="C71" s="273"/>
      <c r="D71" s="273"/>
      <c r="E71" s="273"/>
      <c r="F71" s="60" t="s">
        <v>131</v>
      </c>
      <c r="G71" s="64" t="s">
        <v>137</v>
      </c>
      <c r="H71" s="20"/>
      <c r="I71" s="20"/>
      <c r="J71" s="33">
        <v>25.52</v>
      </c>
      <c r="M71"/>
      <c r="N71"/>
      <c r="O71"/>
      <c r="P71"/>
      <c r="Q71"/>
      <c r="R71"/>
      <c r="S71"/>
      <c r="T71"/>
      <c r="U71"/>
      <c r="V71"/>
      <c r="W71"/>
      <c r="X71"/>
      <c r="Y71"/>
      <c r="Z71"/>
    </row>
    <row r="72" spans="1:26" ht="16.899999999999999" customHeight="1" x14ac:dyDescent="0.25">
      <c r="A72" s="28" t="s">
        <v>86</v>
      </c>
      <c r="B72" s="274" t="s">
        <v>138</v>
      </c>
      <c r="C72" s="274"/>
      <c r="D72" s="274"/>
      <c r="E72" s="274"/>
      <c r="F72" s="60" t="s">
        <v>131</v>
      </c>
      <c r="G72" s="64" t="s">
        <v>139</v>
      </c>
      <c r="H72" s="20"/>
      <c r="I72" s="31"/>
      <c r="J72" s="33">
        <v>80</v>
      </c>
      <c r="M72"/>
      <c r="N72"/>
      <c r="O72"/>
      <c r="P72"/>
      <c r="Q72"/>
      <c r="R72"/>
      <c r="S72"/>
      <c r="T72"/>
      <c r="U72"/>
      <c r="V72"/>
      <c r="W72"/>
      <c r="X72"/>
      <c r="Y72"/>
      <c r="Z72"/>
    </row>
    <row r="73" spans="1:26" ht="16.899999999999999" customHeight="1" x14ac:dyDescent="0.25">
      <c r="A73" s="275" t="s">
        <v>90</v>
      </c>
      <c r="B73" s="275"/>
      <c r="C73" s="275"/>
      <c r="D73" s="275"/>
      <c r="E73" s="275"/>
      <c r="F73" s="275"/>
      <c r="G73" s="275"/>
      <c r="H73" s="275"/>
      <c r="I73" s="275"/>
      <c r="J73" s="289">
        <f>SUM(J61:J72)</f>
        <v>740.78</v>
      </c>
      <c r="M73"/>
      <c r="N73"/>
      <c r="O73"/>
      <c r="P73"/>
      <c r="Q73"/>
      <c r="R73"/>
      <c r="S73"/>
      <c r="T73"/>
      <c r="U73"/>
      <c r="V73"/>
      <c r="W73"/>
      <c r="X73"/>
      <c r="Y73"/>
      <c r="Z73"/>
    </row>
    <row r="74" spans="1:26" ht="16.899999999999999" customHeight="1" x14ac:dyDescent="0.25">
      <c r="A74" s="275"/>
      <c r="B74" s="275"/>
      <c r="C74" s="275"/>
      <c r="D74" s="275"/>
      <c r="E74" s="275"/>
      <c r="F74" s="275"/>
      <c r="G74" s="275"/>
      <c r="H74" s="275"/>
      <c r="I74" s="275"/>
      <c r="J74" s="289"/>
      <c r="M74"/>
      <c r="N74"/>
      <c r="O74"/>
      <c r="P74"/>
      <c r="Q74"/>
      <c r="R74"/>
      <c r="S74"/>
      <c r="T74"/>
      <c r="U74"/>
      <c r="V74"/>
      <c r="W74"/>
      <c r="X74"/>
      <c r="Y74"/>
      <c r="Z74"/>
    </row>
    <row r="75" spans="1:26" ht="16.899999999999999" customHeight="1" x14ac:dyDescent="0.25">
      <c r="A75" s="67"/>
      <c r="B75" s="68"/>
      <c r="C75" s="67"/>
      <c r="D75" s="67"/>
      <c r="E75" s="67"/>
      <c r="F75" s="67"/>
      <c r="G75" s="67"/>
      <c r="H75" s="67"/>
      <c r="I75" s="67"/>
      <c r="J75" s="41"/>
      <c r="M75"/>
      <c r="N75"/>
      <c r="O75"/>
      <c r="P75"/>
      <c r="Q75"/>
      <c r="R75"/>
      <c r="S75"/>
      <c r="T75"/>
      <c r="U75"/>
      <c r="V75"/>
      <c r="W75"/>
      <c r="X75"/>
      <c r="Y75"/>
      <c r="Z75"/>
    </row>
    <row r="76" spans="1:26" ht="16.899999999999999" customHeight="1" x14ac:dyDescent="0.25">
      <c r="A76" s="290" t="s">
        <v>140</v>
      </c>
      <c r="B76" s="290"/>
      <c r="C76" s="290"/>
      <c r="D76" s="290"/>
      <c r="E76" s="290"/>
      <c r="F76" s="290"/>
      <c r="G76" s="290"/>
      <c r="H76" s="290"/>
      <c r="I76" s="290"/>
      <c r="J76" s="290"/>
      <c r="M76"/>
      <c r="N76"/>
      <c r="O76"/>
      <c r="P76"/>
      <c r="Q76"/>
      <c r="R76"/>
      <c r="S76"/>
      <c r="T76"/>
      <c r="U76"/>
      <c r="V76"/>
      <c r="W76"/>
      <c r="X76"/>
      <c r="Y76"/>
      <c r="Z76"/>
    </row>
    <row r="77" spans="1:26" ht="16.899999999999999" customHeight="1" x14ac:dyDescent="0.25">
      <c r="A77" s="290"/>
      <c r="B77" s="290"/>
      <c r="C77" s="290"/>
      <c r="D77" s="290"/>
      <c r="E77" s="290"/>
      <c r="F77" s="290"/>
      <c r="G77" s="290"/>
      <c r="H77" s="290"/>
      <c r="I77" s="290"/>
      <c r="J77" s="290"/>
      <c r="M77"/>
      <c r="N77"/>
      <c r="O77"/>
      <c r="P77"/>
      <c r="Q77"/>
      <c r="R77"/>
      <c r="S77"/>
      <c r="T77"/>
      <c r="U77"/>
      <c r="V77"/>
      <c r="W77"/>
      <c r="X77"/>
      <c r="Y77"/>
      <c r="Z77"/>
    </row>
    <row r="78" spans="1:26" ht="16.899999999999999" customHeight="1" x14ac:dyDescent="0.25">
      <c r="A78" s="219">
        <v>2</v>
      </c>
      <c r="B78" s="277" t="s">
        <v>141</v>
      </c>
      <c r="C78" s="277"/>
      <c r="D78" s="277"/>
      <c r="E78" s="277"/>
      <c r="F78" s="277"/>
      <c r="G78" s="277"/>
      <c r="H78" s="277"/>
      <c r="I78" s="277"/>
      <c r="J78" s="222" t="s">
        <v>95</v>
      </c>
      <c r="M78"/>
      <c r="N78"/>
      <c r="O78"/>
      <c r="P78"/>
      <c r="Q78"/>
      <c r="R78"/>
      <c r="S78"/>
      <c r="T78"/>
      <c r="U78"/>
      <c r="V78"/>
      <c r="W78"/>
      <c r="X78"/>
      <c r="Y78"/>
      <c r="Z78"/>
    </row>
    <row r="79" spans="1:26" ht="16.899999999999999" customHeight="1" x14ac:dyDescent="0.25">
      <c r="A79" s="219"/>
      <c r="B79" s="219"/>
      <c r="C79" s="277"/>
      <c r="D79" s="277"/>
      <c r="E79" s="277"/>
      <c r="F79" s="277"/>
      <c r="G79" s="277"/>
      <c r="H79" s="277"/>
      <c r="I79" s="277"/>
      <c r="J79" s="222"/>
      <c r="M79"/>
      <c r="N79"/>
      <c r="O79"/>
      <c r="P79"/>
      <c r="Q79"/>
      <c r="R79"/>
      <c r="S79"/>
      <c r="T79"/>
      <c r="U79"/>
      <c r="V79"/>
      <c r="W79"/>
      <c r="X79"/>
      <c r="Y79"/>
      <c r="Z79"/>
    </row>
    <row r="80" spans="1:26" ht="16.899999999999999" customHeight="1" x14ac:dyDescent="0.25">
      <c r="A80" s="29" t="s">
        <v>93</v>
      </c>
      <c r="B80" s="297" t="s">
        <v>94</v>
      </c>
      <c r="C80" s="297"/>
      <c r="D80" s="297"/>
      <c r="E80" s="297"/>
      <c r="F80" s="297"/>
      <c r="G80" s="297"/>
      <c r="H80" s="297"/>
      <c r="I80" s="297"/>
      <c r="J80" s="69">
        <f>J39</f>
        <v>356.59999999999997</v>
      </c>
      <c r="M80"/>
      <c r="N80"/>
      <c r="O80"/>
      <c r="P80"/>
      <c r="Q80"/>
      <c r="R80"/>
      <c r="S80"/>
      <c r="T80"/>
      <c r="U80"/>
      <c r="V80"/>
      <c r="W80"/>
      <c r="X80"/>
      <c r="Y80"/>
      <c r="Z80"/>
    </row>
    <row r="81" spans="1:26" ht="16.899999999999999" customHeight="1" x14ac:dyDescent="0.25">
      <c r="A81" s="29" t="s">
        <v>102</v>
      </c>
      <c r="B81" s="272" t="s">
        <v>103</v>
      </c>
      <c r="C81" s="272"/>
      <c r="D81" s="272"/>
      <c r="E81" s="272"/>
      <c r="F81" s="272"/>
      <c r="G81" s="272"/>
      <c r="H81" s="272"/>
      <c r="I81" s="272"/>
      <c r="J81" s="69">
        <f>J54</f>
        <v>844.78</v>
      </c>
      <c r="M81"/>
      <c r="N81"/>
      <c r="O81"/>
      <c r="P81"/>
      <c r="Q81"/>
      <c r="R81"/>
      <c r="S81"/>
      <c r="T81"/>
      <c r="U81"/>
      <c r="V81"/>
      <c r="W81"/>
      <c r="X81"/>
      <c r="Y81"/>
      <c r="Z81"/>
    </row>
    <row r="82" spans="1:26" ht="16.899999999999999" customHeight="1" x14ac:dyDescent="0.25">
      <c r="A82" s="29" t="s">
        <v>118</v>
      </c>
      <c r="B82" s="272" t="s">
        <v>119</v>
      </c>
      <c r="C82" s="272"/>
      <c r="D82" s="272"/>
      <c r="E82" s="272"/>
      <c r="F82" s="272"/>
      <c r="G82" s="272"/>
      <c r="H82" s="272"/>
      <c r="I82" s="272"/>
      <c r="J82" s="69">
        <f>J73</f>
        <v>740.78</v>
      </c>
      <c r="M82"/>
      <c r="N82"/>
      <c r="O82"/>
      <c r="P82"/>
      <c r="Q82"/>
      <c r="R82"/>
      <c r="S82"/>
      <c r="T82"/>
      <c r="U82"/>
      <c r="V82"/>
      <c r="W82"/>
      <c r="X82"/>
      <c r="Y82"/>
      <c r="Z82"/>
    </row>
    <row r="83" spans="1:26" ht="16.899999999999999" customHeight="1" x14ac:dyDescent="0.25">
      <c r="A83" s="259" t="s">
        <v>90</v>
      </c>
      <c r="B83" s="259"/>
      <c r="C83" s="259"/>
      <c r="D83" s="259"/>
      <c r="E83" s="259"/>
      <c r="F83" s="259"/>
      <c r="G83" s="259"/>
      <c r="H83" s="259"/>
      <c r="I83" s="259"/>
      <c r="J83" s="280">
        <f>SUM(J80+J81+J82)</f>
        <v>1942.1599999999999</v>
      </c>
      <c r="M83"/>
      <c r="N83"/>
      <c r="O83"/>
      <c r="P83"/>
      <c r="Q83"/>
      <c r="R83"/>
      <c r="S83"/>
      <c r="T83"/>
      <c r="U83"/>
      <c r="V83"/>
      <c r="W83"/>
      <c r="X83"/>
      <c r="Y83"/>
      <c r="Z83"/>
    </row>
    <row r="84" spans="1:26" ht="16.899999999999999" customHeight="1" x14ac:dyDescent="0.25">
      <c r="A84" s="259"/>
      <c r="B84" s="259"/>
      <c r="C84" s="259"/>
      <c r="D84" s="259"/>
      <c r="E84" s="259"/>
      <c r="F84" s="259"/>
      <c r="G84" s="259"/>
      <c r="H84" s="259"/>
      <c r="I84" s="259"/>
      <c r="J84" s="280"/>
      <c r="M84"/>
      <c r="N84"/>
      <c r="O84"/>
      <c r="P84"/>
      <c r="Q84"/>
      <c r="R84"/>
      <c r="S84"/>
      <c r="T84"/>
      <c r="U84"/>
      <c r="V84"/>
      <c r="W84"/>
      <c r="X84"/>
      <c r="Y84"/>
      <c r="Z84"/>
    </row>
    <row r="85" spans="1:26" ht="16.899999999999999" customHeight="1" x14ac:dyDescent="0.25">
      <c r="A85" s="283"/>
      <c r="B85" s="283"/>
      <c r="C85" s="283"/>
      <c r="D85" s="283"/>
      <c r="E85" s="283"/>
      <c r="F85" s="283"/>
      <c r="G85" s="283"/>
      <c r="H85" s="283"/>
      <c r="I85" s="283"/>
      <c r="J85" s="283"/>
      <c r="M85"/>
      <c r="N85"/>
      <c r="O85"/>
      <c r="P85"/>
      <c r="Q85"/>
      <c r="R85"/>
      <c r="S85"/>
      <c r="T85"/>
      <c r="U85"/>
      <c r="V85"/>
      <c r="W85"/>
      <c r="X85"/>
      <c r="Y85"/>
      <c r="Z85"/>
    </row>
    <row r="86" spans="1:26" ht="16.899999999999999" customHeight="1" x14ac:dyDescent="0.25">
      <c r="A86" s="290" t="s">
        <v>142</v>
      </c>
      <c r="B86" s="290"/>
      <c r="C86" s="290"/>
      <c r="D86" s="290"/>
      <c r="E86" s="290"/>
      <c r="F86" s="290"/>
      <c r="G86" s="290"/>
      <c r="H86" s="290"/>
      <c r="I86" s="290"/>
      <c r="J86" s="290"/>
      <c r="M86"/>
      <c r="N86"/>
      <c r="O86"/>
      <c r="P86"/>
      <c r="Q86"/>
      <c r="R86"/>
      <c r="S86"/>
      <c r="T86"/>
      <c r="U86"/>
      <c r="V86"/>
      <c r="W86"/>
      <c r="X86"/>
      <c r="Y86"/>
      <c r="Z86"/>
    </row>
    <row r="87" spans="1:26" ht="16.899999999999999" customHeight="1" x14ac:dyDescent="0.25">
      <c r="A87" s="290"/>
      <c r="B87" s="290"/>
      <c r="C87" s="290"/>
      <c r="D87" s="290"/>
      <c r="E87" s="290"/>
      <c r="F87" s="290"/>
      <c r="G87" s="290"/>
      <c r="H87" s="290"/>
      <c r="I87" s="290"/>
      <c r="J87" s="290"/>
      <c r="M87"/>
      <c r="N87"/>
      <c r="O87"/>
      <c r="P87"/>
      <c r="Q87"/>
      <c r="R87"/>
      <c r="S87"/>
      <c r="T87"/>
      <c r="U87"/>
      <c r="V87"/>
      <c r="W87"/>
      <c r="X87"/>
      <c r="Y87"/>
      <c r="Z87"/>
    </row>
    <row r="88" spans="1:26" ht="16.899999999999999" customHeight="1" x14ac:dyDescent="0.25">
      <c r="A88" s="291">
        <v>3</v>
      </c>
      <c r="B88" s="277" t="s">
        <v>143</v>
      </c>
      <c r="C88" s="277"/>
      <c r="D88" s="277"/>
      <c r="E88" s="277"/>
      <c r="F88" s="277"/>
      <c r="G88" s="277"/>
      <c r="H88" s="277"/>
      <c r="I88" s="277"/>
      <c r="J88" s="294" t="s">
        <v>95</v>
      </c>
      <c r="M88"/>
      <c r="N88"/>
      <c r="O88"/>
      <c r="P88"/>
      <c r="Q88"/>
      <c r="R88"/>
      <c r="S88"/>
      <c r="T88"/>
      <c r="U88"/>
      <c r="V88"/>
      <c r="W88"/>
      <c r="X88"/>
      <c r="Y88"/>
      <c r="Z88"/>
    </row>
    <row r="89" spans="1:26" ht="16.899999999999999" customHeight="1" x14ac:dyDescent="0.25">
      <c r="A89" s="291"/>
      <c r="B89" s="291"/>
      <c r="C89" s="277"/>
      <c r="D89" s="277"/>
      <c r="E89" s="277"/>
      <c r="F89" s="277"/>
      <c r="G89" s="277"/>
      <c r="H89" s="277"/>
      <c r="I89" s="277"/>
      <c r="J89" s="294"/>
      <c r="M89"/>
      <c r="N89"/>
      <c r="O89"/>
      <c r="P89"/>
      <c r="Q89"/>
      <c r="R89"/>
      <c r="S89"/>
      <c r="T89"/>
      <c r="U89"/>
      <c r="V89"/>
      <c r="W89"/>
      <c r="X89"/>
      <c r="Y89"/>
      <c r="Z89"/>
    </row>
    <row r="90" spans="1:26" ht="16.899999999999999" customHeight="1" x14ac:dyDescent="0.25">
      <c r="A90" s="28" t="s">
        <v>3</v>
      </c>
      <c r="B90" s="272" t="s">
        <v>144</v>
      </c>
      <c r="C90" s="272"/>
      <c r="D90" s="272"/>
      <c r="E90" s="272"/>
      <c r="F90" s="272"/>
      <c r="G90" s="272"/>
      <c r="H90" s="272"/>
      <c r="I90" s="272"/>
      <c r="J90" s="33">
        <f>ROUND((($J$24/12)+($J$32/12)+($J$24*0.121/12))*(30/30)*0.05,2)</f>
        <v>11.52</v>
      </c>
      <c r="M90"/>
      <c r="N90"/>
      <c r="O90"/>
      <c r="P90"/>
      <c r="Q90"/>
      <c r="R90"/>
      <c r="S90"/>
      <c r="T90"/>
      <c r="U90"/>
      <c r="V90"/>
      <c r="W90"/>
      <c r="X90"/>
      <c r="Y90"/>
      <c r="Z90"/>
    </row>
    <row r="91" spans="1:26" ht="16.899999999999999" customHeight="1" x14ac:dyDescent="0.25">
      <c r="A91" s="48"/>
      <c r="B91" s="276" t="s">
        <v>145</v>
      </c>
      <c r="C91" s="276"/>
      <c r="D91" s="276"/>
      <c r="E91" s="276"/>
      <c r="F91" s="276"/>
      <c r="G91" s="276"/>
      <c r="H91" s="276"/>
      <c r="I91" s="276"/>
      <c r="J91" s="49"/>
      <c r="M91"/>
      <c r="N91"/>
      <c r="O91"/>
      <c r="P91"/>
      <c r="Q91"/>
      <c r="R91"/>
      <c r="S91"/>
      <c r="T91"/>
      <c r="U91"/>
      <c r="V91"/>
      <c r="W91"/>
      <c r="X91"/>
      <c r="Y91"/>
      <c r="Z91"/>
    </row>
    <row r="92" spans="1:26" ht="16.899999999999999" customHeight="1" x14ac:dyDescent="0.25">
      <c r="A92" s="28" t="s">
        <v>6</v>
      </c>
      <c r="B92" s="272" t="s">
        <v>146</v>
      </c>
      <c r="C92" s="272"/>
      <c r="D92" s="272"/>
      <c r="E92" s="272"/>
      <c r="F92" s="272"/>
      <c r="G92" s="272"/>
      <c r="H92" s="272"/>
      <c r="I92" s="272"/>
      <c r="J92" s="33">
        <f>ROUND($J$90*I53,2)</f>
        <v>0.92</v>
      </c>
      <c r="M92"/>
      <c r="N92"/>
      <c r="O92"/>
      <c r="P92"/>
      <c r="Q92"/>
      <c r="R92"/>
      <c r="S92"/>
      <c r="T92"/>
      <c r="U92"/>
      <c r="V92"/>
      <c r="W92"/>
      <c r="X92"/>
      <c r="Y92"/>
      <c r="Z92"/>
    </row>
    <row r="93" spans="1:26" ht="16.899999999999999" customHeight="1" x14ac:dyDescent="0.25">
      <c r="A93" s="28" t="s">
        <v>9</v>
      </c>
      <c r="B93" s="272" t="s">
        <v>147</v>
      </c>
      <c r="C93" s="272"/>
      <c r="D93" s="272"/>
      <c r="E93" s="272"/>
      <c r="F93" s="272"/>
      <c r="G93" s="272"/>
      <c r="H93" s="272"/>
      <c r="I93" s="272"/>
      <c r="J93" s="33">
        <f>ROUND(((($J$24/30)*7)/$H$12)*1,2)</f>
        <v>8.93</v>
      </c>
      <c r="M93"/>
      <c r="N93"/>
      <c r="O93"/>
      <c r="P93"/>
      <c r="Q93"/>
      <c r="R93"/>
      <c r="S93"/>
      <c r="T93"/>
      <c r="U93"/>
      <c r="V93"/>
      <c r="W93"/>
      <c r="X93"/>
      <c r="Y93"/>
      <c r="Z93"/>
    </row>
    <row r="94" spans="1:26" ht="16.899999999999999" customHeight="1" x14ac:dyDescent="0.25">
      <c r="A94" s="48"/>
      <c r="B94" s="276" t="s">
        <v>148</v>
      </c>
      <c r="C94" s="276"/>
      <c r="D94" s="276"/>
      <c r="E94" s="276"/>
      <c r="F94" s="276"/>
      <c r="G94" s="276"/>
      <c r="H94" s="276"/>
      <c r="I94" s="276"/>
      <c r="J94" s="49"/>
      <c r="M94"/>
      <c r="N94"/>
      <c r="O94"/>
      <c r="P94"/>
      <c r="Q94"/>
      <c r="R94"/>
      <c r="S94"/>
      <c r="T94"/>
      <c r="U94"/>
      <c r="V94"/>
      <c r="W94"/>
      <c r="X94"/>
      <c r="Y94"/>
      <c r="Z94"/>
    </row>
    <row r="95" spans="1:26" ht="16.899999999999999" customHeight="1" x14ac:dyDescent="0.25">
      <c r="A95" s="28" t="s">
        <v>12</v>
      </c>
      <c r="B95" s="272" t="s">
        <v>149</v>
      </c>
      <c r="C95" s="272"/>
      <c r="D95" s="272"/>
      <c r="E95" s="272"/>
      <c r="F95" s="272"/>
      <c r="G95" s="272"/>
      <c r="H95" s="272"/>
      <c r="I95" s="272"/>
      <c r="J95" s="33">
        <f>ROUND($I$54*J93,2)</f>
        <v>3.29</v>
      </c>
      <c r="M95"/>
      <c r="N95"/>
      <c r="O95"/>
      <c r="P95"/>
      <c r="Q95"/>
      <c r="R95"/>
      <c r="S95"/>
      <c r="T95"/>
      <c r="U95"/>
      <c r="V95"/>
      <c r="W95"/>
      <c r="X95"/>
      <c r="Y95"/>
      <c r="Z95"/>
    </row>
    <row r="96" spans="1:26" ht="16.899999999999999" customHeight="1" x14ac:dyDescent="0.25">
      <c r="A96" s="28" t="s">
        <v>86</v>
      </c>
      <c r="B96" s="272" t="s">
        <v>150</v>
      </c>
      <c r="C96" s="272"/>
      <c r="D96" s="272"/>
      <c r="E96" s="272"/>
      <c r="F96" s="272"/>
      <c r="G96" s="272"/>
      <c r="H96" s="272"/>
      <c r="I96" s="34">
        <v>0.04</v>
      </c>
      <c r="J96" s="33">
        <f>ROUND($J$24*I96,2)</f>
        <v>91.82</v>
      </c>
      <c r="M96"/>
      <c r="N96"/>
      <c r="O96"/>
      <c r="P96"/>
      <c r="Q96"/>
      <c r="R96"/>
      <c r="S96"/>
      <c r="T96"/>
      <c r="U96"/>
      <c r="V96"/>
      <c r="W96"/>
      <c r="X96"/>
      <c r="Y96"/>
      <c r="Z96"/>
    </row>
    <row r="97" spans="1:26" ht="16.899999999999999" customHeight="1" x14ac:dyDescent="0.25">
      <c r="A97" s="48"/>
      <c r="B97" s="276" t="s">
        <v>151</v>
      </c>
      <c r="C97" s="276"/>
      <c r="D97" s="276"/>
      <c r="E97" s="276"/>
      <c r="F97" s="276"/>
      <c r="G97" s="276"/>
      <c r="H97" s="276"/>
      <c r="I97" s="276"/>
      <c r="J97" s="49"/>
      <c r="M97"/>
      <c r="N97"/>
      <c r="O97"/>
      <c r="P97"/>
      <c r="Q97"/>
      <c r="R97"/>
      <c r="S97"/>
      <c r="T97"/>
      <c r="U97"/>
      <c r="V97"/>
      <c r="W97"/>
      <c r="X97"/>
      <c r="Y97"/>
      <c r="Z97"/>
    </row>
    <row r="98" spans="1:26" ht="16.899999999999999" customHeight="1" x14ac:dyDescent="0.25">
      <c r="A98" s="275" t="s">
        <v>90</v>
      </c>
      <c r="B98" s="275"/>
      <c r="C98" s="275"/>
      <c r="D98" s="275"/>
      <c r="E98" s="275"/>
      <c r="F98" s="275"/>
      <c r="G98" s="275"/>
      <c r="H98" s="275"/>
      <c r="I98" s="275"/>
      <c r="J98" s="289">
        <f>SUM(J90:J96)</f>
        <v>116.47999999999999</v>
      </c>
      <c r="M98"/>
      <c r="N98"/>
      <c r="O98"/>
      <c r="P98"/>
      <c r="Q98"/>
      <c r="R98"/>
      <c r="S98"/>
      <c r="T98"/>
      <c r="U98"/>
      <c r="V98"/>
      <c r="W98"/>
      <c r="X98"/>
      <c r="Y98"/>
      <c r="Z98"/>
    </row>
    <row r="99" spans="1:26" ht="16.899999999999999" customHeight="1" x14ac:dyDescent="0.25">
      <c r="A99" s="275"/>
      <c r="B99" s="275"/>
      <c r="C99" s="275"/>
      <c r="D99" s="275"/>
      <c r="E99" s="275"/>
      <c r="F99" s="275"/>
      <c r="G99" s="275"/>
      <c r="H99" s="275"/>
      <c r="I99" s="275"/>
      <c r="J99" s="289"/>
      <c r="M99"/>
      <c r="N99"/>
      <c r="O99"/>
      <c r="P99"/>
      <c r="Q99"/>
      <c r="R99"/>
      <c r="S99"/>
      <c r="T99"/>
      <c r="U99"/>
      <c r="V99"/>
      <c r="W99"/>
      <c r="X99"/>
      <c r="Y99"/>
      <c r="Z99"/>
    </row>
    <row r="100" spans="1:26" ht="16.899999999999999" customHeight="1" x14ac:dyDescent="0.25">
      <c r="A100" s="283"/>
      <c r="B100" s="283"/>
      <c r="C100" s="283"/>
      <c r="D100" s="283"/>
      <c r="E100" s="283"/>
      <c r="F100" s="283"/>
      <c r="G100" s="283"/>
      <c r="H100" s="283"/>
      <c r="I100" s="283"/>
      <c r="J100" s="283"/>
      <c r="M100"/>
      <c r="N100"/>
      <c r="O100"/>
      <c r="P100"/>
      <c r="Q100"/>
      <c r="R100"/>
      <c r="S100"/>
      <c r="T100"/>
      <c r="U100"/>
      <c r="V100"/>
      <c r="W100"/>
      <c r="X100"/>
      <c r="Y100"/>
      <c r="Z100"/>
    </row>
    <row r="101" spans="1:26" ht="16.899999999999999" customHeight="1" x14ac:dyDescent="0.25">
      <c r="A101" s="290" t="s">
        <v>152</v>
      </c>
      <c r="B101" s="290"/>
      <c r="C101" s="290"/>
      <c r="D101" s="290"/>
      <c r="E101" s="290"/>
      <c r="F101" s="290"/>
      <c r="G101" s="290"/>
      <c r="H101" s="290"/>
      <c r="I101" s="290"/>
      <c r="J101" s="290"/>
      <c r="M101"/>
      <c r="N101"/>
      <c r="O101"/>
      <c r="P101"/>
      <c r="Q101"/>
      <c r="R101"/>
      <c r="S101"/>
      <c r="T101"/>
      <c r="U101"/>
      <c r="V101"/>
      <c r="W101"/>
      <c r="X101"/>
      <c r="Y101"/>
      <c r="Z101"/>
    </row>
    <row r="102" spans="1:26" ht="16.899999999999999" customHeight="1" x14ac:dyDescent="0.25">
      <c r="A102" s="290"/>
      <c r="B102" s="290"/>
      <c r="C102" s="290"/>
      <c r="D102" s="290"/>
      <c r="E102" s="290"/>
      <c r="F102" s="290"/>
      <c r="G102" s="290"/>
      <c r="H102" s="290"/>
      <c r="I102" s="290"/>
      <c r="J102" s="290"/>
      <c r="M102"/>
      <c r="N102"/>
      <c r="O102"/>
      <c r="P102"/>
      <c r="Q102"/>
      <c r="R102"/>
      <c r="S102"/>
      <c r="T102"/>
      <c r="U102"/>
      <c r="V102"/>
      <c r="W102"/>
      <c r="X102"/>
      <c r="Y102"/>
      <c r="Z102"/>
    </row>
    <row r="103" spans="1:26" ht="16.899999999999999" customHeight="1" x14ac:dyDescent="0.25">
      <c r="A103" s="276" t="s">
        <v>153</v>
      </c>
      <c r="B103" s="276"/>
      <c r="C103" s="276"/>
      <c r="D103" s="276"/>
      <c r="E103" s="276"/>
      <c r="F103" s="276"/>
      <c r="G103" s="276"/>
      <c r="H103" s="276"/>
      <c r="I103" s="276"/>
      <c r="J103" s="69">
        <f>J107+J24+J32+J34</f>
        <v>2764.62</v>
      </c>
      <c r="M103"/>
      <c r="N103"/>
      <c r="O103"/>
      <c r="P103"/>
      <c r="Q103"/>
      <c r="R103"/>
      <c r="S103"/>
      <c r="T103"/>
      <c r="U103"/>
      <c r="V103"/>
      <c r="W103"/>
      <c r="X103"/>
      <c r="Y103"/>
      <c r="Z103"/>
    </row>
    <row r="104" spans="1:26" ht="16.899999999999999" customHeight="1" x14ac:dyDescent="0.25">
      <c r="A104" s="296" t="s">
        <v>154</v>
      </c>
      <c r="B104" s="296"/>
      <c r="C104" s="296"/>
      <c r="D104" s="296"/>
      <c r="E104" s="296"/>
      <c r="F104" s="296"/>
      <c r="G104" s="296"/>
      <c r="H104" s="296"/>
      <c r="I104" s="296"/>
      <c r="J104" s="296"/>
      <c r="M104"/>
      <c r="N104"/>
      <c r="O104"/>
      <c r="P104"/>
      <c r="Q104"/>
      <c r="R104"/>
      <c r="S104"/>
      <c r="T104"/>
      <c r="U104"/>
      <c r="V104"/>
      <c r="W104"/>
      <c r="X104"/>
      <c r="Y104"/>
      <c r="Z104"/>
    </row>
    <row r="105" spans="1:26" ht="16.899999999999999" customHeight="1" x14ac:dyDescent="0.25">
      <c r="A105" s="291" t="s">
        <v>73</v>
      </c>
      <c r="B105" s="292" t="s">
        <v>155</v>
      </c>
      <c r="C105" s="292"/>
      <c r="D105" s="292"/>
      <c r="E105" s="292"/>
      <c r="F105" s="292"/>
      <c r="G105" s="292"/>
      <c r="H105" s="292"/>
      <c r="I105" s="292"/>
      <c r="J105" s="294" t="s">
        <v>95</v>
      </c>
      <c r="M105"/>
      <c r="N105"/>
      <c r="O105"/>
      <c r="P105"/>
      <c r="Q105"/>
      <c r="R105"/>
      <c r="S105"/>
      <c r="T105"/>
      <c r="U105"/>
      <c r="V105"/>
      <c r="W105"/>
      <c r="X105"/>
      <c r="Y105"/>
      <c r="Z105"/>
    </row>
    <row r="106" spans="1:26" ht="16.899999999999999" customHeight="1" x14ac:dyDescent="0.25">
      <c r="A106" s="291"/>
      <c r="B106" s="291"/>
      <c r="C106" s="292"/>
      <c r="D106" s="292"/>
      <c r="E106" s="292"/>
      <c r="F106" s="292"/>
      <c r="G106" s="292"/>
      <c r="H106" s="292"/>
      <c r="I106" s="292"/>
      <c r="J106" s="294"/>
      <c r="M106"/>
      <c r="N106"/>
      <c r="O106"/>
      <c r="P106"/>
      <c r="Q106"/>
      <c r="R106"/>
      <c r="S106"/>
      <c r="T106"/>
      <c r="U106"/>
      <c r="V106"/>
      <c r="W106"/>
      <c r="X106"/>
      <c r="Y106"/>
      <c r="Z106"/>
    </row>
    <row r="107" spans="1:26" ht="16.899999999999999" customHeight="1" x14ac:dyDescent="0.25">
      <c r="A107" s="52" t="s">
        <v>3</v>
      </c>
      <c r="B107" s="272" t="s">
        <v>156</v>
      </c>
      <c r="C107" s="272"/>
      <c r="D107" s="272"/>
      <c r="E107" s="272"/>
      <c r="F107" s="272"/>
      <c r="G107" s="272"/>
      <c r="H107" s="272"/>
      <c r="I107" s="50">
        <v>9.0749999999999997E-2</v>
      </c>
      <c r="J107" s="33">
        <f>ROUND(($J$24*I107),2)</f>
        <v>208.33</v>
      </c>
      <c r="M107"/>
      <c r="N107"/>
      <c r="O107"/>
      <c r="P107"/>
      <c r="Q107"/>
      <c r="R107"/>
      <c r="S107"/>
      <c r="T107"/>
      <c r="U107"/>
      <c r="V107"/>
      <c r="W107"/>
      <c r="X107"/>
      <c r="Y107"/>
      <c r="Z107"/>
    </row>
    <row r="108" spans="1:26" ht="16.899999999999999" customHeight="1" x14ac:dyDescent="0.25">
      <c r="A108" s="52" t="s">
        <v>6</v>
      </c>
      <c r="B108" s="273" t="s">
        <v>157</v>
      </c>
      <c r="C108" s="273"/>
      <c r="D108" s="273"/>
      <c r="E108" s="273"/>
      <c r="F108" s="273"/>
      <c r="G108" s="273"/>
      <c r="H108" s="273"/>
      <c r="I108" s="273"/>
      <c r="J108" s="54">
        <f>ROUND((($J$103/30)*2.96)/12,2)</f>
        <v>22.73</v>
      </c>
      <c r="M108"/>
      <c r="N108"/>
      <c r="O108"/>
      <c r="P108"/>
      <c r="Q108"/>
      <c r="R108"/>
      <c r="S108"/>
      <c r="T108"/>
      <c r="U108"/>
      <c r="V108"/>
      <c r="W108"/>
      <c r="X108"/>
      <c r="Y108"/>
      <c r="Z108"/>
    </row>
    <row r="109" spans="1:26" ht="16.899999999999999" customHeight="1" x14ac:dyDescent="0.25">
      <c r="A109" s="52"/>
      <c r="B109" s="53"/>
      <c r="F109" s="59" t="s">
        <v>158</v>
      </c>
      <c r="G109" s="59"/>
      <c r="H109" s="60"/>
      <c r="I109" s="60"/>
      <c r="J109" s="71"/>
      <c r="M109"/>
      <c r="N109"/>
      <c r="O109"/>
      <c r="P109"/>
      <c r="Q109"/>
      <c r="R109"/>
      <c r="S109"/>
      <c r="T109"/>
      <c r="U109"/>
      <c r="V109"/>
      <c r="W109"/>
      <c r="X109"/>
      <c r="Y109"/>
      <c r="Z109"/>
    </row>
    <row r="110" spans="1:26" ht="16.899999999999999" customHeight="1" x14ac:dyDescent="0.25">
      <c r="A110" s="52" t="s">
        <v>9</v>
      </c>
      <c r="B110" s="273" t="s">
        <v>159</v>
      </c>
      <c r="C110" s="273"/>
      <c r="D110" s="273"/>
      <c r="E110" s="273"/>
      <c r="F110" s="273"/>
      <c r="G110" s="273"/>
      <c r="H110" s="273"/>
      <c r="I110" s="273"/>
      <c r="J110" s="54">
        <f>ROUND((($J$103/30)*5)/12*0.015,2)</f>
        <v>0.57999999999999996</v>
      </c>
      <c r="M110"/>
      <c r="N110"/>
      <c r="O110"/>
      <c r="P110"/>
      <c r="Q110"/>
      <c r="R110"/>
      <c r="S110"/>
      <c r="T110"/>
      <c r="U110"/>
      <c r="V110"/>
      <c r="W110"/>
      <c r="X110"/>
      <c r="Y110"/>
      <c r="Z110"/>
    </row>
    <row r="111" spans="1:26" ht="16.899999999999999" customHeight="1" x14ac:dyDescent="0.25">
      <c r="A111" s="52"/>
      <c r="B111" s="53"/>
      <c r="F111" s="59" t="s">
        <v>160</v>
      </c>
      <c r="G111" s="59"/>
      <c r="H111" s="60"/>
      <c r="I111" s="60"/>
      <c r="J111" s="71"/>
      <c r="M111"/>
      <c r="N111"/>
      <c r="O111"/>
      <c r="P111"/>
      <c r="Q111"/>
      <c r="R111"/>
      <c r="S111"/>
      <c r="T111"/>
      <c r="U111"/>
      <c r="V111"/>
      <c r="W111"/>
      <c r="X111"/>
      <c r="Y111"/>
      <c r="Z111"/>
    </row>
    <row r="112" spans="1:26" ht="16.899999999999999" customHeight="1" x14ac:dyDescent="0.25">
      <c r="A112" s="52" t="s">
        <v>12</v>
      </c>
      <c r="B112" s="273" t="s">
        <v>161</v>
      </c>
      <c r="C112" s="273"/>
      <c r="D112" s="273"/>
      <c r="E112" s="273"/>
      <c r="F112" s="273"/>
      <c r="G112" s="273"/>
      <c r="H112" s="273"/>
      <c r="I112" s="273"/>
      <c r="J112" s="54">
        <f>ROUND(((($J$103/30)*0.97)/12),2)</f>
        <v>7.45</v>
      </c>
      <c r="M112"/>
      <c r="N112"/>
      <c r="O112"/>
      <c r="P112"/>
      <c r="Q112"/>
      <c r="R112"/>
      <c r="S112"/>
      <c r="T112"/>
      <c r="U112"/>
      <c r="V112"/>
      <c r="W112"/>
      <c r="X112"/>
      <c r="Y112"/>
      <c r="Z112"/>
    </row>
    <row r="113" spans="1:26" ht="16.899999999999999" customHeight="1" x14ac:dyDescent="0.25">
      <c r="A113" s="52"/>
      <c r="B113" s="53"/>
      <c r="F113" s="59" t="s">
        <v>162</v>
      </c>
      <c r="G113" s="59"/>
      <c r="H113" s="60"/>
      <c r="I113" s="60"/>
      <c r="J113" s="71"/>
      <c r="M113"/>
      <c r="N113"/>
      <c r="O113"/>
      <c r="P113"/>
      <c r="Q113"/>
      <c r="R113"/>
      <c r="S113"/>
      <c r="T113"/>
      <c r="U113"/>
      <c r="V113"/>
      <c r="W113"/>
      <c r="X113"/>
      <c r="Y113"/>
      <c r="Z113"/>
    </row>
    <row r="114" spans="1:26" ht="16.899999999999999" customHeight="1" x14ac:dyDescent="0.25">
      <c r="A114" s="52" t="s">
        <v>86</v>
      </c>
      <c r="B114" s="272" t="s">
        <v>163</v>
      </c>
      <c r="C114" s="272"/>
      <c r="D114" s="272"/>
      <c r="E114" s="272"/>
      <c r="F114" s="272"/>
      <c r="G114" s="272"/>
      <c r="H114" s="272"/>
      <c r="I114" s="272"/>
      <c r="J114" s="33">
        <f>ROUND(((((J24*0.121)+(I54)*(J24*0.121))*(4/12)))*0.02,2)+ROUND(((I53*J24+I54*J32+J73-J61-J66+J98)*4/12)*0.02,2)</f>
        <v>5.6999999999999993</v>
      </c>
      <c r="M114"/>
      <c r="N114"/>
      <c r="O114"/>
      <c r="P114"/>
      <c r="Q114"/>
      <c r="R114"/>
      <c r="S114"/>
      <c r="T114"/>
      <c r="U114"/>
      <c r="V114"/>
      <c r="W114"/>
      <c r="X114"/>
      <c r="Y114"/>
      <c r="Z114"/>
    </row>
    <row r="115" spans="1:26" ht="16.899999999999999" customHeight="1" x14ac:dyDescent="0.25">
      <c r="A115" s="52"/>
      <c r="B115" s="276" t="s">
        <v>164</v>
      </c>
      <c r="C115" s="276"/>
      <c r="D115" s="276"/>
      <c r="E115" s="276"/>
      <c r="F115" s="276"/>
      <c r="G115" s="276"/>
      <c r="H115" s="276"/>
      <c r="I115" s="276"/>
      <c r="J115" s="276"/>
      <c r="M115"/>
      <c r="N115"/>
      <c r="O115"/>
      <c r="P115"/>
      <c r="Q115"/>
      <c r="R115"/>
      <c r="S115"/>
      <c r="T115"/>
      <c r="U115"/>
      <c r="V115"/>
      <c r="W115"/>
      <c r="X115"/>
      <c r="Y115"/>
      <c r="Z115"/>
    </row>
    <row r="116" spans="1:26" ht="16.899999999999999" customHeight="1" x14ac:dyDescent="0.25">
      <c r="A116" s="52"/>
      <c r="B116" s="276" t="s">
        <v>165</v>
      </c>
      <c r="C116" s="276"/>
      <c r="D116" s="276"/>
      <c r="E116" s="276"/>
      <c r="F116" s="276"/>
      <c r="G116" s="276"/>
      <c r="H116" s="276"/>
      <c r="I116" s="276"/>
      <c r="J116" s="49"/>
      <c r="M116"/>
      <c r="N116"/>
      <c r="O116"/>
      <c r="P116"/>
      <c r="Q116"/>
      <c r="R116"/>
      <c r="S116"/>
      <c r="T116"/>
      <c r="U116"/>
      <c r="V116"/>
      <c r="W116"/>
      <c r="X116"/>
      <c r="Y116"/>
      <c r="Z116"/>
    </row>
    <row r="117" spans="1:26" ht="16.899999999999999" customHeight="1" x14ac:dyDescent="0.25">
      <c r="A117" s="52" t="s">
        <v>88</v>
      </c>
      <c r="B117" s="273" t="s">
        <v>166</v>
      </c>
      <c r="C117" s="273"/>
      <c r="D117" s="273"/>
      <c r="E117" s="273"/>
      <c r="F117" s="273"/>
      <c r="G117" s="273"/>
      <c r="H117" s="273"/>
      <c r="I117" s="273"/>
      <c r="J117" s="54">
        <f>ROUND(((($J$103/30)*3)/12),2)</f>
        <v>23.04</v>
      </c>
      <c r="M117"/>
      <c r="N117"/>
      <c r="O117"/>
      <c r="P117"/>
      <c r="Q117"/>
      <c r="R117"/>
      <c r="S117"/>
      <c r="T117"/>
      <c r="U117"/>
      <c r="V117"/>
      <c r="W117"/>
      <c r="X117"/>
      <c r="Y117"/>
      <c r="Z117"/>
    </row>
    <row r="118" spans="1:26" ht="16.899999999999999" customHeight="1" x14ac:dyDescent="0.25">
      <c r="A118" s="52"/>
      <c r="B118" s="53"/>
      <c r="F118" s="59" t="s">
        <v>167</v>
      </c>
      <c r="G118" s="59"/>
      <c r="H118" s="60"/>
      <c r="I118" s="60"/>
      <c r="J118" s="71"/>
      <c r="M118"/>
      <c r="N118"/>
      <c r="O118"/>
      <c r="P118"/>
      <c r="Q118"/>
      <c r="R118"/>
      <c r="S118"/>
      <c r="T118"/>
      <c r="U118"/>
      <c r="V118"/>
      <c r="W118"/>
      <c r="X118"/>
      <c r="Y118"/>
      <c r="Z118"/>
    </row>
    <row r="119" spans="1:26" ht="16.899999999999999" customHeight="1" x14ac:dyDescent="0.25">
      <c r="A119" s="275" t="s">
        <v>90</v>
      </c>
      <c r="B119" s="275"/>
      <c r="C119" s="275"/>
      <c r="D119" s="275"/>
      <c r="E119" s="275"/>
      <c r="F119" s="275"/>
      <c r="G119" s="275"/>
      <c r="H119" s="275"/>
      <c r="I119" s="275"/>
      <c r="J119" s="289">
        <f>SUM(J107:J117)</f>
        <v>267.83</v>
      </c>
      <c r="M119"/>
      <c r="N119"/>
      <c r="O119"/>
      <c r="P119"/>
      <c r="Q119"/>
      <c r="R119"/>
      <c r="S119"/>
      <c r="T119"/>
      <c r="U119"/>
      <c r="V119"/>
      <c r="W119"/>
      <c r="X119"/>
      <c r="Y119"/>
      <c r="Z119"/>
    </row>
    <row r="120" spans="1:26" ht="16.899999999999999" customHeight="1" x14ac:dyDescent="0.25">
      <c r="A120" s="275"/>
      <c r="B120" s="275"/>
      <c r="C120" s="275"/>
      <c r="D120" s="275"/>
      <c r="E120" s="275"/>
      <c r="F120" s="275"/>
      <c r="G120" s="275"/>
      <c r="H120" s="275"/>
      <c r="I120" s="275"/>
      <c r="J120" s="289"/>
      <c r="M120"/>
      <c r="N120"/>
      <c r="O120"/>
      <c r="P120"/>
      <c r="Q120"/>
      <c r="R120"/>
      <c r="S120"/>
      <c r="T120"/>
      <c r="U120"/>
      <c r="V120"/>
      <c r="W120"/>
      <c r="X120"/>
      <c r="Y120"/>
      <c r="Z120"/>
    </row>
    <row r="121" spans="1:26" ht="16.899999999999999" customHeight="1" x14ac:dyDescent="0.25">
      <c r="A121" s="52" t="s">
        <v>113</v>
      </c>
      <c r="B121" s="273" t="s">
        <v>168</v>
      </c>
      <c r="C121" s="273"/>
      <c r="D121" s="273"/>
      <c r="E121" s="273"/>
      <c r="F121" s="273"/>
      <c r="G121" s="273"/>
      <c r="H121" s="273"/>
      <c r="I121" s="273"/>
      <c r="J121" s="54">
        <f>ROUND(I54*J119,2)</f>
        <v>98.56</v>
      </c>
      <c r="M121"/>
      <c r="N121"/>
      <c r="O121"/>
      <c r="P121"/>
      <c r="Q121"/>
      <c r="R121"/>
      <c r="S121"/>
      <c r="T121"/>
      <c r="U121"/>
      <c r="V121"/>
      <c r="W121"/>
      <c r="X121"/>
      <c r="Y121"/>
      <c r="Z121"/>
    </row>
    <row r="122" spans="1:26" ht="16.899999999999999" customHeight="1" x14ac:dyDescent="0.25">
      <c r="A122" s="275" t="s">
        <v>90</v>
      </c>
      <c r="B122" s="275"/>
      <c r="C122" s="275"/>
      <c r="D122" s="275"/>
      <c r="E122" s="275"/>
      <c r="F122" s="275"/>
      <c r="G122" s="275"/>
      <c r="H122" s="275"/>
      <c r="I122" s="275"/>
      <c r="J122" s="289">
        <f>SUM(J119:J121)</f>
        <v>366.39</v>
      </c>
      <c r="M122"/>
      <c r="N122"/>
      <c r="O122"/>
      <c r="P122"/>
      <c r="Q122"/>
      <c r="R122"/>
      <c r="S122"/>
      <c r="T122"/>
      <c r="U122"/>
      <c r="V122"/>
      <c r="W122"/>
      <c r="X122"/>
      <c r="Y122"/>
      <c r="Z122"/>
    </row>
    <row r="123" spans="1:26" ht="16.899999999999999" customHeight="1" x14ac:dyDescent="0.25">
      <c r="A123" s="275"/>
      <c r="B123" s="275"/>
      <c r="C123" s="275"/>
      <c r="D123" s="275"/>
      <c r="E123" s="275"/>
      <c r="F123" s="275"/>
      <c r="G123" s="275"/>
      <c r="H123" s="275"/>
      <c r="I123" s="275"/>
      <c r="J123" s="289"/>
      <c r="M123"/>
      <c r="N123"/>
      <c r="O123"/>
      <c r="P123"/>
      <c r="Q123"/>
      <c r="R123"/>
      <c r="S123"/>
      <c r="T123"/>
      <c r="U123"/>
      <c r="V123"/>
      <c r="W123"/>
      <c r="X123"/>
      <c r="Y123"/>
      <c r="Z123"/>
    </row>
    <row r="124" spans="1:26" ht="16.899999999999999" customHeight="1" x14ac:dyDescent="0.25">
      <c r="A124" s="290" t="s">
        <v>169</v>
      </c>
      <c r="B124" s="290"/>
      <c r="C124" s="290"/>
      <c r="D124" s="290"/>
      <c r="E124" s="290"/>
      <c r="F124" s="290"/>
      <c r="G124" s="290"/>
      <c r="H124" s="290"/>
      <c r="I124" s="290"/>
      <c r="J124" s="290"/>
      <c r="M124"/>
      <c r="N124"/>
      <c r="O124"/>
      <c r="P124"/>
      <c r="Q124"/>
      <c r="R124"/>
      <c r="S124"/>
      <c r="T124"/>
      <c r="U124"/>
      <c r="V124"/>
      <c r="W124"/>
      <c r="X124"/>
      <c r="Y124"/>
      <c r="Z124"/>
    </row>
    <row r="125" spans="1:26" ht="16.899999999999999" customHeight="1" x14ac:dyDescent="0.25">
      <c r="A125" s="290"/>
      <c r="B125" s="290"/>
      <c r="C125" s="290"/>
      <c r="D125" s="290"/>
      <c r="E125" s="290"/>
      <c r="F125" s="290"/>
      <c r="G125" s="290"/>
      <c r="H125" s="290"/>
      <c r="I125" s="290"/>
      <c r="J125" s="290"/>
      <c r="M125"/>
      <c r="N125"/>
      <c r="O125"/>
      <c r="P125"/>
      <c r="Q125"/>
      <c r="R125"/>
      <c r="S125"/>
      <c r="T125"/>
      <c r="U125"/>
      <c r="V125"/>
      <c r="W125"/>
      <c r="X125"/>
      <c r="Y125"/>
      <c r="Z125"/>
    </row>
    <row r="126" spans="1:26" ht="16.899999999999999" customHeight="1" x14ac:dyDescent="0.25">
      <c r="A126" s="291" t="s">
        <v>170</v>
      </c>
      <c r="B126" s="292" t="s">
        <v>171</v>
      </c>
      <c r="C126" s="292"/>
      <c r="D126" s="292"/>
      <c r="E126" s="292"/>
      <c r="F126" s="292"/>
      <c r="G126" s="292"/>
      <c r="H126" s="292"/>
      <c r="I126" s="292"/>
      <c r="J126" s="295" t="s">
        <v>95</v>
      </c>
      <c r="M126"/>
      <c r="N126"/>
      <c r="O126"/>
      <c r="P126"/>
      <c r="Q126"/>
      <c r="R126"/>
      <c r="S126"/>
      <c r="T126"/>
      <c r="U126"/>
      <c r="V126"/>
      <c r="W126"/>
      <c r="X126"/>
      <c r="Y126"/>
      <c r="Z126"/>
    </row>
    <row r="127" spans="1:26" ht="16.899999999999999" customHeight="1" x14ac:dyDescent="0.25">
      <c r="A127" s="291"/>
      <c r="B127" s="291"/>
      <c r="C127" s="292"/>
      <c r="D127" s="292"/>
      <c r="E127" s="292"/>
      <c r="F127" s="292"/>
      <c r="G127" s="292"/>
      <c r="H127" s="292"/>
      <c r="I127" s="292"/>
      <c r="J127" s="295"/>
      <c r="M127"/>
      <c r="N127"/>
      <c r="O127"/>
      <c r="P127"/>
      <c r="Q127"/>
      <c r="R127"/>
      <c r="S127"/>
      <c r="T127"/>
      <c r="U127"/>
      <c r="V127"/>
      <c r="W127"/>
      <c r="X127"/>
      <c r="Y127"/>
      <c r="Z127"/>
    </row>
    <row r="128" spans="1:26" ht="16.899999999999999" customHeight="1" x14ac:dyDescent="0.25">
      <c r="A128" s="28" t="s">
        <v>3</v>
      </c>
      <c r="B128" s="273" t="s">
        <v>172</v>
      </c>
      <c r="C128" s="273"/>
      <c r="D128" s="273"/>
      <c r="E128" s="273"/>
      <c r="F128" s="273"/>
      <c r="G128" s="273"/>
      <c r="H128" s="273"/>
      <c r="I128" s="273"/>
      <c r="J128" s="33">
        <v>0</v>
      </c>
      <c r="M128"/>
      <c r="N128"/>
      <c r="O128"/>
      <c r="P128"/>
      <c r="Q128"/>
      <c r="R128"/>
      <c r="S128"/>
      <c r="T128"/>
      <c r="U128"/>
      <c r="V128"/>
      <c r="W128"/>
      <c r="X128"/>
      <c r="Y128"/>
      <c r="Z128"/>
    </row>
    <row r="129" spans="1:26" ht="16.899999999999999" customHeight="1" x14ac:dyDescent="0.25">
      <c r="A129" s="275" t="s">
        <v>90</v>
      </c>
      <c r="B129" s="275"/>
      <c r="C129" s="275"/>
      <c r="D129" s="275"/>
      <c r="E129" s="275"/>
      <c r="F129" s="275"/>
      <c r="G129" s="275"/>
      <c r="H129" s="275"/>
      <c r="I129" s="275"/>
      <c r="J129" s="289">
        <v>0</v>
      </c>
      <c r="M129"/>
      <c r="N129"/>
      <c r="O129"/>
      <c r="P129"/>
      <c r="Q129"/>
      <c r="R129"/>
      <c r="S129"/>
      <c r="T129"/>
      <c r="U129"/>
      <c r="V129"/>
      <c r="W129"/>
      <c r="X129"/>
      <c r="Y129"/>
      <c r="Z129"/>
    </row>
    <row r="130" spans="1:26" ht="16.899999999999999" customHeight="1" x14ac:dyDescent="0.25">
      <c r="A130" s="275"/>
      <c r="B130" s="275"/>
      <c r="C130" s="275"/>
      <c r="D130" s="275"/>
      <c r="E130" s="275"/>
      <c r="F130" s="275"/>
      <c r="G130" s="275"/>
      <c r="H130" s="275"/>
      <c r="I130" s="275"/>
      <c r="J130" s="289"/>
      <c r="M130"/>
      <c r="N130"/>
      <c r="O130"/>
      <c r="P130"/>
      <c r="Q130"/>
      <c r="R130"/>
      <c r="S130"/>
      <c r="T130"/>
      <c r="U130"/>
      <c r="V130"/>
      <c r="W130"/>
      <c r="X130"/>
      <c r="Y130"/>
      <c r="Z130"/>
    </row>
    <row r="131" spans="1:26" ht="16.899999999999999" customHeight="1" x14ac:dyDescent="0.25">
      <c r="A131" s="52" t="s">
        <v>6</v>
      </c>
      <c r="B131" s="273" t="s">
        <v>173</v>
      </c>
      <c r="C131" s="273"/>
      <c r="D131" s="273"/>
      <c r="E131" s="273"/>
      <c r="F131" s="273"/>
      <c r="G131" s="273"/>
      <c r="H131" s="273"/>
      <c r="I131" s="273"/>
      <c r="J131" s="54">
        <f>ROUND(I54*J129,2)</f>
        <v>0</v>
      </c>
      <c r="M131"/>
      <c r="N131"/>
      <c r="O131"/>
      <c r="P131"/>
      <c r="Q131"/>
      <c r="R131"/>
      <c r="S131"/>
      <c r="T131"/>
      <c r="U131"/>
      <c r="V131"/>
      <c r="W131"/>
      <c r="X131"/>
      <c r="Y131"/>
      <c r="Z131"/>
    </row>
    <row r="132" spans="1:26" ht="16.899999999999999" customHeight="1" x14ac:dyDescent="0.25">
      <c r="A132" s="275" t="s">
        <v>90</v>
      </c>
      <c r="B132" s="275"/>
      <c r="C132" s="275"/>
      <c r="D132" s="275"/>
      <c r="E132" s="275"/>
      <c r="F132" s="275"/>
      <c r="G132" s="275"/>
      <c r="H132" s="275"/>
      <c r="I132" s="275"/>
      <c r="J132" s="289">
        <f>SUM(J129:J131)</f>
        <v>0</v>
      </c>
      <c r="M132"/>
      <c r="N132"/>
      <c r="O132"/>
      <c r="P132"/>
      <c r="Q132"/>
      <c r="R132"/>
      <c r="S132"/>
      <c r="T132"/>
      <c r="U132"/>
      <c r="V132"/>
      <c r="W132"/>
      <c r="X132"/>
      <c r="Y132"/>
      <c r="Z132"/>
    </row>
    <row r="133" spans="1:26" ht="16.899999999999999" customHeight="1" x14ac:dyDescent="0.25">
      <c r="A133" s="275"/>
      <c r="B133" s="275"/>
      <c r="C133" s="275"/>
      <c r="D133" s="275"/>
      <c r="E133" s="275"/>
      <c r="F133" s="275"/>
      <c r="G133" s="275"/>
      <c r="H133" s="275"/>
      <c r="I133" s="275"/>
      <c r="J133" s="289"/>
      <c r="M133"/>
      <c r="N133"/>
      <c r="O133"/>
      <c r="P133"/>
      <c r="Q133"/>
      <c r="R133"/>
      <c r="S133"/>
      <c r="T133"/>
      <c r="U133"/>
      <c r="V133"/>
      <c r="W133"/>
      <c r="X133"/>
      <c r="Y133"/>
      <c r="Z133"/>
    </row>
    <row r="134" spans="1:26" ht="16.899999999999999" customHeight="1" x14ac:dyDescent="0.25">
      <c r="A134" s="283"/>
      <c r="B134" s="283"/>
      <c r="C134" s="283"/>
      <c r="D134" s="283"/>
      <c r="E134" s="283"/>
      <c r="F134" s="283"/>
      <c r="G134" s="283"/>
      <c r="H134" s="283"/>
      <c r="I134" s="283"/>
      <c r="J134" s="283"/>
      <c r="M134"/>
      <c r="N134"/>
      <c r="O134"/>
      <c r="P134"/>
      <c r="Q134"/>
      <c r="R134"/>
      <c r="S134"/>
      <c r="T134"/>
      <c r="U134"/>
      <c r="V134"/>
      <c r="W134"/>
      <c r="X134"/>
      <c r="Y134"/>
      <c r="Z134"/>
    </row>
    <row r="135" spans="1:26" ht="16.899999999999999" customHeight="1" x14ac:dyDescent="0.25">
      <c r="A135" s="290" t="s">
        <v>174</v>
      </c>
      <c r="B135" s="290"/>
      <c r="C135" s="290"/>
      <c r="D135" s="290"/>
      <c r="E135" s="290"/>
      <c r="F135" s="290"/>
      <c r="G135" s="290"/>
      <c r="H135" s="290"/>
      <c r="I135" s="290"/>
      <c r="J135" s="290"/>
      <c r="M135"/>
      <c r="N135"/>
      <c r="O135"/>
      <c r="P135"/>
      <c r="Q135"/>
      <c r="R135"/>
      <c r="S135"/>
      <c r="T135"/>
      <c r="U135"/>
      <c r="V135"/>
      <c r="W135"/>
      <c r="X135"/>
      <c r="Y135"/>
      <c r="Z135"/>
    </row>
    <row r="136" spans="1:26" ht="16.899999999999999" customHeight="1" x14ac:dyDescent="0.25">
      <c r="A136" s="290"/>
      <c r="B136" s="290"/>
      <c r="C136" s="290"/>
      <c r="D136" s="290"/>
      <c r="E136" s="290"/>
      <c r="F136" s="290"/>
      <c r="G136" s="290"/>
      <c r="H136" s="290"/>
      <c r="I136" s="290"/>
      <c r="J136" s="290"/>
      <c r="M136"/>
      <c r="N136"/>
      <c r="O136"/>
      <c r="P136"/>
      <c r="Q136"/>
      <c r="R136"/>
      <c r="S136"/>
      <c r="T136"/>
      <c r="U136"/>
      <c r="V136"/>
      <c r="W136"/>
      <c r="X136"/>
      <c r="Y136"/>
      <c r="Z136"/>
    </row>
    <row r="137" spans="1:26" ht="16.899999999999999" customHeight="1" x14ac:dyDescent="0.25">
      <c r="A137" s="219">
        <v>4</v>
      </c>
      <c r="B137" s="277" t="s">
        <v>175</v>
      </c>
      <c r="C137" s="277"/>
      <c r="D137" s="277"/>
      <c r="E137" s="277"/>
      <c r="F137" s="277"/>
      <c r="G137" s="277"/>
      <c r="H137" s="277"/>
      <c r="I137" s="277"/>
      <c r="J137" s="295" t="s">
        <v>95</v>
      </c>
      <c r="M137"/>
      <c r="N137"/>
      <c r="O137"/>
      <c r="P137"/>
      <c r="Q137"/>
      <c r="R137"/>
      <c r="S137"/>
      <c r="T137"/>
      <c r="U137"/>
      <c r="V137"/>
      <c r="W137"/>
      <c r="X137"/>
      <c r="Y137"/>
      <c r="Z137"/>
    </row>
    <row r="138" spans="1:26" ht="16.899999999999999" customHeight="1" x14ac:dyDescent="0.25">
      <c r="A138" s="219"/>
      <c r="B138" s="219"/>
      <c r="C138" s="277"/>
      <c r="D138" s="277"/>
      <c r="E138" s="277"/>
      <c r="F138" s="277"/>
      <c r="G138" s="277"/>
      <c r="H138" s="277"/>
      <c r="I138" s="277"/>
      <c r="J138" s="295"/>
      <c r="M138"/>
      <c r="N138"/>
      <c r="O138"/>
      <c r="P138"/>
      <c r="Q138"/>
      <c r="R138"/>
      <c r="S138"/>
      <c r="T138"/>
      <c r="U138"/>
      <c r="V138"/>
      <c r="W138"/>
      <c r="X138"/>
      <c r="Y138"/>
      <c r="Z138"/>
    </row>
    <row r="139" spans="1:26" ht="16.899999999999999" customHeight="1" x14ac:dyDescent="0.25">
      <c r="A139" s="29" t="s">
        <v>73</v>
      </c>
      <c r="B139" s="272" t="s">
        <v>176</v>
      </c>
      <c r="C139" s="272"/>
      <c r="D139" s="272"/>
      <c r="E139" s="272"/>
      <c r="F139" s="272"/>
      <c r="G139" s="272"/>
      <c r="H139" s="272"/>
      <c r="I139" s="272"/>
      <c r="J139" s="33">
        <f>J122</f>
        <v>366.39</v>
      </c>
      <c r="M139"/>
      <c r="N139"/>
      <c r="O139"/>
      <c r="P139"/>
      <c r="Q139"/>
      <c r="R139"/>
      <c r="S139"/>
      <c r="T139"/>
      <c r="U139"/>
      <c r="V139"/>
      <c r="W139"/>
      <c r="X139"/>
      <c r="Y139"/>
      <c r="Z139"/>
    </row>
    <row r="140" spans="1:26" ht="16.899999999999999" customHeight="1" x14ac:dyDescent="0.25">
      <c r="A140" s="29" t="s">
        <v>170</v>
      </c>
      <c r="B140" s="272" t="s">
        <v>177</v>
      </c>
      <c r="C140" s="272"/>
      <c r="D140" s="272"/>
      <c r="E140" s="272"/>
      <c r="F140" s="272"/>
      <c r="G140" s="272"/>
      <c r="H140" s="272"/>
      <c r="I140" s="272"/>
      <c r="J140" s="33">
        <f>J132</f>
        <v>0</v>
      </c>
      <c r="M140"/>
      <c r="N140"/>
      <c r="O140"/>
      <c r="P140"/>
      <c r="Q140"/>
      <c r="R140"/>
      <c r="S140"/>
      <c r="T140"/>
      <c r="U140"/>
      <c r="V140"/>
      <c r="W140"/>
      <c r="X140"/>
      <c r="Y140"/>
      <c r="Z140"/>
    </row>
    <row r="141" spans="1:26" ht="16.899999999999999" customHeight="1" x14ac:dyDescent="0.25">
      <c r="A141" s="259" t="s">
        <v>90</v>
      </c>
      <c r="B141" s="259"/>
      <c r="C141" s="259"/>
      <c r="D141" s="259"/>
      <c r="E141" s="259"/>
      <c r="F141" s="259"/>
      <c r="G141" s="259"/>
      <c r="H141" s="259"/>
      <c r="I141" s="259"/>
      <c r="J141" s="289">
        <f>SUM(J139+J140)</f>
        <v>366.39</v>
      </c>
      <c r="M141"/>
      <c r="N141"/>
      <c r="O141"/>
      <c r="P141"/>
      <c r="Q141"/>
      <c r="R141"/>
      <c r="S141"/>
      <c r="T141"/>
      <c r="U141"/>
      <c r="V141"/>
      <c r="W141"/>
      <c r="X141"/>
      <c r="Y141"/>
      <c r="Z141"/>
    </row>
    <row r="142" spans="1:26" ht="16.899999999999999" customHeight="1" x14ac:dyDescent="0.25">
      <c r="A142" s="259"/>
      <c r="B142" s="259"/>
      <c r="C142" s="259"/>
      <c r="D142" s="259"/>
      <c r="E142" s="259"/>
      <c r="F142" s="259"/>
      <c r="G142" s="259"/>
      <c r="H142" s="259"/>
      <c r="I142" s="259"/>
      <c r="J142" s="289"/>
      <c r="M142"/>
      <c r="N142"/>
      <c r="O142"/>
      <c r="P142"/>
      <c r="Q142"/>
      <c r="R142"/>
      <c r="S142"/>
      <c r="T142"/>
      <c r="U142"/>
      <c r="V142"/>
      <c r="W142"/>
      <c r="X142"/>
      <c r="Y142"/>
      <c r="Z142"/>
    </row>
    <row r="143" spans="1:26" ht="16.899999999999999" customHeight="1" x14ac:dyDescent="0.25">
      <c r="A143" s="283"/>
      <c r="B143" s="283"/>
      <c r="C143" s="283"/>
      <c r="D143" s="283"/>
      <c r="E143" s="283"/>
      <c r="F143" s="283"/>
      <c r="G143" s="283"/>
      <c r="H143" s="283"/>
      <c r="I143" s="283"/>
      <c r="J143" s="283"/>
      <c r="M143"/>
      <c r="N143"/>
      <c r="O143"/>
      <c r="P143"/>
      <c r="Q143"/>
      <c r="R143"/>
      <c r="S143"/>
      <c r="T143"/>
      <c r="U143"/>
      <c r="V143"/>
      <c r="W143"/>
      <c r="X143"/>
      <c r="Y143"/>
      <c r="Z143"/>
    </row>
    <row r="144" spans="1:26" ht="16.899999999999999" customHeight="1" x14ac:dyDescent="0.25">
      <c r="A144" s="290" t="s">
        <v>178</v>
      </c>
      <c r="B144" s="290"/>
      <c r="C144" s="290"/>
      <c r="D144" s="290"/>
      <c r="E144" s="290"/>
      <c r="F144" s="290"/>
      <c r="G144" s="290"/>
      <c r="H144" s="290"/>
      <c r="I144" s="290"/>
      <c r="J144" s="290"/>
      <c r="M144"/>
      <c r="N144"/>
      <c r="O144"/>
      <c r="P144"/>
      <c r="Q144"/>
      <c r="R144"/>
      <c r="S144"/>
      <c r="T144"/>
      <c r="U144"/>
      <c r="V144"/>
      <c r="W144"/>
      <c r="X144"/>
      <c r="Y144"/>
      <c r="Z144"/>
    </row>
    <row r="145" spans="1:26" ht="16.899999999999999" customHeight="1" x14ac:dyDescent="0.25">
      <c r="A145" s="290"/>
      <c r="B145" s="290"/>
      <c r="C145" s="290"/>
      <c r="D145" s="290"/>
      <c r="E145" s="290"/>
      <c r="F145" s="290"/>
      <c r="G145" s="290"/>
      <c r="H145" s="290"/>
      <c r="I145" s="290"/>
      <c r="J145" s="290"/>
      <c r="M145"/>
      <c r="N145"/>
      <c r="O145"/>
      <c r="P145"/>
      <c r="Q145"/>
      <c r="R145"/>
      <c r="S145"/>
      <c r="T145"/>
      <c r="U145"/>
      <c r="V145"/>
      <c r="W145"/>
      <c r="X145"/>
      <c r="Y145"/>
      <c r="Z145"/>
    </row>
    <row r="146" spans="1:26" ht="16.899999999999999" customHeight="1" x14ac:dyDescent="0.25">
      <c r="A146" s="291">
        <v>5</v>
      </c>
      <c r="B146" s="292" t="s">
        <v>179</v>
      </c>
      <c r="C146" s="292"/>
      <c r="D146" s="292"/>
      <c r="E146" s="292"/>
      <c r="F146" s="292"/>
      <c r="G146" s="292"/>
      <c r="H146" s="292"/>
      <c r="I146" s="292"/>
      <c r="J146" s="294" t="s">
        <v>95</v>
      </c>
      <c r="M146"/>
      <c r="N146"/>
      <c r="O146"/>
      <c r="P146"/>
      <c r="Q146"/>
      <c r="R146"/>
      <c r="S146"/>
      <c r="T146"/>
      <c r="U146"/>
      <c r="V146"/>
      <c r="W146"/>
      <c r="X146"/>
      <c r="Y146"/>
      <c r="Z146"/>
    </row>
    <row r="147" spans="1:26" ht="16.899999999999999" customHeight="1" x14ac:dyDescent="0.25">
      <c r="A147" s="291"/>
      <c r="B147" s="291"/>
      <c r="C147" s="292"/>
      <c r="D147" s="292"/>
      <c r="E147" s="292"/>
      <c r="F147" s="292"/>
      <c r="G147" s="292"/>
      <c r="H147" s="292"/>
      <c r="I147" s="292"/>
      <c r="J147" s="294"/>
      <c r="M147"/>
      <c r="N147"/>
      <c r="O147"/>
      <c r="P147"/>
      <c r="Q147"/>
      <c r="R147"/>
      <c r="S147"/>
      <c r="T147"/>
      <c r="U147"/>
      <c r="V147"/>
      <c r="W147"/>
      <c r="X147"/>
      <c r="Y147"/>
      <c r="Z147"/>
    </row>
    <row r="148" spans="1:26" ht="16.899999999999999" customHeight="1" x14ac:dyDescent="0.25">
      <c r="A148" s="28" t="s">
        <v>3</v>
      </c>
      <c r="B148" s="273" t="s">
        <v>180</v>
      </c>
      <c r="C148" s="273"/>
      <c r="D148" s="273"/>
      <c r="E148" s="273"/>
      <c r="F148" s="273"/>
      <c r="G148" s="273"/>
      <c r="H148" s="273"/>
      <c r="I148" s="273"/>
      <c r="J148" s="33">
        <f>'LE INS'!E174</f>
        <v>201.25</v>
      </c>
      <c r="M148"/>
      <c r="N148"/>
      <c r="O148"/>
      <c r="P148"/>
      <c r="Q148"/>
      <c r="R148"/>
      <c r="S148"/>
      <c r="T148"/>
      <c r="U148"/>
      <c r="V148"/>
      <c r="W148"/>
      <c r="X148"/>
      <c r="Y148"/>
      <c r="Z148"/>
    </row>
    <row r="149" spans="1:26" ht="16.899999999999999" customHeight="1" x14ac:dyDescent="0.25">
      <c r="A149" s="28" t="s">
        <v>6</v>
      </c>
      <c r="B149" s="273" t="s">
        <v>181</v>
      </c>
      <c r="C149" s="273"/>
      <c r="D149" s="273"/>
      <c r="E149" s="273"/>
      <c r="F149" s="273"/>
      <c r="G149" s="273"/>
      <c r="H149" s="273"/>
      <c r="I149" s="273"/>
      <c r="J149" s="33">
        <f>'LE INS'!E175</f>
        <v>103.83</v>
      </c>
      <c r="M149"/>
      <c r="N149"/>
      <c r="O149"/>
      <c r="P149"/>
      <c r="Q149"/>
      <c r="R149"/>
      <c r="S149"/>
      <c r="T149"/>
      <c r="U149"/>
      <c r="V149"/>
      <c r="W149"/>
      <c r="X149"/>
      <c r="Y149"/>
      <c r="Z149"/>
    </row>
    <row r="150" spans="1:26" ht="16.899999999999999" customHeight="1" x14ac:dyDescent="0.25">
      <c r="A150" s="28" t="s">
        <v>9</v>
      </c>
      <c r="B150" s="273" t="s">
        <v>182</v>
      </c>
      <c r="C150" s="273"/>
      <c r="D150" s="273"/>
      <c r="E150" s="273"/>
      <c r="F150" s="273"/>
      <c r="G150" s="273"/>
      <c r="H150" s="273"/>
      <c r="I150" s="273"/>
      <c r="J150" s="33">
        <f>'LE INS'!E176</f>
        <v>167.51</v>
      </c>
      <c r="M150"/>
      <c r="N150"/>
      <c r="O150"/>
      <c r="P150"/>
      <c r="Q150"/>
      <c r="R150"/>
      <c r="S150"/>
      <c r="T150"/>
      <c r="U150"/>
      <c r="V150"/>
      <c r="W150"/>
      <c r="X150"/>
      <c r="Y150"/>
      <c r="Z150"/>
    </row>
    <row r="151" spans="1:26" ht="16.899999999999999" customHeight="1" x14ac:dyDescent="0.25">
      <c r="A151" s="28" t="s">
        <v>12</v>
      </c>
      <c r="B151" s="273" t="s">
        <v>183</v>
      </c>
      <c r="C151" s="273"/>
      <c r="D151" s="273"/>
      <c r="E151" s="273"/>
      <c r="F151" s="273"/>
      <c r="G151" s="273"/>
      <c r="H151" s="273"/>
      <c r="I151" s="273"/>
      <c r="J151" s="33">
        <f>'LE INS'!E177</f>
        <v>0</v>
      </c>
      <c r="M151"/>
      <c r="N151"/>
      <c r="O151"/>
      <c r="P151"/>
      <c r="Q151"/>
      <c r="R151"/>
      <c r="S151"/>
      <c r="T151"/>
      <c r="U151"/>
      <c r="V151"/>
      <c r="W151"/>
      <c r="X151"/>
      <c r="Y151"/>
      <c r="Z151"/>
    </row>
    <row r="152" spans="1:26" ht="16.899999999999999" customHeight="1" x14ac:dyDescent="0.25">
      <c r="A152" s="275" t="s">
        <v>90</v>
      </c>
      <c r="B152" s="275"/>
      <c r="C152" s="275"/>
      <c r="D152" s="275"/>
      <c r="E152" s="275"/>
      <c r="F152" s="275"/>
      <c r="G152" s="275"/>
      <c r="H152" s="275"/>
      <c r="I152" s="275"/>
      <c r="J152" s="280">
        <f>SUM(J148:J151)</f>
        <v>472.59</v>
      </c>
      <c r="M152"/>
      <c r="N152"/>
      <c r="O152"/>
      <c r="P152"/>
      <c r="Q152"/>
      <c r="R152"/>
      <c r="S152"/>
      <c r="T152"/>
      <c r="U152"/>
      <c r="V152"/>
      <c r="W152"/>
      <c r="X152"/>
      <c r="Y152"/>
      <c r="Z152"/>
    </row>
    <row r="153" spans="1:26" ht="16.899999999999999" customHeight="1" x14ac:dyDescent="0.25">
      <c r="A153" s="275"/>
      <c r="B153" s="275"/>
      <c r="C153" s="275"/>
      <c r="D153" s="275"/>
      <c r="E153" s="275"/>
      <c r="F153" s="275"/>
      <c r="G153" s="275"/>
      <c r="H153" s="275"/>
      <c r="I153" s="275"/>
      <c r="J153" s="280"/>
      <c r="M153"/>
      <c r="N153"/>
      <c r="O153"/>
      <c r="P153"/>
      <c r="Q153"/>
      <c r="R153"/>
      <c r="S153"/>
      <c r="T153"/>
      <c r="U153"/>
      <c r="V153"/>
      <c r="W153"/>
      <c r="X153"/>
      <c r="Y153"/>
      <c r="Z153"/>
    </row>
    <row r="154" spans="1:26" ht="16.899999999999999" customHeight="1" x14ac:dyDescent="0.25">
      <c r="A154" s="283"/>
      <c r="B154" s="283"/>
      <c r="C154" s="283"/>
      <c r="D154" s="283"/>
      <c r="E154" s="283"/>
      <c r="F154" s="283"/>
      <c r="G154" s="283"/>
      <c r="H154" s="283"/>
      <c r="I154" s="283"/>
      <c r="J154" s="283"/>
      <c r="M154"/>
      <c r="N154"/>
      <c r="O154"/>
      <c r="P154"/>
      <c r="Q154"/>
      <c r="R154"/>
      <c r="S154"/>
      <c r="T154"/>
      <c r="U154"/>
      <c r="V154"/>
      <c r="W154"/>
      <c r="X154"/>
      <c r="Y154"/>
      <c r="Z154"/>
    </row>
    <row r="155" spans="1:26" ht="16.899999999999999" customHeight="1" x14ac:dyDescent="0.25">
      <c r="A155" s="290" t="s">
        <v>184</v>
      </c>
      <c r="B155" s="290"/>
      <c r="C155" s="290"/>
      <c r="D155" s="290"/>
      <c r="E155" s="290"/>
      <c r="F155" s="290"/>
      <c r="G155" s="290"/>
      <c r="H155" s="290"/>
      <c r="I155" s="290"/>
      <c r="J155" s="290"/>
      <c r="M155"/>
      <c r="N155"/>
      <c r="O155"/>
      <c r="P155"/>
      <c r="Q155"/>
      <c r="R155"/>
      <c r="S155"/>
      <c r="T155"/>
      <c r="U155"/>
      <c r="V155"/>
      <c r="W155"/>
      <c r="X155"/>
      <c r="Y155"/>
      <c r="Z155"/>
    </row>
    <row r="156" spans="1:26" ht="16.899999999999999" customHeight="1" x14ac:dyDescent="0.25">
      <c r="A156" s="290"/>
      <c r="B156" s="290"/>
      <c r="C156" s="290"/>
      <c r="D156" s="290"/>
      <c r="E156" s="290"/>
      <c r="F156" s="290"/>
      <c r="G156" s="290"/>
      <c r="H156" s="290"/>
      <c r="I156" s="290"/>
      <c r="J156" s="290"/>
      <c r="M156"/>
      <c r="N156"/>
      <c r="O156"/>
      <c r="P156"/>
      <c r="Q156"/>
      <c r="R156"/>
      <c r="S156"/>
      <c r="T156"/>
      <c r="U156"/>
      <c r="V156"/>
      <c r="W156"/>
      <c r="X156"/>
      <c r="Y156"/>
      <c r="Z156"/>
    </row>
    <row r="157" spans="1:26" ht="16.899999999999999" customHeight="1" x14ac:dyDescent="0.25">
      <c r="A157" s="291">
        <v>6</v>
      </c>
      <c r="B157" s="292" t="s">
        <v>185</v>
      </c>
      <c r="C157" s="292"/>
      <c r="D157" s="292"/>
      <c r="E157" s="292"/>
      <c r="F157" s="292"/>
      <c r="G157" s="292"/>
      <c r="H157" s="292"/>
      <c r="I157" s="222" t="s">
        <v>104</v>
      </c>
      <c r="J157" s="293" t="s">
        <v>81</v>
      </c>
      <c r="M157"/>
      <c r="N157"/>
      <c r="O157"/>
      <c r="P157"/>
      <c r="Q157"/>
      <c r="R157"/>
      <c r="S157"/>
      <c r="T157"/>
      <c r="U157"/>
      <c r="V157"/>
      <c r="W157"/>
      <c r="X157"/>
      <c r="Y157"/>
      <c r="Z157"/>
    </row>
    <row r="158" spans="1:26" ht="16.899999999999999" customHeight="1" x14ac:dyDescent="0.25">
      <c r="A158" s="291"/>
      <c r="B158" s="291"/>
      <c r="C158" s="292"/>
      <c r="D158" s="292"/>
      <c r="E158" s="292"/>
      <c r="F158" s="292"/>
      <c r="G158" s="292"/>
      <c r="H158" s="292"/>
      <c r="I158" s="222"/>
      <c r="J158" s="222"/>
      <c r="M158"/>
      <c r="N158"/>
      <c r="O158"/>
      <c r="P158"/>
      <c r="Q158"/>
      <c r="R158"/>
      <c r="S158"/>
      <c r="T158"/>
      <c r="U158"/>
      <c r="V158"/>
      <c r="W158"/>
      <c r="X158"/>
      <c r="Y158"/>
      <c r="Z158"/>
    </row>
    <row r="159" spans="1:26" ht="16.899999999999999" customHeight="1" x14ac:dyDescent="0.25">
      <c r="A159" s="272" t="s">
        <v>186</v>
      </c>
      <c r="B159" s="272"/>
      <c r="C159" s="272"/>
      <c r="D159" s="272"/>
      <c r="E159" s="272"/>
      <c r="F159" s="272"/>
      <c r="G159" s="272"/>
      <c r="H159" s="272"/>
      <c r="I159" s="72" t="s">
        <v>124</v>
      </c>
      <c r="J159" s="33">
        <f>SUM(J24+J83+J98+J141+J152)</f>
        <v>5193.24</v>
      </c>
      <c r="M159"/>
      <c r="N159"/>
      <c r="O159"/>
      <c r="P159"/>
      <c r="Q159"/>
      <c r="R159"/>
      <c r="S159"/>
      <c r="T159"/>
      <c r="U159"/>
      <c r="V159"/>
      <c r="W159"/>
      <c r="X159"/>
      <c r="Y159"/>
      <c r="Z159"/>
    </row>
    <row r="160" spans="1:26" ht="16.899999999999999" customHeight="1" x14ac:dyDescent="0.25">
      <c r="A160" s="28" t="s">
        <v>3</v>
      </c>
      <c r="B160" s="273" t="s">
        <v>187</v>
      </c>
      <c r="C160" s="273"/>
      <c r="D160" s="273"/>
      <c r="E160" s="273"/>
      <c r="F160" s="273"/>
      <c r="G160" s="273"/>
      <c r="H160" s="273"/>
      <c r="I160" s="36">
        <v>0.05</v>
      </c>
      <c r="J160" s="33">
        <f>ROUND(I160*J159,2)</f>
        <v>259.66000000000003</v>
      </c>
      <c r="M160"/>
      <c r="N160"/>
      <c r="O160"/>
      <c r="P160"/>
      <c r="Q160"/>
      <c r="R160"/>
      <c r="S160"/>
      <c r="T160"/>
      <c r="U160"/>
      <c r="V160"/>
      <c r="W160"/>
      <c r="X160"/>
      <c r="Y160"/>
      <c r="Z160"/>
    </row>
    <row r="161" spans="1:26" ht="16.899999999999999" customHeight="1" x14ac:dyDescent="0.25">
      <c r="A161" s="272" t="s">
        <v>188</v>
      </c>
      <c r="B161" s="272"/>
      <c r="C161" s="272"/>
      <c r="D161" s="272"/>
      <c r="E161" s="272"/>
      <c r="F161" s="272"/>
      <c r="G161" s="272"/>
      <c r="H161" s="272"/>
      <c r="I161" s="36" t="s">
        <v>124</v>
      </c>
      <c r="J161" s="33">
        <f>SUM(J24+J83+J98+J141+J152+J160)</f>
        <v>5452.9</v>
      </c>
      <c r="M161"/>
      <c r="N161"/>
      <c r="O161"/>
      <c r="P161"/>
      <c r="Q161"/>
      <c r="R161"/>
      <c r="S161"/>
      <c r="T161"/>
      <c r="U161"/>
      <c r="V161"/>
      <c r="W161"/>
      <c r="X161"/>
      <c r="Y161"/>
      <c r="Z161"/>
    </row>
    <row r="162" spans="1:26" ht="16.899999999999999" customHeight="1" x14ac:dyDescent="0.25">
      <c r="A162" s="28" t="s">
        <v>6</v>
      </c>
      <c r="B162" s="273" t="s">
        <v>189</v>
      </c>
      <c r="C162" s="273"/>
      <c r="D162" s="273"/>
      <c r="E162" s="273"/>
      <c r="F162" s="273"/>
      <c r="G162" s="273"/>
      <c r="H162" s="273"/>
      <c r="I162" s="36">
        <v>0.05</v>
      </c>
      <c r="J162" s="33">
        <f>ROUND(I162*J161,2)</f>
        <v>272.64999999999998</v>
      </c>
      <c r="M162"/>
      <c r="N162"/>
      <c r="O162"/>
      <c r="P162"/>
      <c r="Q162"/>
      <c r="R162"/>
      <c r="S162"/>
      <c r="T162"/>
      <c r="U162"/>
      <c r="V162"/>
      <c r="W162"/>
      <c r="X162"/>
      <c r="Y162"/>
      <c r="Z162"/>
    </row>
    <row r="163" spans="1:26" ht="16.899999999999999" customHeight="1" x14ac:dyDescent="0.25">
      <c r="A163" s="272" t="s">
        <v>190</v>
      </c>
      <c r="B163" s="272"/>
      <c r="C163" s="272"/>
      <c r="D163" s="272"/>
      <c r="E163" s="272"/>
      <c r="F163" s="272"/>
      <c r="G163" s="272"/>
      <c r="H163" s="272"/>
      <c r="I163" s="36" t="s">
        <v>124</v>
      </c>
      <c r="J163" s="33">
        <f>SUM(J24+J83+J98+J141+J152+J160+J162)</f>
        <v>5725.5499999999993</v>
      </c>
      <c r="M163"/>
      <c r="N163"/>
      <c r="O163"/>
      <c r="P163"/>
      <c r="Q163"/>
      <c r="R163"/>
      <c r="S163"/>
      <c r="T163"/>
      <c r="U163"/>
      <c r="V163"/>
      <c r="W163"/>
      <c r="X163"/>
      <c r="Y163"/>
      <c r="Z163"/>
    </row>
    <row r="164" spans="1:26" ht="16.899999999999999" customHeight="1" x14ac:dyDescent="0.25">
      <c r="A164" s="28" t="s">
        <v>9</v>
      </c>
      <c r="B164" s="273" t="s">
        <v>191</v>
      </c>
      <c r="C164" s="273"/>
      <c r="D164" s="273"/>
      <c r="E164" s="273"/>
      <c r="F164" s="273"/>
      <c r="G164" s="273"/>
      <c r="H164" s="273"/>
      <c r="I164" s="36" t="s">
        <v>124</v>
      </c>
      <c r="J164" s="33" t="s">
        <v>124</v>
      </c>
      <c r="M164"/>
      <c r="N164"/>
      <c r="O164"/>
      <c r="P164"/>
      <c r="Q164"/>
      <c r="R164"/>
      <c r="S164"/>
      <c r="T164"/>
      <c r="U164"/>
      <c r="V164"/>
      <c r="W164"/>
      <c r="X164"/>
      <c r="Y164"/>
      <c r="Z164"/>
    </row>
    <row r="165" spans="1:26" ht="16.899999999999999" customHeight="1" x14ac:dyDescent="0.25">
      <c r="A165" s="28"/>
      <c r="B165" s="273" t="s">
        <v>192</v>
      </c>
      <c r="C165" s="273"/>
      <c r="D165" s="273"/>
      <c r="E165" s="273"/>
      <c r="F165" s="273"/>
      <c r="G165" s="273"/>
      <c r="H165" s="273"/>
      <c r="I165" s="36" t="s">
        <v>124</v>
      </c>
      <c r="J165" s="33" t="s">
        <v>124</v>
      </c>
      <c r="M165"/>
      <c r="N165"/>
      <c r="O165"/>
      <c r="P165"/>
      <c r="Q165"/>
      <c r="R165"/>
      <c r="S165"/>
      <c r="T165"/>
      <c r="U165"/>
      <c r="V165"/>
      <c r="W165"/>
      <c r="X165"/>
      <c r="Y165"/>
      <c r="Z165"/>
    </row>
    <row r="166" spans="1:26" ht="16.899999999999999" customHeight="1" x14ac:dyDescent="0.25">
      <c r="A166" s="28"/>
      <c r="B166" s="273" t="s">
        <v>193</v>
      </c>
      <c r="C166" s="273"/>
      <c r="D166" s="273"/>
      <c r="E166" s="273"/>
      <c r="F166" s="60" t="s">
        <v>194</v>
      </c>
      <c r="G166" s="59" t="s">
        <v>8</v>
      </c>
      <c r="H166" s="60"/>
      <c r="I166" s="34">
        <v>0.03</v>
      </c>
      <c r="J166" s="33">
        <f>ROUND(($J$163/(1-$I$175))*I166,2)</f>
        <v>184</v>
      </c>
      <c r="M166"/>
      <c r="N166"/>
      <c r="O166"/>
      <c r="P166"/>
      <c r="Q166"/>
      <c r="R166"/>
      <c r="S166"/>
      <c r="T166"/>
      <c r="U166"/>
      <c r="V166"/>
      <c r="W166"/>
      <c r="X166"/>
      <c r="Y166"/>
      <c r="Z166"/>
    </row>
    <row r="167" spans="1:26" ht="16.899999999999999" customHeight="1" x14ac:dyDescent="0.25">
      <c r="A167" s="28"/>
      <c r="B167" s="273" t="s">
        <v>195</v>
      </c>
      <c r="C167" s="273"/>
      <c r="D167" s="273"/>
      <c r="E167" s="273"/>
      <c r="F167" s="60" t="s">
        <v>194</v>
      </c>
      <c r="G167" s="59" t="s">
        <v>8</v>
      </c>
      <c r="H167" s="60"/>
      <c r="I167" s="34">
        <v>6.4999999999999997E-3</v>
      </c>
      <c r="J167" s="33">
        <f>ROUND(($J$163/(1-$I$175))*I167,2)</f>
        <v>39.869999999999997</v>
      </c>
      <c r="M167"/>
      <c r="N167"/>
      <c r="O167"/>
      <c r="P167"/>
      <c r="Q167"/>
      <c r="R167"/>
      <c r="S167"/>
      <c r="T167"/>
      <c r="U167"/>
      <c r="V167"/>
      <c r="W167"/>
      <c r="X167"/>
      <c r="Y167"/>
      <c r="Z167"/>
    </row>
    <row r="168" spans="1:26" ht="16.899999999999999" customHeight="1" x14ac:dyDescent="0.25">
      <c r="A168" s="28"/>
      <c r="B168" s="272" t="s">
        <v>196</v>
      </c>
      <c r="C168" s="272"/>
      <c r="D168" s="272"/>
      <c r="E168" s="272"/>
      <c r="F168" s="66"/>
      <c r="G168" s="66"/>
      <c r="H168" s="66"/>
      <c r="I168" s="34" t="s">
        <v>124</v>
      </c>
      <c r="J168" s="33" t="s">
        <v>124</v>
      </c>
      <c r="M168"/>
      <c r="N168"/>
      <c r="O168"/>
      <c r="P168"/>
      <c r="Q168"/>
      <c r="R168"/>
      <c r="S168"/>
      <c r="T168"/>
      <c r="U168"/>
      <c r="V168"/>
      <c r="W168"/>
      <c r="X168"/>
      <c r="Y168"/>
      <c r="Z168"/>
    </row>
    <row r="169" spans="1:26" ht="16.899999999999999" customHeight="1" x14ac:dyDescent="0.25">
      <c r="A169" s="28"/>
      <c r="B169" s="272" t="s">
        <v>197</v>
      </c>
      <c r="C169" s="272"/>
      <c r="D169" s="272"/>
      <c r="E169" s="272"/>
      <c r="F169" s="272"/>
      <c r="G169" s="272"/>
      <c r="H169" s="272"/>
      <c r="I169" s="34" t="s">
        <v>124</v>
      </c>
      <c r="J169" s="33" t="s">
        <v>124</v>
      </c>
      <c r="M169"/>
      <c r="N169"/>
      <c r="O169"/>
      <c r="P169"/>
      <c r="Q169"/>
      <c r="R169"/>
      <c r="S169"/>
      <c r="T169"/>
      <c r="U169"/>
      <c r="V169"/>
      <c r="W169"/>
      <c r="X169"/>
      <c r="Y169"/>
      <c r="Z169"/>
    </row>
    <row r="170" spans="1:26" ht="16.899999999999999" customHeight="1" x14ac:dyDescent="0.25">
      <c r="A170" s="28"/>
      <c r="B170" s="273" t="s">
        <v>198</v>
      </c>
      <c r="C170" s="273"/>
      <c r="D170" s="273"/>
      <c r="E170" s="273"/>
      <c r="F170" s="273"/>
      <c r="G170" s="273"/>
      <c r="H170" s="273"/>
      <c r="I170" s="34" t="s">
        <v>124</v>
      </c>
      <c r="J170" s="33" t="s">
        <v>124</v>
      </c>
      <c r="M170"/>
      <c r="N170"/>
      <c r="O170"/>
      <c r="P170"/>
      <c r="Q170"/>
      <c r="R170"/>
      <c r="S170"/>
      <c r="T170"/>
      <c r="U170"/>
      <c r="V170"/>
      <c r="W170"/>
      <c r="X170"/>
      <c r="Y170"/>
      <c r="Z170"/>
    </row>
    <row r="171" spans="1:26" ht="16.899999999999999" customHeight="1" x14ac:dyDescent="0.25">
      <c r="A171" s="28"/>
      <c r="B171" s="273" t="s">
        <v>199</v>
      </c>
      <c r="C171" s="273"/>
      <c r="D171" s="273"/>
      <c r="E171" s="273"/>
      <c r="F171" s="273"/>
      <c r="G171" s="273"/>
      <c r="H171" s="273"/>
      <c r="I171" s="34" t="s">
        <v>124</v>
      </c>
      <c r="J171" s="33" t="s">
        <v>124</v>
      </c>
      <c r="M171"/>
      <c r="N171"/>
      <c r="O171"/>
      <c r="P171"/>
      <c r="Q171"/>
      <c r="R171"/>
      <c r="S171"/>
      <c r="T171"/>
      <c r="U171"/>
      <c r="V171"/>
      <c r="W171"/>
      <c r="X171"/>
      <c r="Y171"/>
      <c r="Z171"/>
    </row>
    <row r="172" spans="1:26" ht="16.899999999999999" customHeight="1" x14ac:dyDescent="0.25">
      <c r="B172" s="53" t="s">
        <v>200</v>
      </c>
      <c r="E172" s="60" t="s">
        <v>201</v>
      </c>
      <c r="F172" s="59" t="s">
        <v>228</v>
      </c>
      <c r="H172" s="20"/>
      <c r="I172" s="34">
        <v>0.03</v>
      </c>
      <c r="J172" s="33">
        <f>ROUND(($J$163/(1-$I$175))*I172,2)</f>
        <v>184</v>
      </c>
      <c r="M172"/>
      <c r="N172"/>
      <c r="O172"/>
      <c r="P172"/>
      <c r="Q172"/>
      <c r="R172"/>
      <c r="S172"/>
      <c r="T172"/>
      <c r="U172"/>
      <c r="V172"/>
      <c r="W172"/>
      <c r="X172"/>
      <c r="Y172"/>
      <c r="Z172"/>
    </row>
    <row r="173" spans="1:26" ht="16.899999999999999" customHeight="1" x14ac:dyDescent="0.25">
      <c r="A173" s="275" t="s">
        <v>90</v>
      </c>
      <c r="B173" s="275"/>
      <c r="C173" s="275"/>
      <c r="D173" s="275"/>
      <c r="E173" s="275"/>
      <c r="F173" s="275"/>
      <c r="G173" s="275"/>
      <c r="H173" s="275"/>
      <c r="I173" s="275"/>
      <c r="J173" s="289">
        <f>SUM(J160+J162+J166+J167+J172)</f>
        <v>940.18</v>
      </c>
      <c r="M173"/>
      <c r="N173"/>
      <c r="O173"/>
      <c r="P173"/>
      <c r="Q173"/>
      <c r="R173"/>
      <c r="S173"/>
      <c r="T173"/>
      <c r="U173"/>
      <c r="V173"/>
      <c r="W173"/>
      <c r="X173"/>
      <c r="Y173"/>
      <c r="Z173"/>
    </row>
    <row r="174" spans="1:26" ht="16.899999999999999" customHeight="1" x14ac:dyDescent="0.25">
      <c r="A174" s="275"/>
      <c r="B174" s="275"/>
      <c r="C174" s="275"/>
      <c r="D174" s="275"/>
      <c r="E174" s="275"/>
      <c r="F174" s="275"/>
      <c r="G174" s="275"/>
      <c r="H174" s="275"/>
      <c r="I174" s="275"/>
      <c r="J174" s="289"/>
      <c r="M174"/>
      <c r="N174"/>
      <c r="O174"/>
      <c r="P174"/>
      <c r="Q174"/>
      <c r="R174"/>
      <c r="S174"/>
      <c r="T174"/>
      <c r="U174"/>
      <c r="V174"/>
      <c r="W174"/>
      <c r="X174"/>
      <c r="Y174"/>
      <c r="Z174"/>
    </row>
    <row r="175" spans="1:26" ht="16.899999999999999" customHeight="1" x14ac:dyDescent="0.25">
      <c r="A175" s="259" t="s">
        <v>203</v>
      </c>
      <c r="B175" s="259"/>
      <c r="C175" s="259"/>
      <c r="D175" s="259"/>
      <c r="E175" s="259"/>
      <c r="F175" s="259"/>
      <c r="G175" s="259"/>
      <c r="H175" s="259"/>
      <c r="I175" s="73">
        <f>SUM(I166:I172)</f>
        <v>6.6500000000000004E-2</v>
      </c>
      <c r="J175" s="38">
        <f>SUM(J166:J172)</f>
        <v>407.87</v>
      </c>
      <c r="M175"/>
      <c r="N175"/>
      <c r="O175"/>
      <c r="P175"/>
      <c r="Q175"/>
      <c r="R175"/>
      <c r="S175"/>
      <c r="T175"/>
      <c r="U175"/>
      <c r="V175"/>
      <c r="W175"/>
      <c r="X175"/>
      <c r="Y175"/>
      <c r="Z175"/>
    </row>
    <row r="176" spans="1:26" ht="16.899999999999999" customHeight="1" x14ac:dyDescent="0.25">
      <c r="A176" s="259" t="s">
        <v>204</v>
      </c>
      <c r="B176" s="259"/>
      <c r="C176" s="259"/>
      <c r="D176" s="259"/>
      <c r="E176" s="259"/>
      <c r="F176" s="259"/>
      <c r="G176" s="259"/>
      <c r="H176" s="259"/>
      <c r="I176" s="73">
        <f>J173/J159</f>
        <v>0.18103919711008926</v>
      </c>
      <c r="J176" s="38">
        <f>SUM(J172+J167+J166+J162+J160)</f>
        <v>940.18000000000006</v>
      </c>
      <c r="K176" s="74"/>
      <c r="M176"/>
      <c r="N176"/>
      <c r="O176"/>
      <c r="P176"/>
      <c r="Q176"/>
      <c r="R176"/>
      <c r="S176"/>
      <c r="T176"/>
      <c r="U176"/>
      <c r="V176"/>
      <c r="W176"/>
      <c r="X176"/>
      <c r="Y176"/>
      <c r="Z176"/>
    </row>
    <row r="177" spans="1:26" ht="16.899999999999999" customHeight="1" x14ac:dyDescent="0.25">
      <c r="A177" s="286" t="s">
        <v>205</v>
      </c>
      <c r="B177" s="286"/>
      <c r="C177" s="286"/>
      <c r="D177" s="287" t="s">
        <v>206</v>
      </c>
      <c r="E177" s="287"/>
      <c r="F177" s="287"/>
      <c r="G177" s="287"/>
      <c r="H177" s="287"/>
      <c r="I177" s="287"/>
      <c r="J177" s="287"/>
      <c r="M177"/>
      <c r="N177"/>
      <c r="O177"/>
      <c r="P177"/>
      <c r="Q177"/>
      <c r="R177"/>
      <c r="S177"/>
      <c r="T177"/>
      <c r="U177"/>
      <c r="V177"/>
      <c r="W177"/>
      <c r="X177"/>
      <c r="Y177"/>
      <c r="Z177"/>
    </row>
    <row r="178" spans="1:26" ht="16.899999999999999" customHeight="1" x14ac:dyDescent="0.25">
      <c r="A178" s="286"/>
      <c r="B178" s="286"/>
      <c r="C178" s="286"/>
      <c r="D178" s="288" t="s">
        <v>207</v>
      </c>
      <c r="E178" s="288"/>
      <c r="F178" s="288"/>
      <c r="G178" s="288"/>
      <c r="H178" s="288"/>
      <c r="I178" s="288"/>
      <c r="J178" s="288"/>
      <c r="M178"/>
      <c r="N178"/>
      <c r="O178"/>
      <c r="P178"/>
      <c r="Q178"/>
      <c r="R178"/>
      <c r="S178"/>
      <c r="T178"/>
      <c r="U178"/>
      <c r="V178"/>
      <c r="W178"/>
      <c r="X178"/>
      <c r="Y178"/>
      <c r="Z178"/>
    </row>
    <row r="179" spans="1:26" ht="16.899999999999999" customHeight="1" x14ac:dyDescent="0.25">
      <c r="A179" s="286"/>
      <c r="B179" s="286"/>
      <c r="C179" s="286"/>
      <c r="D179" s="288" t="s">
        <v>208</v>
      </c>
      <c r="E179" s="288"/>
      <c r="F179" s="288"/>
      <c r="G179" s="288"/>
      <c r="H179" s="288"/>
      <c r="I179" s="288"/>
      <c r="J179" s="288"/>
      <c r="M179"/>
      <c r="N179"/>
      <c r="O179"/>
      <c r="P179"/>
      <c r="Q179"/>
      <c r="R179"/>
      <c r="S179"/>
      <c r="T179"/>
      <c r="U179"/>
      <c r="V179"/>
      <c r="W179"/>
      <c r="X179"/>
      <c r="Y179"/>
      <c r="Z179"/>
    </row>
    <row r="180" spans="1:26" ht="16.899999999999999" customHeight="1" x14ac:dyDescent="0.25">
      <c r="A180" s="281" t="s">
        <v>209</v>
      </c>
      <c r="B180" s="281"/>
      <c r="C180" s="281"/>
      <c r="D180" s="282" t="s">
        <v>210</v>
      </c>
      <c r="E180" s="282"/>
      <c r="F180" s="282"/>
      <c r="G180" s="282"/>
      <c r="H180" s="282"/>
      <c r="I180" s="282"/>
      <c r="J180" s="282"/>
      <c r="M180"/>
      <c r="N180"/>
      <c r="O180"/>
      <c r="P180"/>
      <c r="Q180"/>
      <c r="R180"/>
      <c r="S180"/>
      <c r="T180"/>
      <c r="U180"/>
      <c r="V180"/>
      <c r="W180"/>
      <c r="X180"/>
      <c r="Y180"/>
      <c r="Z180"/>
    </row>
    <row r="181" spans="1:26" ht="16.899999999999999" customHeight="1" x14ac:dyDescent="0.25">
      <c r="A181" s="283"/>
      <c r="B181" s="283"/>
      <c r="C181" s="283"/>
      <c r="D181" s="283"/>
      <c r="E181" s="283"/>
      <c r="F181" s="283"/>
      <c r="G181" s="283"/>
      <c r="H181" s="283"/>
      <c r="I181" s="283"/>
      <c r="J181" s="283"/>
      <c r="M181"/>
      <c r="N181"/>
      <c r="O181"/>
      <c r="P181"/>
      <c r="Q181"/>
      <c r="R181"/>
      <c r="S181"/>
      <c r="T181"/>
      <c r="U181"/>
      <c r="V181"/>
      <c r="W181"/>
      <c r="X181"/>
      <c r="Y181"/>
      <c r="Z181"/>
    </row>
    <row r="182" spans="1:26" ht="16.899999999999999" customHeight="1" x14ac:dyDescent="0.25">
      <c r="A182" s="284" t="s">
        <v>211</v>
      </c>
      <c r="B182" s="284"/>
      <c r="C182" s="284"/>
      <c r="D182" s="284"/>
      <c r="E182" s="284"/>
      <c r="F182" s="284"/>
      <c r="G182" s="284"/>
      <c r="H182" s="284"/>
      <c r="I182" s="284"/>
      <c r="J182" s="284"/>
      <c r="M182"/>
      <c r="N182"/>
      <c r="O182"/>
      <c r="P182"/>
      <c r="Q182"/>
      <c r="R182"/>
      <c r="S182"/>
      <c r="T182"/>
      <c r="U182"/>
      <c r="V182"/>
      <c r="W182"/>
      <c r="X182"/>
      <c r="Y182"/>
      <c r="Z182"/>
    </row>
    <row r="183" spans="1:26" ht="16.899999999999999" customHeight="1" x14ac:dyDescent="0.25">
      <c r="A183" s="284"/>
      <c r="B183" s="284"/>
      <c r="C183" s="284"/>
      <c r="D183" s="284"/>
      <c r="E183" s="284"/>
      <c r="F183" s="284"/>
      <c r="G183" s="284"/>
      <c r="H183" s="284"/>
      <c r="I183" s="284"/>
      <c r="J183" s="284"/>
      <c r="M183"/>
      <c r="N183"/>
      <c r="O183"/>
      <c r="P183"/>
      <c r="Q183"/>
      <c r="R183"/>
      <c r="S183"/>
      <c r="T183"/>
      <c r="U183"/>
      <c r="V183"/>
      <c r="W183"/>
      <c r="X183"/>
      <c r="Y183"/>
      <c r="Z183"/>
    </row>
    <row r="184" spans="1:26" ht="16.899999999999999" customHeight="1" x14ac:dyDescent="0.25">
      <c r="A184" s="285" t="s">
        <v>212</v>
      </c>
      <c r="B184" s="285"/>
      <c r="C184" s="285"/>
      <c r="D184" s="285"/>
      <c r="E184" s="285"/>
      <c r="F184" s="285"/>
      <c r="G184" s="285"/>
      <c r="H184" s="285"/>
      <c r="I184" s="285"/>
      <c r="J184" s="222" t="s">
        <v>95</v>
      </c>
      <c r="M184"/>
      <c r="N184"/>
      <c r="O184"/>
      <c r="P184"/>
      <c r="Q184"/>
      <c r="R184"/>
      <c r="S184"/>
      <c r="T184"/>
      <c r="U184"/>
      <c r="V184"/>
      <c r="W184"/>
      <c r="X184"/>
      <c r="Y184"/>
      <c r="Z184"/>
    </row>
    <row r="185" spans="1:26" ht="16.899999999999999" customHeight="1" x14ac:dyDescent="0.25">
      <c r="A185" s="285"/>
      <c r="B185" s="285"/>
      <c r="C185" s="285"/>
      <c r="D185" s="285"/>
      <c r="E185" s="285"/>
      <c r="F185" s="285"/>
      <c r="G185" s="285"/>
      <c r="H185" s="285"/>
      <c r="I185" s="285"/>
      <c r="J185" s="222"/>
      <c r="M185"/>
      <c r="N185"/>
      <c r="O185"/>
      <c r="P185"/>
      <c r="Q185"/>
      <c r="R185"/>
      <c r="S185"/>
      <c r="T185"/>
      <c r="U185"/>
      <c r="V185"/>
      <c r="W185"/>
      <c r="X185"/>
      <c r="Y185"/>
      <c r="Z185"/>
    </row>
    <row r="186" spans="1:26" ht="16.899999999999999" customHeight="1" x14ac:dyDescent="0.25">
      <c r="A186" s="75" t="s">
        <v>3</v>
      </c>
      <c r="B186" s="279" t="s">
        <v>213</v>
      </c>
      <c r="C186" s="279"/>
      <c r="D186" s="279"/>
      <c r="E186" s="279"/>
      <c r="F186" s="279"/>
      <c r="G186" s="279"/>
      <c r="H186" s="279"/>
      <c r="I186" s="279"/>
      <c r="J186" s="69">
        <f>J24</f>
        <v>2295.62</v>
      </c>
      <c r="M186"/>
      <c r="N186"/>
      <c r="O186"/>
      <c r="P186"/>
      <c r="Q186"/>
      <c r="R186"/>
      <c r="S186"/>
      <c r="T186"/>
      <c r="U186"/>
      <c r="V186"/>
      <c r="W186"/>
      <c r="X186"/>
      <c r="Y186"/>
      <c r="Z186"/>
    </row>
    <row r="187" spans="1:26" ht="16.899999999999999" customHeight="1" x14ac:dyDescent="0.25">
      <c r="A187" s="75" t="s">
        <v>6</v>
      </c>
      <c r="B187" s="279" t="s">
        <v>91</v>
      </c>
      <c r="C187" s="279"/>
      <c r="D187" s="279"/>
      <c r="E187" s="279"/>
      <c r="F187" s="279"/>
      <c r="G187" s="279"/>
      <c r="H187" s="279"/>
      <c r="I187" s="279"/>
      <c r="J187" s="69">
        <f>J83</f>
        <v>1942.1599999999999</v>
      </c>
      <c r="M187"/>
      <c r="N187"/>
      <c r="O187"/>
      <c r="P187"/>
      <c r="Q187"/>
      <c r="R187"/>
      <c r="S187"/>
      <c r="T187"/>
      <c r="U187"/>
      <c r="V187"/>
      <c r="W187"/>
      <c r="X187"/>
      <c r="Y187"/>
      <c r="Z187"/>
    </row>
    <row r="188" spans="1:26" ht="16.899999999999999" customHeight="1" x14ac:dyDescent="0.25">
      <c r="A188" s="75" t="s">
        <v>9</v>
      </c>
      <c r="B188" s="279" t="s">
        <v>214</v>
      </c>
      <c r="C188" s="279"/>
      <c r="D188" s="279"/>
      <c r="E188" s="279"/>
      <c r="F188" s="279"/>
      <c r="G188" s="279"/>
      <c r="H188" s="279"/>
      <c r="I188" s="279"/>
      <c r="J188" s="69">
        <f>J98</f>
        <v>116.47999999999999</v>
      </c>
      <c r="M188"/>
      <c r="N188"/>
      <c r="O188"/>
      <c r="P188"/>
      <c r="Q188"/>
      <c r="R188"/>
      <c r="S188"/>
      <c r="T188"/>
      <c r="U188"/>
      <c r="V188"/>
      <c r="W188"/>
      <c r="X188"/>
      <c r="Y188"/>
      <c r="Z188"/>
    </row>
    <row r="189" spans="1:26" ht="16.899999999999999" customHeight="1" x14ac:dyDescent="0.25">
      <c r="A189" s="75" t="s">
        <v>12</v>
      </c>
      <c r="B189" s="279" t="s">
        <v>215</v>
      </c>
      <c r="C189" s="279"/>
      <c r="D189" s="279"/>
      <c r="E189" s="279"/>
      <c r="F189" s="279"/>
      <c r="G189" s="279"/>
      <c r="H189" s="279"/>
      <c r="I189" s="279"/>
      <c r="J189" s="69">
        <f>J141</f>
        <v>366.39</v>
      </c>
      <c r="M189"/>
      <c r="N189"/>
      <c r="O189"/>
      <c r="P189"/>
      <c r="Q189"/>
      <c r="R189"/>
      <c r="S189"/>
      <c r="T189"/>
      <c r="U189"/>
      <c r="V189"/>
      <c r="W189"/>
      <c r="X189"/>
      <c r="Y189"/>
      <c r="Z189"/>
    </row>
    <row r="190" spans="1:26" ht="16.899999999999999" customHeight="1" x14ac:dyDescent="0.25">
      <c r="A190" s="75" t="s">
        <v>86</v>
      </c>
      <c r="B190" s="279" t="s">
        <v>216</v>
      </c>
      <c r="C190" s="279"/>
      <c r="D190" s="279"/>
      <c r="E190" s="279"/>
      <c r="F190" s="279"/>
      <c r="G190" s="279"/>
      <c r="H190" s="279"/>
      <c r="I190" s="279"/>
      <c r="J190" s="69">
        <f>J152</f>
        <v>472.59</v>
      </c>
      <c r="M190"/>
      <c r="N190"/>
      <c r="O190"/>
      <c r="P190"/>
      <c r="Q190"/>
      <c r="R190"/>
      <c r="S190"/>
      <c r="T190"/>
      <c r="U190"/>
      <c r="V190"/>
      <c r="W190"/>
      <c r="X190"/>
      <c r="Y190"/>
      <c r="Z190"/>
    </row>
    <row r="191" spans="1:26" ht="16.899999999999999" customHeight="1" x14ac:dyDescent="0.25">
      <c r="A191" s="278" t="s">
        <v>217</v>
      </c>
      <c r="B191" s="278"/>
      <c r="C191" s="278"/>
      <c r="D191" s="278"/>
      <c r="E191" s="278"/>
      <c r="F191" s="278"/>
      <c r="G191" s="278"/>
      <c r="H191" s="278"/>
      <c r="I191" s="278"/>
      <c r="J191" s="280">
        <f>SUM(J186:J190)</f>
        <v>5193.24</v>
      </c>
      <c r="M191"/>
      <c r="N191"/>
      <c r="O191"/>
      <c r="P191"/>
      <c r="Q191"/>
      <c r="R191"/>
      <c r="S191"/>
      <c r="T191"/>
      <c r="U191"/>
      <c r="V191"/>
      <c r="W191"/>
      <c r="X191"/>
      <c r="Y191"/>
      <c r="Z191"/>
    </row>
    <row r="192" spans="1:26" ht="16.899999999999999" customHeight="1" x14ac:dyDescent="0.25">
      <c r="A192" s="278"/>
      <c r="B192" s="278"/>
      <c r="C192" s="278"/>
      <c r="D192" s="278"/>
      <c r="E192" s="278"/>
      <c r="F192" s="278"/>
      <c r="G192" s="278"/>
      <c r="H192" s="278"/>
      <c r="I192" s="278"/>
      <c r="J192" s="280"/>
      <c r="M192"/>
      <c r="N192"/>
      <c r="O192"/>
      <c r="P192"/>
      <c r="Q192"/>
      <c r="R192"/>
      <c r="S192"/>
      <c r="T192"/>
      <c r="U192"/>
      <c r="V192"/>
      <c r="W192"/>
      <c r="X192"/>
      <c r="Y192"/>
      <c r="Z192"/>
    </row>
    <row r="193" spans="1:26" ht="16.899999999999999" customHeight="1" x14ac:dyDescent="0.25">
      <c r="A193" s="75" t="s">
        <v>88</v>
      </c>
      <c r="B193" s="279" t="s">
        <v>184</v>
      </c>
      <c r="C193" s="279"/>
      <c r="D193" s="279"/>
      <c r="E193" s="279"/>
      <c r="F193" s="279"/>
      <c r="G193" s="279"/>
      <c r="H193" s="279"/>
      <c r="I193" s="279"/>
      <c r="J193" s="69">
        <f>J173</f>
        <v>940.18</v>
      </c>
      <c r="M193"/>
      <c r="N193"/>
      <c r="O193"/>
      <c r="P193"/>
      <c r="Q193"/>
      <c r="R193"/>
      <c r="S193"/>
      <c r="T193"/>
      <c r="U193"/>
      <c r="V193"/>
      <c r="W193"/>
      <c r="X193"/>
      <c r="Y193"/>
      <c r="Z193"/>
    </row>
    <row r="194" spans="1:26" ht="16.899999999999999" customHeight="1" x14ac:dyDescent="0.25">
      <c r="A194" s="75" t="s">
        <v>113</v>
      </c>
      <c r="B194" s="279" t="s">
        <v>218</v>
      </c>
      <c r="C194" s="279"/>
      <c r="D194" s="279"/>
      <c r="E194" s="279"/>
      <c r="F194" s="279"/>
      <c r="G194" s="279"/>
      <c r="H194" s="279"/>
      <c r="I194" s="279"/>
      <c r="J194" s="69">
        <f>ROUND('LE RC'!D17/'LE RC'!B17,2)</f>
        <v>124.4</v>
      </c>
      <c r="M194"/>
      <c r="N194"/>
      <c r="O194"/>
      <c r="P194"/>
      <c r="Q194"/>
      <c r="R194"/>
      <c r="S194"/>
      <c r="T194"/>
      <c r="U194"/>
      <c r="V194"/>
      <c r="W194"/>
      <c r="X194"/>
      <c r="Y194"/>
      <c r="Z194"/>
    </row>
    <row r="195" spans="1:26" ht="16.899999999999999" customHeight="1" x14ac:dyDescent="0.25">
      <c r="A195" s="278" t="s">
        <v>219</v>
      </c>
      <c r="B195" s="278"/>
      <c r="C195" s="278"/>
      <c r="D195" s="278"/>
      <c r="E195" s="278"/>
      <c r="F195" s="278"/>
      <c r="G195" s="278"/>
      <c r="H195" s="278"/>
      <c r="I195" s="278"/>
      <c r="J195" s="70">
        <f>SUM(J191:J194)</f>
        <v>6257.82</v>
      </c>
      <c r="M195"/>
      <c r="N195"/>
      <c r="O195"/>
      <c r="P195"/>
      <c r="Q195"/>
      <c r="R195"/>
      <c r="S195"/>
      <c r="T195"/>
      <c r="U195"/>
      <c r="V195"/>
      <c r="W195"/>
      <c r="X195"/>
      <c r="Y195"/>
      <c r="Z195"/>
    </row>
    <row r="196" spans="1:26" customFormat="1" x14ac:dyDescent="0.25"/>
    <row r="197" spans="1:26" customFormat="1" x14ac:dyDescent="0.25"/>
    <row r="198" spans="1:26" customFormat="1" x14ac:dyDescent="0.25"/>
    <row r="199" spans="1:26" customFormat="1" x14ac:dyDescent="0.25"/>
    <row r="200" spans="1:26" customFormat="1" x14ac:dyDescent="0.25"/>
    <row r="201" spans="1:26" customFormat="1" x14ac:dyDescent="0.25"/>
    <row r="202" spans="1:26" customFormat="1" x14ac:dyDescent="0.25"/>
    <row r="203" spans="1:26" customFormat="1" x14ac:dyDescent="0.25"/>
    <row r="204" spans="1:26" customFormat="1" x14ac:dyDescent="0.25"/>
    <row r="205" spans="1:26" customFormat="1" x14ac:dyDescent="0.25"/>
    <row r="206" spans="1:26" customFormat="1" x14ac:dyDescent="0.25"/>
    <row r="207" spans="1:26" customFormat="1" x14ac:dyDescent="0.25"/>
    <row r="208" spans="1:26" customFormat="1" x14ac:dyDescent="0.25"/>
    <row r="209" customFormat="1" x14ac:dyDescent="0.25"/>
    <row r="210" customFormat="1" x14ac:dyDescent="0.25"/>
    <row r="211" customFormat="1" x14ac:dyDescent="0.25"/>
    <row r="212" customFormat="1" x14ac:dyDescent="0.25"/>
    <row r="213" customFormat="1" x14ac:dyDescent="0.25"/>
    <row r="214" customFormat="1" x14ac:dyDescent="0.25"/>
    <row r="215" customFormat="1" x14ac:dyDescent="0.25"/>
    <row r="216" customFormat="1" x14ac:dyDescent="0.25"/>
    <row r="217" customFormat="1" x14ac:dyDescent="0.25"/>
    <row r="218" customFormat="1" x14ac:dyDescent="0.25"/>
    <row r="219" customFormat="1" x14ac:dyDescent="0.25"/>
    <row r="220" customFormat="1" x14ac:dyDescent="0.25"/>
    <row r="221" customFormat="1" x14ac:dyDescent="0.25"/>
    <row r="222" customFormat="1" x14ac:dyDescent="0.25"/>
    <row r="223" customFormat="1" x14ac:dyDescent="0.25"/>
    <row r="224" customFormat="1" x14ac:dyDescent="0.25"/>
    <row r="225" customFormat="1" x14ac:dyDescent="0.25"/>
    <row r="226" customFormat="1" x14ac:dyDescent="0.25"/>
    <row r="227" customFormat="1" x14ac:dyDescent="0.25"/>
    <row r="228" customFormat="1" x14ac:dyDescent="0.25"/>
    <row r="229" customFormat="1" x14ac:dyDescent="0.25"/>
    <row r="230" customFormat="1" x14ac:dyDescent="0.25"/>
    <row r="231" customFormat="1" x14ac:dyDescent="0.25"/>
    <row r="232" customFormat="1" x14ac:dyDescent="0.25"/>
    <row r="233" customFormat="1" x14ac:dyDescent="0.25"/>
    <row r="234" customFormat="1" x14ac:dyDescent="0.25"/>
    <row r="235" customFormat="1" x14ac:dyDescent="0.25"/>
    <row r="236" customFormat="1" x14ac:dyDescent="0.25"/>
    <row r="237" customFormat="1" x14ac:dyDescent="0.25"/>
    <row r="238" customFormat="1" x14ac:dyDescent="0.25"/>
    <row r="239" customFormat="1" x14ac:dyDescent="0.25"/>
    <row r="240" customFormat="1" x14ac:dyDescent="0.25"/>
    <row r="241" customFormat="1" x14ac:dyDescent="0.25"/>
    <row r="242" customFormat="1" x14ac:dyDescent="0.25"/>
    <row r="243" customFormat="1" x14ac:dyDescent="0.25"/>
    <row r="244" customFormat="1" x14ac:dyDescent="0.25"/>
    <row r="245" customFormat="1" x14ac:dyDescent="0.25"/>
    <row r="246" customFormat="1" x14ac:dyDescent="0.25"/>
    <row r="247" customFormat="1" x14ac:dyDescent="0.25"/>
    <row r="248" customFormat="1" x14ac:dyDescent="0.25"/>
    <row r="249" customFormat="1" x14ac:dyDescent="0.25"/>
    <row r="250" customFormat="1" x14ac:dyDescent="0.25"/>
  </sheetData>
  <mergeCells count="191">
    <mergeCell ref="A1:J2"/>
    <mergeCell ref="A3:J3"/>
    <mergeCell ref="A4:J5"/>
    <mergeCell ref="B6:G6"/>
    <mergeCell ref="H6:J6"/>
    <mergeCell ref="B7:G7"/>
    <mergeCell ref="H7:J7"/>
    <mergeCell ref="B8:G8"/>
    <mergeCell ref="H8:J8"/>
    <mergeCell ref="A16:A17"/>
    <mergeCell ref="B16:G17"/>
    <mergeCell ref="H16:I17"/>
    <mergeCell ref="J16:J17"/>
    <mergeCell ref="B19:H19"/>
    <mergeCell ref="B9:G9"/>
    <mergeCell ref="H9:J9"/>
    <mergeCell ref="B10:G10"/>
    <mergeCell ref="H10:J10"/>
    <mergeCell ref="B11:G11"/>
    <mergeCell ref="H11:J11"/>
    <mergeCell ref="B12:G12"/>
    <mergeCell ref="H12:J12"/>
    <mergeCell ref="A14:J15"/>
    <mergeCell ref="B18:H18"/>
    <mergeCell ref="B23:H23"/>
    <mergeCell ref="A24:I24"/>
    <mergeCell ref="A26:J27"/>
    <mergeCell ref="A28:J29"/>
    <mergeCell ref="B30:I30"/>
    <mergeCell ref="B32:H32"/>
    <mergeCell ref="B33:I33"/>
    <mergeCell ref="B34:H34"/>
    <mergeCell ref="B35:I35"/>
    <mergeCell ref="A36:I37"/>
    <mergeCell ref="J36:J37"/>
    <mergeCell ref="B38:I38"/>
    <mergeCell ref="A39:I40"/>
    <mergeCell ref="J39:J40"/>
    <mergeCell ref="A41:J41"/>
    <mergeCell ref="A42:J43"/>
    <mergeCell ref="A44:A45"/>
    <mergeCell ref="B44:H45"/>
    <mergeCell ref="I44:I45"/>
    <mergeCell ref="J44:J45"/>
    <mergeCell ref="B46:H46"/>
    <mergeCell ref="B47:H47"/>
    <mergeCell ref="B48:D48"/>
    <mergeCell ref="B49:H49"/>
    <mergeCell ref="B50:H50"/>
    <mergeCell ref="B51:H51"/>
    <mergeCell ref="B52:H52"/>
    <mergeCell ref="B53:H53"/>
    <mergeCell ref="A54:H55"/>
    <mergeCell ref="I54:I55"/>
    <mergeCell ref="J54:J55"/>
    <mergeCell ref="A56:J56"/>
    <mergeCell ref="A57:J58"/>
    <mergeCell ref="A59:A60"/>
    <mergeCell ref="B59:I60"/>
    <mergeCell ref="J59:J60"/>
    <mergeCell ref="B63:H63"/>
    <mergeCell ref="B64:H64"/>
    <mergeCell ref="J78:J79"/>
    <mergeCell ref="B80:I80"/>
    <mergeCell ref="B81:I81"/>
    <mergeCell ref="B82:I82"/>
    <mergeCell ref="A83:I84"/>
    <mergeCell ref="J83:J84"/>
    <mergeCell ref="A85:J85"/>
    <mergeCell ref="B65:H65"/>
    <mergeCell ref="B68:H68"/>
    <mergeCell ref="B69:H69"/>
    <mergeCell ref="A73:I74"/>
    <mergeCell ref="J73:J74"/>
    <mergeCell ref="A76:J77"/>
    <mergeCell ref="J98:J99"/>
    <mergeCell ref="A100:J100"/>
    <mergeCell ref="A101:J102"/>
    <mergeCell ref="A103:I103"/>
    <mergeCell ref="A104:J104"/>
    <mergeCell ref="A86:J87"/>
    <mergeCell ref="A88:A89"/>
    <mergeCell ref="B88:I89"/>
    <mergeCell ref="J88:J89"/>
    <mergeCell ref="B90:I90"/>
    <mergeCell ref="B91:I91"/>
    <mergeCell ref="B92:I92"/>
    <mergeCell ref="B93:I93"/>
    <mergeCell ref="B94:I94"/>
    <mergeCell ref="J119:J120"/>
    <mergeCell ref="B121:I121"/>
    <mergeCell ref="A122:I123"/>
    <mergeCell ref="J122:J123"/>
    <mergeCell ref="A124:J125"/>
    <mergeCell ref="A126:A127"/>
    <mergeCell ref="B126:I127"/>
    <mergeCell ref="J126:J127"/>
    <mergeCell ref="A105:A106"/>
    <mergeCell ref="B105:I106"/>
    <mergeCell ref="J105:J106"/>
    <mergeCell ref="B107:H107"/>
    <mergeCell ref="B108:I108"/>
    <mergeCell ref="B110:I110"/>
    <mergeCell ref="B112:I112"/>
    <mergeCell ref="B114:I114"/>
    <mergeCell ref="B115:J115"/>
    <mergeCell ref="J129:J130"/>
    <mergeCell ref="B131:I131"/>
    <mergeCell ref="A132:I133"/>
    <mergeCell ref="J132:J133"/>
    <mergeCell ref="A134:J134"/>
    <mergeCell ref="A135:J136"/>
    <mergeCell ref="A137:A138"/>
    <mergeCell ref="B137:I138"/>
    <mergeCell ref="J137:J138"/>
    <mergeCell ref="J152:J153"/>
    <mergeCell ref="A154:J154"/>
    <mergeCell ref="A155:J156"/>
    <mergeCell ref="A157:A158"/>
    <mergeCell ref="B157:H158"/>
    <mergeCell ref="I157:I158"/>
    <mergeCell ref="J157:J158"/>
    <mergeCell ref="B139:I139"/>
    <mergeCell ref="B140:I140"/>
    <mergeCell ref="A141:I142"/>
    <mergeCell ref="J141:J142"/>
    <mergeCell ref="A143:J143"/>
    <mergeCell ref="A144:J145"/>
    <mergeCell ref="A146:A147"/>
    <mergeCell ref="B146:I147"/>
    <mergeCell ref="J146:J147"/>
    <mergeCell ref="A177:C179"/>
    <mergeCell ref="D177:J177"/>
    <mergeCell ref="D178:J178"/>
    <mergeCell ref="D179:J179"/>
    <mergeCell ref="A159:H159"/>
    <mergeCell ref="B160:H160"/>
    <mergeCell ref="A161:H161"/>
    <mergeCell ref="B162:H162"/>
    <mergeCell ref="A163:H163"/>
    <mergeCell ref="B164:H164"/>
    <mergeCell ref="B165:H165"/>
    <mergeCell ref="B169:H169"/>
    <mergeCell ref="B167:E167"/>
    <mergeCell ref="B168:E168"/>
    <mergeCell ref="B170:H170"/>
    <mergeCell ref="B171:H171"/>
    <mergeCell ref="A173:I174"/>
    <mergeCell ref="J173:J174"/>
    <mergeCell ref="A175:H175"/>
    <mergeCell ref="A176:H176"/>
    <mergeCell ref="A195:I195"/>
    <mergeCell ref="B189:I189"/>
    <mergeCell ref="B190:I190"/>
    <mergeCell ref="A191:I192"/>
    <mergeCell ref="J191:J192"/>
    <mergeCell ref="B193:I193"/>
    <mergeCell ref="B194:I194"/>
    <mergeCell ref="A180:C180"/>
    <mergeCell ref="D180:J180"/>
    <mergeCell ref="A181:J181"/>
    <mergeCell ref="A182:J183"/>
    <mergeCell ref="A184:I185"/>
    <mergeCell ref="J184:J185"/>
    <mergeCell ref="B186:I186"/>
    <mergeCell ref="B187:I187"/>
    <mergeCell ref="B188:I188"/>
    <mergeCell ref="B20:H20"/>
    <mergeCell ref="B21:H21"/>
    <mergeCell ref="B22:H22"/>
    <mergeCell ref="B67:E67"/>
    <mergeCell ref="B70:E70"/>
    <mergeCell ref="B71:E71"/>
    <mergeCell ref="B72:E72"/>
    <mergeCell ref="B166:E166"/>
    <mergeCell ref="B148:I148"/>
    <mergeCell ref="B149:I149"/>
    <mergeCell ref="B150:I150"/>
    <mergeCell ref="B151:I151"/>
    <mergeCell ref="A152:I153"/>
    <mergeCell ref="B128:I128"/>
    <mergeCell ref="A129:I130"/>
    <mergeCell ref="B116:I116"/>
    <mergeCell ref="B117:I117"/>
    <mergeCell ref="A119:I120"/>
    <mergeCell ref="B95:I95"/>
    <mergeCell ref="B96:H96"/>
    <mergeCell ref="B97:I97"/>
    <mergeCell ref="A98:I99"/>
    <mergeCell ref="A78:A79"/>
    <mergeCell ref="B78:I79"/>
  </mergeCells>
  <pageMargins left="0.75" right="0.75" top="1" bottom="1" header="0.511811023622047" footer="0.511811023622047"/>
  <pageSetup paperSize="9" scale="84" fitToHeight="0" orientation="landscape"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BF8F00"/>
    <pageSetUpPr fitToPage="1"/>
  </sheetPr>
  <dimension ref="A1:L250"/>
  <sheetViews>
    <sheetView showGridLines="0" zoomScaleNormal="100" workbookViewId="0">
      <selection activeCell="A195" sqref="A195:I195"/>
    </sheetView>
  </sheetViews>
  <sheetFormatPr defaultColWidth="8.7109375" defaultRowHeight="15" x14ac:dyDescent="0.25"/>
  <cols>
    <col min="1" max="1" width="4.7109375" style="1" customWidth="1"/>
    <col min="2" max="2" width="9.5703125" style="1" bestFit="1" customWidth="1"/>
    <col min="3" max="3" width="10.7109375" style="1" customWidth="1"/>
    <col min="4" max="4" width="13" style="1" customWidth="1"/>
    <col min="5" max="5" width="10.7109375" style="1" customWidth="1"/>
    <col min="6" max="6" width="44.7109375" style="1" customWidth="1"/>
    <col min="7" max="7" width="6.42578125" style="1" customWidth="1"/>
    <col min="8" max="8" width="8" style="1" customWidth="1"/>
    <col min="9" max="9" width="12" style="1" customWidth="1"/>
    <col min="10" max="10" width="15.7109375" style="1" customWidth="1"/>
    <col min="11" max="11" width="10.28515625" style="1" customWidth="1"/>
    <col min="12" max="12" width="13" customWidth="1"/>
    <col min="13" max="23" width="8.7109375" style="1"/>
    <col min="24" max="24" width="12.42578125" style="1" customWidth="1"/>
    <col min="25" max="16384" width="8.7109375" style="1"/>
  </cols>
  <sheetData>
    <row r="1" spans="1:10" ht="16.899999999999999" customHeight="1" x14ac:dyDescent="0.25">
      <c r="A1" s="265" t="s">
        <v>233</v>
      </c>
      <c r="B1" s="265"/>
      <c r="C1" s="265"/>
      <c r="D1" s="265"/>
      <c r="E1" s="265"/>
      <c r="F1" s="265"/>
      <c r="G1" s="265"/>
      <c r="H1" s="265"/>
      <c r="I1" s="265"/>
      <c r="J1" s="265"/>
    </row>
    <row r="2" spans="1:10" ht="16.899999999999999" customHeight="1" x14ac:dyDescent="0.25">
      <c r="A2" s="265"/>
      <c r="B2" s="265"/>
      <c r="C2" s="265"/>
      <c r="D2" s="265"/>
      <c r="E2" s="265"/>
      <c r="F2" s="265"/>
      <c r="G2" s="265"/>
      <c r="H2" s="265"/>
      <c r="I2" s="265"/>
      <c r="J2" s="265"/>
    </row>
    <row r="3" spans="1:10" ht="16.899999999999999" customHeight="1" x14ac:dyDescent="0.25">
      <c r="A3" s="283"/>
      <c r="B3" s="283"/>
      <c r="C3" s="283"/>
      <c r="D3" s="283"/>
      <c r="E3" s="283"/>
      <c r="F3" s="283"/>
      <c r="G3" s="283"/>
      <c r="H3" s="283"/>
      <c r="I3" s="283"/>
      <c r="J3" s="283"/>
    </row>
    <row r="4" spans="1:10" ht="16.899999999999999" customHeight="1" x14ac:dyDescent="0.25">
      <c r="A4" s="265" t="s">
        <v>34</v>
      </c>
      <c r="B4" s="265"/>
      <c r="C4" s="265"/>
      <c r="D4" s="265"/>
      <c r="E4" s="265"/>
      <c r="F4" s="265"/>
      <c r="G4" s="265"/>
      <c r="H4" s="265"/>
      <c r="I4" s="265"/>
      <c r="J4" s="265"/>
    </row>
    <row r="5" spans="1:10" ht="16.899999999999999" customHeight="1" x14ac:dyDescent="0.25">
      <c r="A5" s="265"/>
      <c r="B5" s="265"/>
      <c r="C5" s="265"/>
      <c r="D5" s="265"/>
      <c r="E5" s="265"/>
      <c r="F5" s="265"/>
      <c r="G5" s="265"/>
      <c r="H5" s="265"/>
      <c r="I5" s="265"/>
      <c r="J5" s="265"/>
    </row>
    <row r="6" spans="1:10" ht="16.899999999999999" customHeight="1" x14ac:dyDescent="0.25">
      <c r="A6" s="29">
        <v>1</v>
      </c>
      <c r="B6" s="272" t="s">
        <v>66</v>
      </c>
      <c r="C6" s="272"/>
      <c r="D6" s="272"/>
      <c r="E6" s="272"/>
      <c r="F6" s="272"/>
      <c r="G6" s="272"/>
      <c r="H6" s="305" t="s">
        <v>57</v>
      </c>
      <c r="I6" s="305"/>
      <c r="J6" s="305"/>
    </row>
    <row r="7" spans="1:10" ht="16.899999999999999" customHeight="1" x14ac:dyDescent="0.25">
      <c r="A7" s="29">
        <v>2</v>
      </c>
      <c r="B7" s="272" t="s">
        <v>68</v>
      </c>
      <c r="C7" s="272"/>
      <c r="D7" s="272"/>
      <c r="E7" s="272"/>
      <c r="F7" s="272"/>
      <c r="G7" s="272"/>
      <c r="H7" s="305" t="s">
        <v>230</v>
      </c>
      <c r="I7" s="305"/>
      <c r="J7" s="305"/>
    </row>
    <row r="8" spans="1:10" ht="16.899999999999999" customHeight="1" x14ac:dyDescent="0.25">
      <c r="A8" s="29">
        <v>3</v>
      </c>
      <c r="B8" s="272" t="s">
        <v>70</v>
      </c>
      <c r="C8" s="272"/>
      <c r="D8" s="272"/>
      <c r="E8" s="272"/>
      <c r="F8" s="272"/>
      <c r="G8" s="272"/>
      <c r="H8" s="310">
        <v>1765.86</v>
      </c>
      <c r="I8" s="310"/>
      <c r="J8" s="310"/>
    </row>
    <row r="9" spans="1:10" ht="16.899999999999999" customHeight="1" x14ac:dyDescent="0.25">
      <c r="A9" s="29">
        <v>4</v>
      </c>
      <c r="B9" s="272" t="s">
        <v>71</v>
      </c>
      <c r="C9" s="272"/>
      <c r="D9" s="272"/>
      <c r="E9" s="272"/>
      <c r="F9" s="272"/>
      <c r="G9" s="272"/>
      <c r="H9" s="305" t="s">
        <v>231</v>
      </c>
      <c r="I9" s="305"/>
      <c r="J9" s="305"/>
    </row>
    <row r="10" spans="1:10" ht="16.899999999999999" customHeight="1" x14ac:dyDescent="0.25">
      <c r="A10" s="29" t="s">
        <v>73</v>
      </c>
      <c r="B10" s="272" t="s">
        <v>74</v>
      </c>
      <c r="C10" s="272"/>
      <c r="D10" s="272"/>
      <c r="E10" s="272"/>
      <c r="F10" s="272"/>
      <c r="G10" s="272"/>
      <c r="H10" s="305" t="s">
        <v>75</v>
      </c>
      <c r="I10" s="305"/>
      <c r="J10" s="305"/>
    </row>
    <row r="11" spans="1:10" ht="16.899999999999999" customHeight="1" x14ac:dyDescent="0.25">
      <c r="A11" s="29">
        <v>5</v>
      </c>
      <c r="B11" s="272" t="s">
        <v>76</v>
      </c>
      <c r="C11" s="272"/>
      <c r="D11" s="272"/>
      <c r="E11" s="272"/>
      <c r="F11" s="272"/>
      <c r="G11" s="272"/>
      <c r="H11" s="306">
        <v>46023</v>
      </c>
      <c r="I11" s="306"/>
      <c r="J11" s="306"/>
    </row>
    <row r="12" spans="1:10" ht="16.899999999999999" customHeight="1" x14ac:dyDescent="0.25">
      <c r="A12" s="32">
        <v>6</v>
      </c>
      <c r="B12" s="307" t="s">
        <v>77</v>
      </c>
      <c r="C12" s="307"/>
      <c r="D12" s="307"/>
      <c r="E12" s="307"/>
      <c r="F12" s="307"/>
      <c r="G12" s="307"/>
      <c r="H12" s="308">
        <v>60</v>
      </c>
      <c r="I12" s="308"/>
      <c r="J12" s="308"/>
    </row>
    <row r="13" spans="1:10" ht="16.899999999999999" customHeight="1" x14ac:dyDescent="0.25">
      <c r="A13" s="29"/>
      <c r="B13" s="30"/>
      <c r="C13" s="30"/>
      <c r="D13" s="30"/>
      <c r="E13" s="30"/>
      <c r="F13" s="30"/>
      <c r="G13" s="29"/>
      <c r="H13" s="31"/>
      <c r="I13" s="31"/>
      <c r="J13" s="31"/>
    </row>
    <row r="14" spans="1:10" ht="16.899999999999999" customHeight="1" x14ac:dyDescent="0.25">
      <c r="A14" s="265" t="s">
        <v>78</v>
      </c>
      <c r="B14" s="265"/>
      <c r="C14" s="265"/>
      <c r="D14" s="265"/>
      <c r="E14" s="265"/>
      <c r="F14" s="265"/>
      <c r="G14" s="265"/>
      <c r="H14" s="265"/>
      <c r="I14" s="265"/>
      <c r="J14" s="265"/>
    </row>
    <row r="15" spans="1:10" ht="16.899999999999999" customHeight="1" x14ac:dyDescent="0.25">
      <c r="A15" s="265"/>
      <c r="B15" s="265"/>
      <c r="C15" s="265"/>
      <c r="D15" s="265"/>
      <c r="E15" s="265"/>
      <c r="F15" s="265"/>
      <c r="G15" s="265"/>
      <c r="H15" s="265"/>
      <c r="I15" s="265"/>
      <c r="J15" s="265"/>
    </row>
    <row r="16" spans="1:10" ht="16.899999999999999" customHeight="1" x14ac:dyDescent="0.25">
      <c r="A16" s="302">
        <v>1</v>
      </c>
      <c r="B16" s="303" t="s">
        <v>79</v>
      </c>
      <c r="C16" s="303"/>
      <c r="D16" s="303"/>
      <c r="E16" s="303"/>
      <c r="F16" s="303"/>
      <c r="G16" s="303"/>
      <c r="H16" s="304" t="s">
        <v>80</v>
      </c>
      <c r="I16" s="304"/>
      <c r="J16" s="304" t="s">
        <v>81</v>
      </c>
    </row>
    <row r="17" spans="1:10" ht="16.899999999999999" customHeight="1" x14ac:dyDescent="0.25">
      <c r="A17" s="302"/>
      <c r="B17" s="302"/>
      <c r="C17" s="303"/>
      <c r="D17" s="303"/>
      <c r="E17" s="303"/>
      <c r="F17" s="303"/>
      <c r="G17" s="303"/>
      <c r="H17" s="304"/>
      <c r="I17" s="304"/>
      <c r="J17" s="304"/>
    </row>
    <row r="18" spans="1:10" ht="16.899999999999999" customHeight="1" x14ac:dyDescent="0.25">
      <c r="A18" s="29" t="s">
        <v>3</v>
      </c>
      <c r="B18" s="272" t="s">
        <v>82</v>
      </c>
      <c r="C18" s="272"/>
      <c r="D18" s="272"/>
      <c r="E18" s="272"/>
      <c r="F18" s="272"/>
      <c r="G18" s="272"/>
      <c r="H18" s="272"/>
      <c r="I18" s="272"/>
      <c r="J18" s="33">
        <f>ROUND(((44/6)*30)*(H8/220),2)</f>
        <v>1765.86</v>
      </c>
    </row>
    <row r="19" spans="1:10" ht="16.899999999999999" customHeight="1" x14ac:dyDescent="0.25">
      <c r="A19" s="29" t="s">
        <v>6</v>
      </c>
      <c r="B19" s="272" t="s">
        <v>83</v>
      </c>
      <c r="C19" s="272"/>
      <c r="D19" s="272"/>
      <c r="E19" s="272"/>
      <c r="F19" s="272"/>
      <c r="G19" s="272"/>
      <c r="H19" s="272"/>
      <c r="I19" s="34">
        <v>0</v>
      </c>
      <c r="J19" s="33">
        <f>ROUND(I19*J18,2)</f>
        <v>0</v>
      </c>
    </row>
    <row r="20" spans="1:10" ht="16.899999999999999" customHeight="1" x14ac:dyDescent="0.25">
      <c r="A20" s="29" t="s">
        <v>9</v>
      </c>
      <c r="B20" s="272" t="s">
        <v>84</v>
      </c>
      <c r="C20" s="272"/>
      <c r="D20" s="272"/>
      <c r="E20" s="272"/>
      <c r="F20" s="272"/>
      <c r="G20" s="272"/>
      <c r="H20" s="272"/>
      <c r="I20" s="272"/>
      <c r="J20" s="35"/>
    </row>
    <row r="21" spans="1:10" ht="16.899999999999999" customHeight="1" x14ac:dyDescent="0.25">
      <c r="A21" s="29" t="s">
        <v>12</v>
      </c>
      <c r="B21" s="272" t="s">
        <v>85</v>
      </c>
      <c r="C21" s="272"/>
      <c r="D21" s="272"/>
      <c r="E21" s="272"/>
      <c r="F21" s="272"/>
      <c r="G21" s="272"/>
      <c r="H21" s="272"/>
      <c r="I21" s="272"/>
      <c r="J21" s="35"/>
    </row>
    <row r="22" spans="1:10" ht="16.899999999999999" customHeight="1" x14ac:dyDescent="0.25">
      <c r="A22" s="29" t="s">
        <v>86</v>
      </c>
      <c r="B22" s="272" t="s">
        <v>87</v>
      </c>
      <c r="C22" s="272"/>
      <c r="D22" s="272"/>
      <c r="E22" s="272"/>
      <c r="F22" s="272"/>
      <c r="G22" s="272"/>
      <c r="H22" s="272"/>
      <c r="I22" s="272"/>
      <c r="J22" s="35"/>
    </row>
    <row r="23" spans="1:10" ht="16.899999999999999" customHeight="1" x14ac:dyDescent="0.25">
      <c r="A23" s="29" t="s">
        <v>88</v>
      </c>
      <c r="B23" s="272" t="s">
        <v>89</v>
      </c>
      <c r="C23" s="272"/>
      <c r="D23" s="272"/>
      <c r="E23" s="272"/>
      <c r="F23" s="272"/>
      <c r="G23" s="272"/>
      <c r="H23" s="272"/>
      <c r="I23" s="36">
        <v>0.2</v>
      </c>
      <c r="J23" s="33">
        <f>ROUND(I23*J18,2)</f>
        <v>353.17</v>
      </c>
    </row>
    <row r="24" spans="1:10" ht="16.899999999999999" customHeight="1" x14ac:dyDescent="0.25">
      <c r="A24" s="259" t="s">
        <v>90</v>
      </c>
      <c r="B24" s="259"/>
      <c r="C24" s="259"/>
      <c r="D24" s="259"/>
      <c r="E24" s="259"/>
      <c r="F24" s="259"/>
      <c r="G24" s="259"/>
      <c r="H24" s="259"/>
      <c r="I24" s="259"/>
      <c r="J24" s="38">
        <f>SUM(J18:J23)</f>
        <v>2119.0299999999997</v>
      </c>
    </row>
    <row r="25" spans="1:10" ht="16.899999999999999" customHeight="1" x14ac:dyDescent="0.25">
      <c r="A25" s="39"/>
      <c r="B25" s="40"/>
      <c r="C25" s="39"/>
      <c r="D25" s="39"/>
      <c r="E25" s="39"/>
      <c r="F25" s="39"/>
      <c r="G25" s="39"/>
      <c r="H25" s="39"/>
      <c r="I25" s="39"/>
      <c r="J25" s="41"/>
    </row>
    <row r="26" spans="1:10" ht="16.899999999999999" customHeight="1" x14ac:dyDescent="0.25">
      <c r="A26" s="265" t="s">
        <v>91</v>
      </c>
      <c r="B26" s="265"/>
      <c r="C26" s="265"/>
      <c r="D26" s="265"/>
      <c r="E26" s="265"/>
      <c r="F26" s="265"/>
      <c r="G26" s="265"/>
      <c r="H26" s="265"/>
      <c r="I26" s="265"/>
      <c r="J26" s="265"/>
    </row>
    <row r="27" spans="1:10" ht="16.899999999999999" customHeight="1" x14ac:dyDescent="0.25">
      <c r="A27" s="265"/>
      <c r="B27" s="265"/>
      <c r="C27" s="265"/>
      <c r="D27" s="265"/>
      <c r="E27" s="265"/>
      <c r="F27" s="265"/>
      <c r="G27" s="265"/>
      <c r="H27" s="265"/>
      <c r="I27" s="265"/>
      <c r="J27" s="265"/>
    </row>
    <row r="28" spans="1:10" ht="16.899999999999999" customHeight="1" x14ac:dyDescent="0.25">
      <c r="A28" s="300" t="s">
        <v>92</v>
      </c>
      <c r="B28" s="300"/>
      <c r="C28" s="300"/>
      <c r="D28" s="300"/>
      <c r="E28" s="300"/>
      <c r="F28" s="300"/>
      <c r="G28" s="300"/>
      <c r="H28" s="300"/>
      <c r="I28" s="300"/>
      <c r="J28" s="300"/>
    </row>
    <row r="29" spans="1:10" ht="16.899999999999999" customHeight="1" x14ac:dyDescent="0.25">
      <c r="A29" s="300"/>
      <c r="B29" s="300"/>
      <c r="C29" s="300"/>
      <c r="D29" s="300"/>
      <c r="E29" s="300"/>
      <c r="F29" s="300"/>
      <c r="G29" s="300"/>
      <c r="H29" s="300"/>
      <c r="I29" s="300"/>
      <c r="J29" s="300"/>
    </row>
    <row r="30" spans="1:10" ht="16.899999999999999" customHeight="1" x14ac:dyDescent="0.25">
      <c r="A30" s="42" t="s">
        <v>93</v>
      </c>
      <c r="B30" s="301" t="s">
        <v>94</v>
      </c>
      <c r="C30" s="301"/>
      <c r="D30" s="301"/>
      <c r="E30" s="301"/>
      <c r="F30" s="301"/>
      <c r="G30" s="301"/>
      <c r="H30" s="301"/>
      <c r="I30" s="301"/>
      <c r="J30" s="43" t="s">
        <v>95</v>
      </c>
    </row>
    <row r="31" spans="1:10" ht="16.899999999999999" customHeight="1" x14ac:dyDescent="0.25">
      <c r="A31" s="44"/>
      <c r="B31" s="45"/>
      <c r="C31" s="45"/>
      <c r="D31" s="45"/>
      <c r="E31" s="45"/>
      <c r="F31" s="45"/>
      <c r="G31" s="45"/>
      <c r="H31" s="46"/>
      <c r="I31" s="46"/>
      <c r="J31" s="47"/>
    </row>
    <row r="32" spans="1:10" ht="16.899999999999999" customHeight="1" x14ac:dyDescent="0.25">
      <c r="A32" s="28" t="s">
        <v>3</v>
      </c>
      <c r="B32" s="272" t="s">
        <v>96</v>
      </c>
      <c r="C32" s="272"/>
      <c r="D32" s="272"/>
      <c r="E32" s="272"/>
      <c r="F32" s="272"/>
      <c r="G32" s="272"/>
      <c r="H32" s="272"/>
      <c r="I32" s="36">
        <v>8.3299999999999999E-2</v>
      </c>
      <c r="J32" s="33">
        <f>ROUND($J$24*I32,2)</f>
        <v>176.52</v>
      </c>
    </row>
    <row r="33" spans="1:10" ht="16.899999999999999" customHeight="1" x14ac:dyDescent="0.25">
      <c r="A33" s="48"/>
      <c r="B33" s="276" t="s">
        <v>97</v>
      </c>
      <c r="C33" s="276"/>
      <c r="D33" s="276"/>
      <c r="E33" s="276"/>
      <c r="F33" s="276"/>
      <c r="G33" s="276"/>
      <c r="H33" s="276"/>
      <c r="I33" s="276"/>
      <c r="J33" s="49"/>
    </row>
    <row r="34" spans="1:10" ht="16.899999999999999" customHeight="1" x14ac:dyDescent="0.25">
      <c r="A34" s="28" t="s">
        <v>6</v>
      </c>
      <c r="B34" s="272" t="s">
        <v>98</v>
      </c>
      <c r="C34" s="272"/>
      <c r="D34" s="272"/>
      <c r="E34" s="272"/>
      <c r="F34" s="272"/>
      <c r="G34" s="272"/>
      <c r="H34" s="272"/>
      <c r="I34" s="50">
        <v>3.0249999999999999E-2</v>
      </c>
      <c r="J34" s="33">
        <f>ROUND($J$24*I34,2)</f>
        <v>64.099999999999994</v>
      </c>
    </row>
    <row r="35" spans="1:10" ht="16.899999999999999" customHeight="1" x14ac:dyDescent="0.25">
      <c r="A35" s="48"/>
      <c r="B35" s="276" t="s">
        <v>99</v>
      </c>
      <c r="C35" s="276"/>
      <c r="D35" s="276"/>
      <c r="E35" s="276"/>
      <c r="F35" s="276"/>
      <c r="G35" s="276"/>
      <c r="H35" s="276"/>
      <c r="I35" s="276"/>
      <c r="J35" s="49"/>
    </row>
    <row r="36" spans="1:10" ht="16.899999999999999" customHeight="1" x14ac:dyDescent="0.25">
      <c r="A36" s="275" t="s">
        <v>90</v>
      </c>
      <c r="B36" s="275"/>
      <c r="C36" s="275"/>
      <c r="D36" s="275"/>
      <c r="E36" s="275"/>
      <c r="F36" s="275"/>
      <c r="G36" s="275"/>
      <c r="H36" s="275"/>
      <c r="I36" s="275"/>
      <c r="J36" s="289">
        <f>SUM(J32+J34)</f>
        <v>240.62</v>
      </c>
    </row>
    <row r="37" spans="1:10" ht="16.899999999999999" customHeight="1" x14ac:dyDescent="0.25">
      <c r="A37" s="275"/>
      <c r="B37" s="275"/>
      <c r="C37" s="275"/>
      <c r="D37" s="275"/>
      <c r="E37" s="275"/>
      <c r="F37" s="275"/>
      <c r="G37" s="275"/>
      <c r="H37" s="275"/>
      <c r="I37" s="275"/>
      <c r="J37" s="289"/>
    </row>
    <row r="38" spans="1:10" ht="16.899999999999999" customHeight="1" x14ac:dyDescent="0.25">
      <c r="A38" s="52" t="s">
        <v>9</v>
      </c>
      <c r="B38" s="273" t="s">
        <v>100</v>
      </c>
      <c r="C38" s="273"/>
      <c r="D38" s="273"/>
      <c r="E38" s="273"/>
      <c r="F38" s="273"/>
      <c r="G38" s="273"/>
      <c r="H38" s="273"/>
      <c r="I38" s="273"/>
      <c r="J38" s="54">
        <f>ROUND(I54*J36,2)</f>
        <v>88.55</v>
      </c>
    </row>
    <row r="39" spans="1:10" ht="16.899999999999999" customHeight="1" x14ac:dyDescent="0.25">
      <c r="A39" s="275" t="s">
        <v>90</v>
      </c>
      <c r="B39" s="275"/>
      <c r="C39" s="275"/>
      <c r="D39" s="275"/>
      <c r="E39" s="275"/>
      <c r="F39" s="275"/>
      <c r="G39" s="275"/>
      <c r="H39" s="275"/>
      <c r="I39" s="275"/>
      <c r="J39" s="289">
        <f>J36+J38</f>
        <v>329.17</v>
      </c>
    </row>
    <row r="40" spans="1:10" ht="16.899999999999999" customHeight="1" x14ac:dyDescent="0.25">
      <c r="A40" s="275"/>
      <c r="B40" s="275"/>
      <c r="C40" s="275"/>
      <c r="D40" s="275"/>
      <c r="E40" s="275"/>
      <c r="F40" s="275"/>
      <c r="G40" s="275"/>
      <c r="H40" s="275"/>
      <c r="I40" s="275"/>
      <c r="J40" s="289"/>
    </row>
    <row r="41" spans="1:10" ht="16.899999999999999" customHeight="1" x14ac:dyDescent="0.25">
      <c r="A41" s="283"/>
      <c r="B41" s="283"/>
      <c r="C41" s="283"/>
      <c r="D41" s="283"/>
      <c r="E41" s="283"/>
      <c r="F41" s="283"/>
      <c r="G41" s="283"/>
      <c r="H41" s="283"/>
      <c r="I41" s="283"/>
      <c r="J41" s="283"/>
    </row>
    <row r="42" spans="1:10" ht="16.899999999999999" customHeight="1" x14ac:dyDescent="0.25">
      <c r="A42" s="290" t="s">
        <v>101</v>
      </c>
      <c r="B42" s="290"/>
      <c r="C42" s="290"/>
      <c r="D42" s="290"/>
      <c r="E42" s="290"/>
      <c r="F42" s="290"/>
      <c r="G42" s="290"/>
      <c r="H42" s="290"/>
      <c r="I42" s="290"/>
      <c r="J42" s="290"/>
    </row>
    <row r="43" spans="1:10" ht="16.899999999999999" customHeight="1" x14ac:dyDescent="0.25">
      <c r="A43" s="290"/>
      <c r="B43" s="290"/>
      <c r="C43" s="290"/>
      <c r="D43" s="290"/>
      <c r="E43" s="290"/>
      <c r="F43" s="290"/>
      <c r="G43" s="290"/>
      <c r="H43" s="290"/>
      <c r="I43" s="290"/>
      <c r="J43" s="290"/>
    </row>
    <row r="44" spans="1:10" ht="16.899999999999999" customHeight="1" x14ac:dyDescent="0.25">
      <c r="A44" s="291" t="s">
        <v>102</v>
      </c>
      <c r="B44" s="292" t="s">
        <v>103</v>
      </c>
      <c r="C44" s="292"/>
      <c r="D44" s="292"/>
      <c r="E44" s="292"/>
      <c r="F44" s="292"/>
      <c r="G44" s="292"/>
      <c r="H44" s="292"/>
      <c r="I44" s="222" t="s">
        <v>104</v>
      </c>
      <c r="J44" s="222" t="s">
        <v>95</v>
      </c>
    </row>
    <row r="45" spans="1:10" ht="16.899999999999999" customHeight="1" x14ac:dyDescent="0.25">
      <c r="A45" s="291"/>
      <c r="B45" s="291"/>
      <c r="C45" s="292"/>
      <c r="D45" s="292"/>
      <c r="E45" s="292"/>
      <c r="F45" s="292"/>
      <c r="G45" s="292"/>
      <c r="H45" s="292"/>
      <c r="I45" s="222"/>
      <c r="J45" s="222"/>
    </row>
    <row r="46" spans="1:10" ht="16.899999999999999" customHeight="1" x14ac:dyDescent="0.25">
      <c r="A46" s="28" t="s">
        <v>3</v>
      </c>
      <c r="B46" s="273" t="s">
        <v>105</v>
      </c>
      <c r="C46" s="273"/>
      <c r="D46" s="273"/>
      <c r="E46" s="273"/>
      <c r="F46" s="273"/>
      <c r="G46" s="273"/>
      <c r="H46" s="273"/>
      <c r="I46" s="36">
        <v>0.2</v>
      </c>
      <c r="J46" s="33">
        <f t="shared" ref="J46:J53" si="0">ROUND($J$24*I46,2)</f>
        <v>423.81</v>
      </c>
    </row>
    <row r="47" spans="1:10" ht="16.899999999999999" customHeight="1" x14ac:dyDescent="0.25">
      <c r="A47" s="28" t="s">
        <v>6</v>
      </c>
      <c r="B47" s="273" t="s">
        <v>106</v>
      </c>
      <c r="C47" s="273"/>
      <c r="D47" s="273"/>
      <c r="E47" s="273"/>
      <c r="F47" s="273"/>
      <c r="G47" s="273"/>
      <c r="H47" s="273"/>
      <c r="I47" s="36">
        <v>2.5000000000000001E-2</v>
      </c>
      <c r="J47" s="33">
        <f t="shared" si="0"/>
        <v>52.98</v>
      </c>
    </row>
    <row r="48" spans="1:10" ht="16.899999999999999" customHeight="1" x14ac:dyDescent="0.25">
      <c r="A48" s="28" t="s">
        <v>9</v>
      </c>
      <c r="B48" s="273" t="s">
        <v>107</v>
      </c>
      <c r="C48" s="273"/>
      <c r="D48" s="273"/>
      <c r="E48" s="49" t="s">
        <v>108</v>
      </c>
      <c r="F48" s="55">
        <v>0.03</v>
      </c>
      <c r="G48" s="49" t="s">
        <v>109</v>
      </c>
      <c r="H48" s="56">
        <v>1</v>
      </c>
      <c r="I48" s="57">
        <f>ROUND((F48*H48),6)</f>
        <v>0.03</v>
      </c>
      <c r="J48" s="33">
        <f t="shared" si="0"/>
        <v>63.57</v>
      </c>
    </row>
    <row r="49" spans="1:10" ht="16.899999999999999" customHeight="1" x14ac:dyDescent="0.25">
      <c r="A49" s="28" t="s">
        <v>12</v>
      </c>
      <c r="B49" s="273" t="s">
        <v>110</v>
      </c>
      <c r="C49" s="273"/>
      <c r="D49" s="273"/>
      <c r="E49" s="273"/>
      <c r="F49" s="273"/>
      <c r="G49" s="273"/>
      <c r="H49" s="273"/>
      <c r="I49" s="36">
        <v>1.4999999999999999E-2</v>
      </c>
      <c r="J49" s="33">
        <f t="shared" si="0"/>
        <v>31.79</v>
      </c>
    </row>
    <row r="50" spans="1:10" ht="16.899999999999999" customHeight="1" x14ac:dyDescent="0.25">
      <c r="A50" s="28" t="s">
        <v>86</v>
      </c>
      <c r="B50" s="273" t="s">
        <v>111</v>
      </c>
      <c r="C50" s="273"/>
      <c r="D50" s="273"/>
      <c r="E50" s="273"/>
      <c r="F50" s="273"/>
      <c r="G50" s="273"/>
      <c r="H50" s="273"/>
      <c r="I50" s="36">
        <v>0.01</v>
      </c>
      <c r="J50" s="33">
        <f t="shared" si="0"/>
        <v>21.19</v>
      </c>
    </row>
    <row r="51" spans="1:10" ht="16.899999999999999" customHeight="1" x14ac:dyDescent="0.25">
      <c r="A51" s="28" t="s">
        <v>88</v>
      </c>
      <c r="B51" s="273" t="s">
        <v>112</v>
      </c>
      <c r="C51" s="273"/>
      <c r="D51" s="273"/>
      <c r="E51" s="273"/>
      <c r="F51" s="273"/>
      <c r="G51" s="273"/>
      <c r="H51" s="273"/>
      <c r="I51" s="36">
        <v>6.0000000000000001E-3</v>
      </c>
      <c r="J51" s="33">
        <f t="shared" si="0"/>
        <v>12.71</v>
      </c>
    </row>
    <row r="52" spans="1:10" ht="16.899999999999999" customHeight="1" x14ac:dyDescent="0.25">
      <c r="A52" s="28" t="s">
        <v>113</v>
      </c>
      <c r="B52" s="273" t="s">
        <v>114</v>
      </c>
      <c r="C52" s="273"/>
      <c r="D52" s="273"/>
      <c r="E52" s="273"/>
      <c r="F52" s="273"/>
      <c r="G52" s="273"/>
      <c r="H52" s="273"/>
      <c r="I52" s="36">
        <v>2E-3</v>
      </c>
      <c r="J52" s="33">
        <f t="shared" si="0"/>
        <v>4.24</v>
      </c>
    </row>
    <row r="53" spans="1:10" ht="16.899999999999999" customHeight="1" x14ac:dyDescent="0.25">
      <c r="A53" s="28" t="s">
        <v>115</v>
      </c>
      <c r="B53" s="273" t="s">
        <v>116</v>
      </c>
      <c r="C53" s="273"/>
      <c r="D53" s="273"/>
      <c r="E53" s="273"/>
      <c r="F53" s="273"/>
      <c r="G53" s="273"/>
      <c r="H53" s="273"/>
      <c r="I53" s="36">
        <v>0.08</v>
      </c>
      <c r="J53" s="33">
        <f t="shared" si="0"/>
        <v>169.52</v>
      </c>
    </row>
    <row r="54" spans="1:10" ht="16.899999999999999" customHeight="1" x14ac:dyDescent="0.25">
      <c r="A54" s="275" t="s">
        <v>90</v>
      </c>
      <c r="B54" s="275"/>
      <c r="C54" s="275"/>
      <c r="D54" s="275"/>
      <c r="E54" s="275"/>
      <c r="F54" s="275"/>
      <c r="G54" s="275"/>
      <c r="H54" s="275"/>
      <c r="I54" s="298">
        <f>SUM(I46:I53)</f>
        <v>0.36800000000000005</v>
      </c>
      <c r="J54" s="289">
        <f>SUM(J46:J53)</f>
        <v>779.81000000000006</v>
      </c>
    </row>
    <row r="55" spans="1:10" ht="16.899999999999999" customHeight="1" x14ac:dyDescent="0.25">
      <c r="A55" s="275"/>
      <c r="B55" s="275"/>
      <c r="C55" s="275"/>
      <c r="D55" s="275"/>
      <c r="E55" s="275"/>
      <c r="F55" s="275"/>
      <c r="G55" s="275"/>
      <c r="H55" s="275"/>
      <c r="I55" s="298"/>
      <c r="J55" s="298"/>
    </row>
    <row r="56" spans="1:10" ht="16.899999999999999" customHeight="1" x14ac:dyDescent="0.25">
      <c r="A56" s="283"/>
      <c r="B56" s="283"/>
      <c r="C56" s="283"/>
      <c r="D56" s="283"/>
      <c r="E56" s="283"/>
      <c r="F56" s="283"/>
      <c r="G56" s="283"/>
      <c r="H56" s="283"/>
      <c r="I56" s="283"/>
      <c r="J56" s="283"/>
    </row>
    <row r="57" spans="1:10" ht="16.899999999999999" customHeight="1" x14ac:dyDescent="0.25">
      <c r="A57" s="290" t="s">
        <v>117</v>
      </c>
      <c r="B57" s="290"/>
      <c r="C57" s="290"/>
      <c r="D57" s="290"/>
      <c r="E57" s="290"/>
      <c r="F57" s="290"/>
      <c r="G57" s="290"/>
      <c r="H57" s="290"/>
      <c r="I57" s="290"/>
      <c r="J57" s="290"/>
    </row>
    <row r="58" spans="1:10" ht="16.899999999999999" customHeight="1" x14ac:dyDescent="0.25">
      <c r="A58" s="290"/>
      <c r="B58" s="290"/>
      <c r="C58" s="290"/>
      <c r="D58" s="290"/>
      <c r="E58" s="290"/>
      <c r="F58" s="290"/>
      <c r="G58" s="290"/>
      <c r="H58" s="290"/>
      <c r="I58" s="290"/>
      <c r="J58" s="290"/>
    </row>
    <row r="59" spans="1:10" ht="16.899999999999999" customHeight="1" x14ac:dyDescent="0.25">
      <c r="A59" s="291" t="s">
        <v>118</v>
      </c>
      <c r="B59" s="292" t="s">
        <v>119</v>
      </c>
      <c r="C59" s="292"/>
      <c r="D59" s="292"/>
      <c r="E59" s="292"/>
      <c r="F59" s="292"/>
      <c r="G59" s="292"/>
      <c r="H59" s="292"/>
      <c r="I59" s="292"/>
      <c r="J59" s="222" t="s">
        <v>95</v>
      </c>
    </row>
    <row r="60" spans="1:10" ht="16.899999999999999" customHeight="1" x14ac:dyDescent="0.25">
      <c r="A60" s="291"/>
      <c r="B60" s="291"/>
      <c r="C60" s="292"/>
      <c r="D60" s="292"/>
      <c r="E60" s="292"/>
      <c r="F60" s="292"/>
      <c r="G60" s="292"/>
      <c r="H60" s="292"/>
      <c r="I60" s="292"/>
      <c r="J60" s="222"/>
    </row>
    <row r="61" spans="1:10" ht="16.899999999999999" customHeight="1" x14ac:dyDescent="0.25">
      <c r="A61" s="28" t="s">
        <v>3</v>
      </c>
      <c r="B61" s="309" t="s">
        <v>120</v>
      </c>
      <c r="C61" s="309"/>
      <c r="D61" s="309"/>
      <c r="F61" s="58" t="s">
        <v>121</v>
      </c>
      <c r="G61" s="59"/>
      <c r="H61" s="60"/>
      <c r="I61" s="60"/>
      <c r="J61" s="33">
        <f>IF(ROUND((I64*I62*I63)-(J18*I65),2)&lt;0,0,ROUND((I64*I62*I63)-(J18*I65),2))</f>
        <v>151.44999999999999</v>
      </c>
    </row>
    <row r="62" spans="1:10" ht="16.899999999999999" customHeight="1" x14ac:dyDescent="0.25">
      <c r="A62" s="28"/>
      <c r="B62" s="273" t="s">
        <v>122</v>
      </c>
      <c r="C62" s="273"/>
      <c r="D62" s="273"/>
      <c r="F62" s="58" t="s">
        <v>227</v>
      </c>
      <c r="G62" s="58"/>
      <c r="H62" s="61"/>
      <c r="I62" s="33">
        <v>5.85</v>
      </c>
      <c r="J62" s="33" t="s">
        <v>124</v>
      </c>
    </row>
    <row r="63" spans="1:10" ht="16.899999999999999" customHeight="1" x14ac:dyDescent="0.25">
      <c r="A63" s="28"/>
      <c r="B63" s="273" t="s">
        <v>125</v>
      </c>
      <c r="C63" s="273"/>
      <c r="D63" s="273"/>
      <c r="E63" s="273"/>
      <c r="F63" s="273"/>
      <c r="G63" s="273"/>
      <c r="H63" s="273"/>
      <c r="I63" s="33">
        <v>2</v>
      </c>
      <c r="J63" s="35"/>
    </row>
    <row r="64" spans="1:10" ht="16.899999999999999" customHeight="1" x14ac:dyDescent="0.25">
      <c r="A64" s="28"/>
      <c r="B64" s="273" t="s">
        <v>126</v>
      </c>
      <c r="C64" s="273"/>
      <c r="D64" s="273"/>
      <c r="E64" s="273"/>
      <c r="F64" s="273"/>
      <c r="G64" s="273"/>
      <c r="H64" s="273"/>
      <c r="I64" s="62">
        <v>22</v>
      </c>
      <c r="J64" s="35"/>
    </row>
    <row r="65" spans="1:10" ht="16.899999999999999" customHeight="1" x14ac:dyDescent="0.25">
      <c r="A65" s="28"/>
      <c r="B65" s="273" t="s">
        <v>127</v>
      </c>
      <c r="C65" s="273"/>
      <c r="D65" s="273"/>
      <c r="E65" s="273"/>
      <c r="F65" s="273"/>
      <c r="G65" s="273"/>
      <c r="H65" s="273"/>
      <c r="I65" s="63">
        <v>0.06</v>
      </c>
      <c r="J65" s="35"/>
    </row>
    <row r="66" spans="1:10" ht="16.899999999999999" customHeight="1" x14ac:dyDescent="0.25">
      <c r="A66" s="28" t="s">
        <v>6</v>
      </c>
      <c r="B66" s="273" t="s">
        <v>128</v>
      </c>
      <c r="C66" s="273"/>
      <c r="D66" s="273"/>
      <c r="F66" s="59" t="s">
        <v>129</v>
      </c>
      <c r="G66" s="59"/>
      <c r="H66" s="60"/>
      <c r="I66" s="60"/>
      <c r="J66" s="33">
        <f>ROUND(I68*I67*(1-I69),2)</f>
        <v>483.81</v>
      </c>
    </row>
    <row r="67" spans="1:10" ht="16.899999999999999" customHeight="1" x14ac:dyDescent="0.25">
      <c r="A67" s="28"/>
      <c r="B67" s="273" t="s">
        <v>130</v>
      </c>
      <c r="C67" s="273"/>
      <c r="D67" s="273"/>
      <c r="E67" s="311" t="s">
        <v>131</v>
      </c>
      <c r="F67" s="311"/>
      <c r="G67" s="64" t="s">
        <v>132</v>
      </c>
      <c r="H67" s="20"/>
      <c r="I67" s="33">
        <v>27.15</v>
      </c>
      <c r="J67" s="33" t="s">
        <v>124</v>
      </c>
    </row>
    <row r="68" spans="1:10" ht="16.899999999999999" customHeight="1" x14ac:dyDescent="0.25">
      <c r="A68" s="65"/>
      <c r="B68" s="273" t="s">
        <v>133</v>
      </c>
      <c r="C68" s="273"/>
      <c r="D68" s="273"/>
      <c r="E68" s="273"/>
      <c r="F68" s="273"/>
      <c r="G68" s="273"/>
      <c r="H68" s="273"/>
      <c r="I68" s="62">
        <v>22</v>
      </c>
      <c r="J68" s="35"/>
    </row>
    <row r="69" spans="1:10" ht="16.899999999999999" customHeight="1" x14ac:dyDescent="0.25">
      <c r="A69" s="65"/>
      <c r="B69" s="273" t="s">
        <v>134</v>
      </c>
      <c r="C69" s="273"/>
      <c r="D69" s="273"/>
      <c r="E69" s="273"/>
      <c r="F69" s="273"/>
      <c r="G69" s="273"/>
      <c r="H69" s="273"/>
      <c r="I69" s="63">
        <v>0.19</v>
      </c>
      <c r="J69" s="35"/>
    </row>
    <row r="70" spans="1:10" ht="16.899999999999999" customHeight="1" x14ac:dyDescent="0.25">
      <c r="A70" s="28" t="s">
        <v>9</v>
      </c>
      <c r="B70" s="273" t="s">
        <v>135</v>
      </c>
      <c r="C70" s="273"/>
      <c r="D70" s="273"/>
      <c r="H70" s="20"/>
      <c r="I70" s="20"/>
      <c r="J70" s="33">
        <v>0</v>
      </c>
    </row>
    <row r="71" spans="1:10" ht="16.899999999999999" customHeight="1" x14ac:dyDescent="0.25">
      <c r="A71" s="28" t="s">
        <v>12</v>
      </c>
      <c r="B71" s="273" t="s">
        <v>136</v>
      </c>
      <c r="C71" s="273"/>
      <c r="D71" s="273"/>
      <c r="E71" s="311" t="s">
        <v>131</v>
      </c>
      <c r="F71" s="311"/>
      <c r="G71" s="64" t="s">
        <v>137</v>
      </c>
      <c r="H71" s="20"/>
      <c r="I71" s="20"/>
      <c r="J71" s="33">
        <v>25.52</v>
      </c>
    </row>
    <row r="72" spans="1:10" ht="16.899999999999999" customHeight="1" x14ac:dyDescent="0.25">
      <c r="A72" s="28" t="s">
        <v>86</v>
      </c>
      <c r="B72" s="274" t="s">
        <v>138</v>
      </c>
      <c r="C72" s="274"/>
      <c r="D72" s="274"/>
      <c r="E72" s="311" t="s">
        <v>131</v>
      </c>
      <c r="F72" s="311"/>
      <c r="G72" s="64" t="s">
        <v>139</v>
      </c>
      <c r="H72" s="20"/>
      <c r="I72" s="31"/>
      <c r="J72" s="33">
        <v>80</v>
      </c>
    </row>
    <row r="73" spans="1:10" ht="16.899999999999999" customHeight="1" x14ac:dyDescent="0.25">
      <c r="A73" s="275" t="s">
        <v>90</v>
      </c>
      <c r="B73" s="275"/>
      <c r="C73" s="275"/>
      <c r="D73" s="275"/>
      <c r="E73" s="275"/>
      <c r="F73" s="275"/>
      <c r="G73" s="275"/>
      <c r="H73" s="275"/>
      <c r="I73" s="275"/>
      <c r="J73" s="289">
        <f>SUM(J61:J72)</f>
        <v>740.78</v>
      </c>
    </row>
    <row r="74" spans="1:10" ht="16.899999999999999" customHeight="1" x14ac:dyDescent="0.25">
      <c r="A74" s="275"/>
      <c r="B74" s="275"/>
      <c r="C74" s="275"/>
      <c r="D74" s="275"/>
      <c r="E74" s="275"/>
      <c r="F74" s="275"/>
      <c r="G74" s="275"/>
      <c r="H74" s="275"/>
      <c r="I74" s="275"/>
      <c r="J74" s="289"/>
    </row>
    <row r="75" spans="1:10" ht="16.899999999999999" customHeight="1" x14ac:dyDescent="0.25">
      <c r="A75" s="67"/>
      <c r="B75" s="68"/>
      <c r="C75" s="67"/>
      <c r="D75" s="67"/>
      <c r="E75" s="67"/>
      <c r="F75" s="67"/>
      <c r="G75" s="67"/>
      <c r="H75" s="67"/>
      <c r="I75" s="67"/>
      <c r="J75" s="41"/>
    </row>
    <row r="76" spans="1:10" ht="16.899999999999999" customHeight="1" x14ac:dyDescent="0.25">
      <c r="A76" s="290" t="s">
        <v>140</v>
      </c>
      <c r="B76" s="290"/>
      <c r="C76" s="290"/>
      <c r="D76" s="290"/>
      <c r="E76" s="290"/>
      <c r="F76" s="290"/>
      <c r="G76" s="290"/>
      <c r="H76" s="290"/>
      <c r="I76" s="290"/>
      <c r="J76" s="290"/>
    </row>
    <row r="77" spans="1:10" ht="16.899999999999999" customHeight="1" x14ac:dyDescent="0.25">
      <c r="A77" s="290"/>
      <c r="B77" s="290"/>
      <c r="C77" s="290"/>
      <c r="D77" s="290"/>
      <c r="E77" s="290"/>
      <c r="F77" s="290"/>
      <c r="G77" s="290"/>
      <c r="H77" s="290"/>
      <c r="I77" s="290"/>
      <c r="J77" s="290"/>
    </row>
    <row r="78" spans="1:10" ht="16.899999999999999" customHeight="1" x14ac:dyDescent="0.25">
      <c r="A78" s="219">
        <v>2</v>
      </c>
      <c r="B78" s="277" t="s">
        <v>141</v>
      </c>
      <c r="C78" s="277"/>
      <c r="D78" s="277"/>
      <c r="E78" s="277"/>
      <c r="F78" s="277"/>
      <c r="G78" s="277"/>
      <c r="H78" s="277"/>
      <c r="I78" s="277"/>
      <c r="J78" s="222" t="s">
        <v>95</v>
      </c>
    </row>
    <row r="79" spans="1:10" ht="16.899999999999999" customHeight="1" x14ac:dyDescent="0.25">
      <c r="A79" s="219"/>
      <c r="B79" s="219"/>
      <c r="C79" s="277"/>
      <c r="D79" s="277"/>
      <c r="E79" s="277"/>
      <c r="F79" s="277"/>
      <c r="G79" s="277"/>
      <c r="H79" s="277"/>
      <c r="I79" s="277"/>
      <c r="J79" s="222"/>
    </row>
    <row r="80" spans="1:10" ht="16.899999999999999" customHeight="1" x14ac:dyDescent="0.25">
      <c r="A80" s="29" t="s">
        <v>93</v>
      </c>
      <c r="B80" s="297" t="s">
        <v>94</v>
      </c>
      <c r="C80" s="297"/>
      <c r="D80" s="297"/>
      <c r="E80" s="297"/>
      <c r="F80" s="297"/>
      <c r="G80" s="297"/>
      <c r="H80" s="297"/>
      <c r="I80" s="297"/>
      <c r="J80" s="69">
        <f>J39</f>
        <v>329.17</v>
      </c>
    </row>
    <row r="81" spans="1:10" ht="16.899999999999999" customHeight="1" x14ac:dyDescent="0.25">
      <c r="A81" s="29" t="s">
        <v>102</v>
      </c>
      <c r="B81" s="272" t="s">
        <v>103</v>
      </c>
      <c r="C81" s="272"/>
      <c r="D81" s="272"/>
      <c r="E81" s="272"/>
      <c r="F81" s="272"/>
      <c r="G81" s="272"/>
      <c r="H81" s="272"/>
      <c r="I81" s="272"/>
      <c r="J81" s="69">
        <f>J54</f>
        <v>779.81000000000006</v>
      </c>
    </row>
    <row r="82" spans="1:10" ht="16.899999999999999" customHeight="1" x14ac:dyDescent="0.25">
      <c r="A82" s="29" t="s">
        <v>118</v>
      </c>
      <c r="B82" s="272" t="s">
        <v>119</v>
      </c>
      <c r="C82" s="272"/>
      <c r="D82" s="272"/>
      <c r="E82" s="272"/>
      <c r="F82" s="272"/>
      <c r="G82" s="272"/>
      <c r="H82" s="272"/>
      <c r="I82" s="272"/>
      <c r="J82" s="69">
        <f>J73</f>
        <v>740.78</v>
      </c>
    </row>
    <row r="83" spans="1:10" ht="16.899999999999999" customHeight="1" x14ac:dyDescent="0.25">
      <c r="A83" s="259" t="s">
        <v>90</v>
      </c>
      <c r="B83" s="259"/>
      <c r="C83" s="259"/>
      <c r="D83" s="259"/>
      <c r="E83" s="259"/>
      <c r="F83" s="259"/>
      <c r="G83" s="259"/>
      <c r="H83" s="259"/>
      <c r="I83" s="259"/>
      <c r="J83" s="280">
        <f>SUM(J80+J81+J82)</f>
        <v>1849.76</v>
      </c>
    </row>
    <row r="84" spans="1:10" ht="16.899999999999999" customHeight="1" x14ac:dyDescent="0.25">
      <c r="A84" s="259"/>
      <c r="B84" s="259"/>
      <c r="C84" s="259"/>
      <c r="D84" s="259"/>
      <c r="E84" s="259"/>
      <c r="F84" s="259"/>
      <c r="G84" s="259"/>
      <c r="H84" s="259"/>
      <c r="I84" s="259"/>
      <c r="J84" s="280"/>
    </row>
    <row r="85" spans="1:10" ht="16.899999999999999" customHeight="1" x14ac:dyDescent="0.25">
      <c r="A85" s="283"/>
      <c r="B85" s="283"/>
      <c r="C85" s="283"/>
      <c r="D85" s="283"/>
      <c r="E85" s="283"/>
      <c r="F85" s="283"/>
      <c r="G85" s="283"/>
      <c r="H85" s="283"/>
      <c r="I85" s="283"/>
      <c r="J85" s="283"/>
    </row>
    <row r="86" spans="1:10" ht="16.899999999999999" customHeight="1" x14ac:dyDescent="0.25">
      <c r="A86" s="290" t="s">
        <v>142</v>
      </c>
      <c r="B86" s="290"/>
      <c r="C86" s="290"/>
      <c r="D86" s="290"/>
      <c r="E86" s="290"/>
      <c r="F86" s="290"/>
      <c r="G86" s="290"/>
      <c r="H86" s="290"/>
      <c r="I86" s="290"/>
      <c r="J86" s="290"/>
    </row>
    <row r="87" spans="1:10" ht="16.899999999999999" customHeight="1" x14ac:dyDescent="0.25">
      <c r="A87" s="290"/>
      <c r="B87" s="290"/>
      <c r="C87" s="290"/>
      <c r="D87" s="290"/>
      <c r="E87" s="290"/>
      <c r="F87" s="290"/>
      <c r="G87" s="290"/>
      <c r="H87" s="290"/>
      <c r="I87" s="290"/>
      <c r="J87" s="290"/>
    </row>
    <row r="88" spans="1:10" ht="16.899999999999999" customHeight="1" x14ac:dyDescent="0.25">
      <c r="A88" s="291">
        <v>3</v>
      </c>
      <c r="B88" s="277" t="s">
        <v>143</v>
      </c>
      <c r="C88" s="277"/>
      <c r="D88" s="277"/>
      <c r="E88" s="277"/>
      <c r="F88" s="277"/>
      <c r="G88" s="277"/>
      <c r="H88" s="277"/>
      <c r="I88" s="277"/>
      <c r="J88" s="294" t="s">
        <v>95</v>
      </c>
    </row>
    <row r="89" spans="1:10" ht="16.899999999999999" customHeight="1" x14ac:dyDescent="0.25">
      <c r="A89" s="291"/>
      <c r="B89" s="291"/>
      <c r="C89" s="277"/>
      <c r="D89" s="277"/>
      <c r="E89" s="277"/>
      <c r="F89" s="277"/>
      <c r="G89" s="277"/>
      <c r="H89" s="277"/>
      <c r="I89" s="277"/>
      <c r="J89" s="294"/>
    </row>
    <row r="90" spans="1:10" ht="16.899999999999999" customHeight="1" x14ac:dyDescent="0.25">
      <c r="A90" s="28" t="s">
        <v>3</v>
      </c>
      <c r="B90" s="272" t="s">
        <v>144</v>
      </c>
      <c r="C90" s="272"/>
      <c r="D90" s="272"/>
      <c r="E90" s="272"/>
      <c r="F90" s="272"/>
      <c r="G90" s="272"/>
      <c r="H90" s="272"/>
      <c r="I90" s="272"/>
      <c r="J90" s="33">
        <f>ROUND((($J$24/12)+($J$32/12)+($J$24*0.121/12))*(30/30)*0.05,2)</f>
        <v>10.63</v>
      </c>
    </row>
    <row r="91" spans="1:10" ht="16.899999999999999" customHeight="1" x14ac:dyDescent="0.25">
      <c r="A91" s="48"/>
      <c r="B91" s="276" t="s">
        <v>145</v>
      </c>
      <c r="C91" s="276"/>
      <c r="D91" s="276"/>
      <c r="E91" s="276"/>
      <c r="F91" s="276"/>
      <c r="G91" s="276"/>
      <c r="H91" s="276"/>
      <c r="I91" s="276"/>
      <c r="J91" s="49"/>
    </row>
    <row r="92" spans="1:10" ht="16.899999999999999" customHeight="1" x14ac:dyDescent="0.25">
      <c r="A92" s="28" t="s">
        <v>6</v>
      </c>
      <c r="B92" s="272" t="s">
        <v>146</v>
      </c>
      <c r="C92" s="272"/>
      <c r="D92" s="272"/>
      <c r="E92" s="272"/>
      <c r="F92" s="272"/>
      <c r="G92" s="272"/>
      <c r="H92" s="272"/>
      <c r="I92" s="272"/>
      <c r="J92" s="33">
        <f>ROUND($J$90*I53,2)</f>
        <v>0.85</v>
      </c>
    </row>
    <row r="93" spans="1:10" ht="16.899999999999999" customHeight="1" x14ac:dyDescent="0.25">
      <c r="A93" s="28" t="s">
        <v>9</v>
      </c>
      <c r="B93" s="272" t="s">
        <v>147</v>
      </c>
      <c r="C93" s="272"/>
      <c r="D93" s="272"/>
      <c r="E93" s="272"/>
      <c r="F93" s="272"/>
      <c r="G93" s="272"/>
      <c r="H93" s="272"/>
      <c r="I93" s="272"/>
      <c r="J93" s="33">
        <f>ROUND(((($J$24/30)*7)/$H$12)*1,2)</f>
        <v>8.24</v>
      </c>
    </row>
    <row r="94" spans="1:10" ht="16.899999999999999" customHeight="1" x14ac:dyDescent="0.25">
      <c r="A94" s="48"/>
      <c r="B94" s="276" t="s">
        <v>148</v>
      </c>
      <c r="C94" s="276"/>
      <c r="D94" s="276"/>
      <c r="E94" s="276"/>
      <c r="F94" s="276"/>
      <c r="G94" s="276"/>
      <c r="H94" s="276"/>
      <c r="I94" s="276"/>
      <c r="J94" s="49"/>
    </row>
    <row r="95" spans="1:10" ht="16.899999999999999" customHeight="1" x14ac:dyDescent="0.25">
      <c r="A95" s="28" t="s">
        <v>12</v>
      </c>
      <c r="B95" s="272" t="s">
        <v>149</v>
      </c>
      <c r="C95" s="272"/>
      <c r="D95" s="272"/>
      <c r="E95" s="272"/>
      <c r="F95" s="272"/>
      <c r="G95" s="272"/>
      <c r="H95" s="272"/>
      <c r="I95" s="272"/>
      <c r="J95" s="33">
        <f>ROUND($I$54*J93,2)</f>
        <v>3.03</v>
      </c>
    </row>
    <row r="96" spans="1:10" ht="16.899999999999999" customHeight="1" x14ac:dyDescent="0.25">
      <c r="A96" s="28" t="s">
        <v>86</v>
      </c>
      <c r="B96" s="272" t="s">
        <v>150</v>
      </c>
      <c r="C96" s="272"/>
      <c r="D96" s="272"/>
      <c r="E96" s="272"/>
      <c r="F96" s="272"/>
      <c r="G96" s="272"/>
      <c r="H96" s="272"/>
      <c r="I96" s="34">
        <v>0.04</v>
      </c>
      <c r="J96" s="33">
        <f>ROUND($J$24*I96,2)</f>
        <v>84.76</v>
      </c>
    </row>
    <row r="97" spans="1:10" ht="16.899999999999999" customHeight="1" x14ac:dyDescent="0.25">
      <c r="A97" s="48"/>
      <c r="B97" s="276" t="s">
        <v>151</v>
      </c>
      <c r="C97" s="276"/>
      <c r="D97" s="276"/>
      <c r="E97" s="276"/>
      <c r="F97" s="276"/>
      <c r="G97" s="276"/>
      <c r="H97" s="276"/>
      <c r="I97" s="276"/>
      <c r="J97" s="49"/>
    </row>
    <row r="98" spans="1:10" ht="16.899999999999999" customHeight="1" x14ac:dyDescent="0.25">
      <c r="A98" s="275" t="s">
        <v>90</v>
      </c>
      <c r="B98" s="275"/>
      <c r="C98" s="275"/>
      <c r="D98" s="275"/>
      <c r="E98" s="275"/>
      <c r="F98" s="275"/>
      <c r="G98" s="275"/>
      <c r="H98" s="275"/>
      <c r="I98" s="275"/>
      <c r="J98" s="289">
        <f>SUM(J90:J96)</f>
        <v>107.51</v>
      </c>
    </row>
    <row r="99" spans="1:10" ht="16.899999999999999" customHeight="1" x14ac:dyDescent="0.25">
      <c r="A99" s="275"/>
      <c r="B99" s="275"/>
      <c r="C99" s="275"/>
      <c r="D99" s="275"/>
      <c r="E99" s="275"/>
      <c r="F99" s="275"/>
      <c r="G99" s="275"/>
      <c r="H99" s="275"/>
      <c r="I99" s="275"/>
      <c r="J99" s="289"/>
    </row>
    <row r="100" spans="1:10" ht="16.899999999999999" customHeight="1" x14ac:dyDescent="0.25">
      <c r="A100" s="283"/>
      <c r="B100" s="283"/>
      <c r="C100" s="283"/>
      <c r="D100" s="283"/>
      <c r="E100" s="283"/>
      <c r="F100" s="283"/>
      <c r="G100" s="283"/>
      <c r="H100" s="283"/>
      <c r="I100" s="283"/>
      <c r="J100" s="283"/>
    </row>
    <row r="101" spans="1:10" ht="16.899999999999999" customHeight="1" x14ac:dyDescent="0.25">
      <c r="A101" s="290" t="s">
        <v>152</v>
      </c>
      <c r="B101" s="290"/>
      <c r="C101" s="290"/>
      <c r="D101" s="290"/>
      <c r="E101" s="290"/>
      <c r="F101" s="290"/>
      <c r="G101" s="290"/>
      <c r="H101" s="290"/>
      <c r="I101" s="290"/>
      <c r="J101" s="290"/>
    </row>
    <row r="102" spans="1:10" ht="16.899999999999999" customHeight="1" x14ac:dyDescent="0.25">
      <c r="A102" s="290"/>
      <c r="B102" s="290"/>
      <c r="C102" s="290"/>
      <c r="D102" s="290"/>
      <c r="E102" s="290"/>
      <c r="F102" s="290"/>
      <c r="G102" s="290"/>
      <c r="H102" s="290"/>
      <c r="I102" s="290"/>
      <c r="J102" s="290"/>
    </row>
    <row r="103" spans="1:10" ht="16.899999999999999" customHeight="1" x14ac:dyDescent="0.25">
      <c r="A103" s="276" t="s">
        <v>153</v>
      </c>
      <c r="B103" s="276"/>
      <c r="C103" s="276"/>
      <c r="D103" s="276"/>
      <c r="E103" s="276"/>
      <c r="F103" s="276"/>
      <c r="G103" s="276"/>
      <c r="H103" s="276"/>
      <c r="I103" s="276"/>
      <c r="J103" s="69">
        <f>J107+J24+J32+J34</f>
        <v>2551.9499999999998</v>
      </c>
    </row>
    <row r="104" spans="1:10" ht="16.899999999999999" customHeight="1" x14ac:dyDescent="0.25">
      <c r="A104" s="296" t="s">
        <v>154</v>
      </c>
      <c r="B104" s="296"/>
      <c r="C104" s="296"/>
      <c r="D104" s="296"/>
      <c r="E104" s="296"/>
      <c r="F104" s="296"/>
      <c r="G104" s="296"/>
      <c r="H104" s="296"/>
      <c r="I104" s="296"/>
      <c r="J104" s="296"/>
    </row>
    <row r="105" spans="1:10" ht="16.899999999999999" customHeight="1" x14ac:dyDescent="0.25">
      <c r="A105" s="291" t="s">
        <v>73</v>
      </c>
      <c r="B105" s="292" t="s">
        <v>155</v>
      </c>
      <c r="C105" s="292"/>
      <c r="D105" s="292"/>
      <c r="E105" s="292"/>
      <c r="F105" s="292"/>
      <c r="G105" s="292"/>
      <c r="H105" s="292"/>
      <c r="I105" s="292"/>
      <c r="J105" s="294" t="s">
        <v>95</v>
      </c>
    </row>
    <row r="106" spans="1:10" ht="16.899999999999999" customHeight="1" x14ac:dyDescent="0.25">
      <c r="A106" s="291"/>
      <c r="B106" s="291"/>
      <c r="C106" s="292"/>
      <c r="D106" s="292"/>
      <c r="E106" s="292"/>
      <c r="F106" s="292"/>
      <c r="G106" s="292"/>
      <c r="H106" s="292"/>
      <c r="I106" s="292"/>
      <c r="J106" s="294"/>
    </row>
    <row r="107" spans="1:10" ht="16.899999999999999" customHeight="1" x14ac:dyDescent="0.25">
      <c r="A107" s="52" t="s">
        <v>3</v>
      </c>
      <c r="B107" s="272" t="s">
        <v>156</v>
      </c>
      <c r="C107" s="272"/>
      <c r="D107" s="272"/>
      <c r="E107" s="272"/>
      <c r="F107" s="272"/>
      <c r="G107" s="272"/>
      <c r="H107" s="272"/>
      <c r="I107" s="50">
        <v>9.0749999999999997E-2</v>
      </c>
      <c r="J107" s="33">
        <f>ROUND(($J$24*I107),2)</f>
        <v>192.3</v>
      </c>
    </row>
    <row r="108" spans="1:10" ht="16.899999999999999" customHeight="1" x14ac:dyDescent="0.25">
      <c r="A108" s="52" t="s">
        <v>6</v>
      </c>
      <c r="B108" s="273" t="s">
        <v>157</v>
      </c>
      <c r="C108" s="273"/>
      <c r="D108" s="273"/>
      <c r="E108" s="273"/>
      <c r="F108" s="273"/>
      <c r="G108" s="273"/>
      <c r="H108" s="273"/>
      <c r="I108" s="273"/>
      <c r="J108" s="54">
        <f>ROUND((($J$103/30)*2.96)/12,2)</f>
        <v>20.98</v>
      </c>
    </row>
    <row r="109" spans="1:10" ht="16.899999999999999" customHeight="1" x14ac:dyDescent="0.25">
      <c r="A109" s="52"/>
      <c r="B109" s="53"/>
      <c r="F109" s="59" t="s">
        <v>158</v>
      </c>
      <c r="G109" s="59"/>
      <c r="H109" s="60"/>
      <c r="I109" s="60"/>
      <c r="J109" s="71"/>
    </row>
    <row r="110" spans="1:10" ht="16.899999999999999" customHeight="1" x14ac:dyDescent="0.25">
      <c r="A110" s="52" t="s">
        <v>9</v>
      </c>
      <c r="B110" s="273" t="s">
        <v>159</v>
      </c>
      <c r="C110" s="273"/>
      <c r="D110" s="273"/>
      <c r="E110" s="273"/>
      <c r="F110" s="273"/>
      <c r="G110" s="273"/>
      <c r="H110" s="273"/>
      <c r="I110" s="273"/>
      <c r="J110" s="54">
        <f>ROUND((($J$103/30)*5)/12*0.015,2)</f>
        <v>0.53</v>
      </c>
    </row>
    <row r="111" spans="1:10" ht="16.899999999999999" customHeight="1" x14ac:dyDescent="0.25">
      <c r="A111" s="52"/>
      <c r="B111" s="53"/>
      <c r="F111" s="59" t="s">
        <v>160</v>
      </c>
      <c r="G111" s="59"/>
      <c r="H111" s="60"/>
      <c r="I111" s="60"/>
      <c r="J111" s="71"/>
    </row>
    <row r="112" spans="1:10" ht="16.899999999999999" customHeight="1" x14ac:dyDescent="0.25">
      <c r="A112" s="52" t="s">
        <v>12</v>
      </c>
      <c r="B112" s="273" t="s">
        <v>161</v>
      </c>
      <c r="C112" s="273"/>
      <c r="D112" s="273"/>
      <c r="E112" s="273"/>
      <c r="F112" s="273"/>
      <c r="G112" s="273"/>
      <c r="H112" s="273"/>
      <c r="I112" s="273"/>
      <c r="J112" s="54">
        <f>ROUND(((($J$103/30)*0.97)/12),2)</f>
        <v>6.88</v>
      </c>
    </row>
    <row r="113" spans="1:10" ht="16.899999999999999" customHeight="1" x14ac:dyDescent="0.25">
      <c r="A113" s="52"/>
      <c r="B113" s="53"/>
      <c r="F113" s="59" t="s">
        <v>162</v>
      </c>
      <c r="G113" s="59"/>
      <c r="H113" s="60"/>
      <c r="I113" s="60"/>
      <c r="J113" s="71"/>
    </row>
    <row r="114" spans="1:10" ht="16.899999999999999" customHeight="1" x14ac:dyDescent="0.25">
      <c r="A114" s="52" t="s">
        <v>86</v>
      </c>
      <c r="B114" s="272" t="s">
        <v>163</v>
      </c>
      <c r="C114" s="272"/>
      <c r="D114" s="272"/>
      <c r="E114" s="272"/>
      <c r="F114" s="272"/>
      <c r="G114" s="272"/>
      <c r="H114" s="272"/>
      <c r="I114" s="272"/>
      <c r="J114" s="33">
        <f>ROUND(((((J24*0.121)+(I54)*(J24*0.121))*(4/12)))*0.02,2)+ROUND(((I53*J24+I54*J32+J73-J61-J66+J98)*4/12)*0.02,2)</f>
        <v>5.32</v>
      </c>
    </row>
    <row r="115" spans="1:10" ht="16.899999999999999" customHeight="1" x14ac:dyDescent="0.25">
      <c r="A115" s="52"/>
      <c r="B115" s="276" t="s">
        <v>164</v>
      </c>
      <c r="C115" s="276"/>
      <c r="D115" s="276"/>
      <c r="E115" s="276"/>
      <c r="F115" s="276"/>
      <c r="G115" s="276"/>
      <c r="H115" s="276"/>
      <c r="I115" s="276"/>
      <c r="J115" s="276"/>
    </row>
    <row r="116" spans="1:10" ht="16.899999999999999" customHeight="1" x14ac:dyDescent="0.25">
      <c r="A116" s="52"/>
      <c r="B116" s="276" t="s">
        <v>165</v>
      </c>
      <c r="C116" s="276"/>
      <c r="D116" s="276"/>
      <c r="E116" s="276"/>
      <c r="F116" s="276"/>
      <c r="G116" s="276"/>
      <c r="H116" s="276"/>
      <c r="I116" s="276"/>
      <c r="J116" s="49"/>
    </row>
    <row r="117" spans="1:10" ht="16.899999999999999" customHeight="1" x14ac:dyDescent="0.25">
      <c r="A117" s="52" t="s">
        <v>88</v>
      </c>
      <c r="B117" s="273" t="s">
        <v>166</v>
      </c>
      <c r="C117" s="273"/>
      <c r="D117" s="273"/>
      <c r="E117" s="273"/>
      <c r="F117" s="273"/>
      <c r="G117" s="273"/>
      <c r="H117" s="273"/>
      <c r="I117" s="273"/>
      <c r="J117" s="54">
        <f>ROUND(((($J$103/30)*3)/12),2)</f>
        <v>21.27</v>
      </c>
    </row>
    <row r="118" spans="1:10" ht="16.899999999999999" customHeight="1" x14ac:dyDescent="0.25">
      <c r="A118" s="52"/>
      <c r="B118" s="53"/>
      <c r="F118" s="59" t="s">
        <v>167</v>
      </c>
      <c r="G118" s="59"/>
      <c r="H118" s="60"/>
      <c r="I118" s="60"/>
      <c r="J118" s="71"/>
    </row>
    <row r="119" spans="1:10" ht="16.899999999999999" customHeight="1" x14ac:dyDescent="0.25">
      <c r="A119" s="275" t="s">
        <v>90</v>
      </c>
      <c r="B119" s="275"/>
      <c r="C119" s="275"/>
      <c r="D119" s="275"/>
      <c r="E119" s="275"/>
      <c r="F119" s="275"/>
      <c r="G119" s="275"/>
      <c r="H119" s="275"/>
      <c r="I119" s="275"/>
      <c r="J119" s="289">
        <f>SUM(J107:J117)</f>
        <v>247.28</v>
      </c>
    </row>
    <row r="120" spans="1:10" ht="16.899999999999999" customHeight="1" x14ac:dyDescent="0.25">
      <c r="A120" s="275"/>
      <c r="B120" s="275"/>
      <c r="C120" s="275"/>
      <c r="D120" s="275"/>
      <c r="E120" s="275"/>
      <c r="F120" s="275"/>
      <c r="G120" s="275"/>
      <c r="H120" s="275"/>
      <c r="I120" s="275"/>
      <c r="J120" s="289"/>
    </row>
    <row r="121" spans="1:10" ht="16.899999999999999" customHeight="1" x14ac:dyDescent="0.25">
      <c r="A121" s="52" t="s">
        <v>113</v>
      </c>
      <c r="B121" s="273" t="s">
        <v>168</v>
      </c>
      <c r="C121" s="273"/>
      <c r="D121" s="273"/>
      <c r="E121" s="273"/>
      <c r="F121" s="273"/>
      <c r="G121" s="273"/>
      <c r="H121" s="273"/>
      <c r="I121" s="273"/>
      <c r="J121" s="54">
        <f>ROUND(I54*J119,2)</f>
        <v>91</v>
      </c>
    </row>
    <row r="122" spans="1:10" ht="16.899999999999999" customHeight="1" x14ac:dyDescent="0.25">
      <c r="A122" s="275" t="s">
        <v>90</v>
      </c>
      <c r="B122" s="275"/>
      <c r="C122" s="275"/>
      <c r="D122" s="275"/>
      <c r="E122" s="275"/>
      <c r="F122" s="275"/>
      <c r="G122" s="275"/>
      <c r="H122" s="275"/>
      <c r="I122" s="275"/>
      <c r="J122" s="289">
        <f>SUM(J119:J121)</f>
        <v>338.28</v>
      </c>
    </row>
    <row r="123" spans="1:10" ht="16.899999999999999" customHeight="1" x14ac:dyDescent="0.25">
      <c r="A123" s="275"/>
      <c r="B123" s="275"/>
      <c r="C123" s="275"/>
      <c r="D123" s="275"/>
      <c r="E123" s="275"/>
      <c r="F123" s="275"/>
      <c r="G123" s="275"/>
      <c r="H123" s="275"/>
      <c r="I123" s="275"/>
      <c r="J123" s="289"/>
    </row>
    <row r="124" spans="1:10" ht="16.899999999999999" customHeight="1" x14ac:dyDescent="0.25">
      <c r="A124" s="290" t="s">
        <v>169</v>
      </c>
      <c r="B124" s="290"/>
      <c r="C124" s="290"/>
      <c r="D124" s="290"/>
      <c r="E124" s="290"/>
      <c r="F124" s="290"/>
      <c r="G124" s="290"/>
      <c r="H124" s="290"/>
      <c r="I124" s="290"/>
      <c r="J124" s="290"/>
    </row>
    <row r="125" spans="1:10" ht="16.899999999999999" customHeight="1" x14ac:dyDescent="0.25">
      <c r="A125" s="290"/>
      <c r="B125" s="290"/>
      <c r="C125" s="290"/>
      <c r="D125" s="290"/>
      <c r="E125" s="290"/>
      <c r="F125" s="290"/>
      <c r="G125" s="290"/>
      <c r="H125" s="290"/>
      <c r="I125" s="290"/>
      <c r="J125" s="290"/>
    </row>
    <row r="126" spans="1:10" ht="16.899999999999999" customHeight="1" x14ac:dyDescent="0.25">
      <c r="A126" s="291" t="s">
        <v>170</v>
      </c>
      <c r="B126" s="292" t="s">
        <v>171</v>
      </c>
      <c r="C126" s="292"/>
      <c r="D126" s="292"/>
      <c r="E126" s="292"/>
      <c r="F126" s="292"/>
      <c r="G126" s="292"/>
      <c r="H126" s="292"/>
      <c r="I126" s="292"/>
      <c r="J126" s="295" t="s">
        <v>95</v>
      </c>
    </row>
    <row r="127" spans="1:10" ht="16.899999999999999" customHeight="1" x14ac:dyDescent="0.25">
      <c r="A127" s="291"/>
      <c r="B127" s="291"/>
      <c r="C127" s="292"/>
      <c r="D127" s="292"/>
      <c r="E127" s="292"/>
      <c r="F127" s="292"/>
      <c r="G127" s="292"/>
      <c r="H127" s="292"/>
      <c r="I127" s="292"/>
      <c r="J127" s="295"/>
    </row>
    <row r="128" spans="1:10" ht="16.899999999999999" customHeight="1" x14ac:dyDescent="0.25">
      <c r="A128" s="28" t="s">
        <v>3</v>
      </c>
      <c r="B128" s="273" t="s">
        <v>172</v>
      </c>
      <c r="C128" s="273"/>
      <c r="D128" s="273"/>
      <c r="E128" s="273"/>
      <c r="F128" s="273"/>
      <c r="G128" s="273"/>
      <c r="H128" s="273"/>
      <c r="I128" s="273"/>
      <c r="J128" s="33">
        <v>0</v>
      </c>
    </row>
    <row r="129" spans="1:10" ht="16.899999999999999" customHeight="1" x14ac:dyDescent="0.25">
      <c r="A129" s="275" t="s">
        <v>90</v>
      </c>
      <c r="B129" s="275"/>
      <c r="C129" s="275"/>
      <c r="D129" s="275"/>
      <c r="E129" s="275"/>
      <c r="F129" s="275"/>
      <c r="G129" s="275"/>
      <c r="H129" s="275"/>
      <c r="I129" s="275"/>
      <c r="J129" s="289">
        <v>0</v>
      </c>
    </row>
    <row r="130" spans="1:10" ht="16.899999999999999" customHeight="1" x14ac:dyDescent="0.25">
      <c r="A130" s="275"/>
      <c r="B130" s="275"/>
      <c r="C130" s="275"/>
      <c r="D130" s="275"/>
      <c r="E130" s="275"/>
      <c r="F130" s="275"/>
      <c r="G130" s="275"/>
      <c r="H130" s="275"/>
      <c r="I130" s="275"/>
      <c r="J130" s="289"/>
    </row>
    <row r="131" spans="1:10" ht="16.899999999999999" customHeight="1" x14ac:dyDescent="0.25">
      <c r="A131" s="52" t="s">
        <v>6</v>
      </c>
      <c r="B131" s="273" t="s">
        <v>173</v>
      </c>
      <c r="C131" s="273"/>
      <c r="D131" s="273"/>
      <c r="E131" s="273"/>
      <c r="F131" s="273"/>
      <c r="G131" s="273"/>
      <c r="H131" s="273"/>
      <c r="I131" s="273"/>
      <c r="J131" s="54">
        <f>ROUND(I54*J129,2)</f>
        <v>0</v>
      </c>
    </row>
    <row r="132" spans="1:10" ht="16.899999999999999" customHeight="1" x14ac:dyDescent="0.25">
      <c r="A132" s="275" t="s">
        <v>90</v>
      </c>
      <c r="B132" s="275"/>
      <c r="C132" s="275"/>
      <c r="D132" s="275"/>
      <c r="E132" s="275"/>
      <c r="F132" s="275"/>
      <c r="G132" s="275"/>
      <c r="H132" s="275"/>
      <c r="I132" s="275"/>
      <c r="J132" s="289">
        <f>SUM(J129:J131)</f>
        <v>0</v>
      </c>
    </row>
    <row r="133" spans="1:10" ht="16.899999999999999" customHeight="1" x14ac:dyDescent="0.25">
      <c r="A133" s="275"/>
      <c r="B133" s="275"/>
      <c r="C133" s="275"/>
      <c r="D133" s="275"/>
      <c r="E133" s="275"/>
      <c r="F133" s="275"/>
      <c r="G133" s="275"/>
      <c r="H133" s="275"/>
      <c r="I133" s="275"/>
      <c r="J133" s="289"/>
    </row>
    <row r="134" spans="1:10" ht="16.899999999999999" customHeight="1" x14ac:dyDescent="0.25">
      <c r="A134" s="283"/>
      <c r="B134" s="283"/>
      <c r="C134" s="283"/>
      <c r="D134" s="283"/>
      <c r="E134" s="283"/>
      <c r="F134" s="283"/>
      <c r="G134" s="283"/>
      <c r="H134" s="283"/>
      <c r="I134" s="283"/>
      <c r="J134" s="283"/>
    </row>
    <row r="135" spans="1:10" ht="16.899999999999999" customHeight="1" x14ac:dyDescent="0.25">
      <c r="A135" s="290" t="s">
        <v>174</v>
      </c>
      <c r="B135" s="290"/>
      <c r="C135" s="290"/>
      <c r="D135" s="290"/>
      <c r="E135" s="290"/>
      <c r="F135" s="290"/>
      <c r="G135" s="290"/>
      <c r="H135" s="290"/>
      <c r="I135" s="290"/>
      <c r="J135" s="290"/>
    </row>
    <row r="136" spans="1:10" ht="16.899999999999999" customHeight="1" x14ac:dyDescent="0.25">
      <c r="A136" s="290"/>
      <c r="B136" s="290"/>
      <c r="C136" s="290"/>
      <c r="D136" s="290"/>
      <c r="E136" s="290"/>
      <c r="F136" s="290"/>
      <c r="G136" s="290"/>
      <c r="H136" s="290"/>
      <c r="I136" s="290"/>
      <c r="J136" s="290"/>
    </row>
    <row r="137" spans="1:10" ht="16.899999999999999" customHeight="1" x14ac:dyDescent="0.25">
      <c r="A137" s="219">
        <v>4</v>
      </c>
      <c r="B137" s="277" t="s">
        <v>175</v>
      </c>
      <c r="C137" s="277"/>
      <c r="D137" s="277"/>
      <c r="E137" s="277"/>
      <c r="F137" s="277"/>
      <c r="G137" s="277"/>
      <c r="H137" s="277"/>
      <c r="I137" s="277"/>
      <c r="J137" s="295" t="s">
        <v>95</v>
      </c>
    </row>
    <row r="138" spans="1:10" ht="16.899999999999999" customHeight="1" x14ac:dyDescent="0.25">
      <c r="A138" s="219"/>
      <c r="B138" s="219"/>
      <c r="C138" s="277"/>
      <c r="D138" s="277"/>
      <c r="E138" s="277"/>
      <c r="F138" s="277"/>
      <c r="G138" s="277"/>
      <c r="H138" s="277"/>
      <c r="I138" s="277"/>
      <c r="J138" s="295"/>
    </row>
    <row r="139" spans="1:10" ht="16.899999999999999" customHeight="1" x14ac:dyDescent="0.25">
      <c r="A139" s="29" t="s">
        <v>73</v>
      </c>
      <c r="B139" s="272" t="s">
        <v>176</v>
      </c>
      <c r="C139" s="272"/>
      <c r="D139" s="272"/>
      <c r="E139" s="272"/>
      <c r="F139" s="272"/>
      <c r="G139" s="272"/>
      <c r="H139" s="272"/>
      <c r="I139" s="272"/>
      <c r="J139" s="33">
        <f>J122</f>
        <v>338.28</v>
      </c>
    </row>
    <row r="140" spans="1:10" ht="16.899999999999999" customHeight="1" x14ac:dyDescent="0.25">
      <c r="A140" s="29" t="s">
        <v>170</v>
      </c>
      <c r="B140" s="272" t="s">
        <v>177</v>
      </c>
      <c r="C140" s="272"/>
      <c r="D140" s="272"/>
      <c r="E140" s="272"/>
      <c r="F140" s="272"/>
      <c r="G140" s="272"/>
      <c r="H140" s="272"/>
      <c r="I140" s="272"/>
      <c r="J140" s="33">
        <f>J132</f>
        <v>0</v>
      </c>
    </row>
    <row r="141" spans="1:10" ht="16.899999999999999" customHeight="1" x14ac:dyDescent="0.25">
      <c r="A141" s="259" t="s">
        <v>90</v>
      </c>
      <c r="B141" s="259"/>
      <c r="C141" s="259"/>
      <c r="D141" s="259"/>
      <c r="E141" s="259"/>
      <c r="F141" s="259"/>
      <c r="G141" s="259"/>
      <c r="H141" s="259"/>
      <c r="I141" s="259"/>
      <c r="J141" s="289">
        <f>SUM(J139+J140)</f>
        <v>338.28</v>
      </c>
    </row>
    <row r="142" spans="1:10" ht="16.899999999999999" customHeight="1" x14ac:dyDescent="0.25">
      <c r="A142" s="259"/>
      <c r="B142" s="259"/>
      <c r="C142" s="259"/>
      <c r="D142" s="259"/>
      <c r="E142" s="259"/>
      <c r="F142" s="259"/>
      <c r="G142" s="259"/>
      <c r="H142" s="259"/>
      <c r="I142" s="259"/>
      <c r="J142" s="289"/>
    </row>
    <row r="143" spans="1:10" ht="16.899999999999999" customHeight="1" x14ac:dyDescent="0.25">
      <c r="A143" s="283"/>
      <c r="B143" s="283"/>
      <c r="C143" s="283"/>
      <c r="D143" s="283"/>
      <c r="E143" s="283"/>
      <c r="F143" s="283"/>
      <c r="G143" s="283"/>
      <c r="H143" s="283"/>
      <c r="I143" s="283"/>
      <c r="J143" s="283"/>
    </row>
    <row r="144" spans="1:10" ht="16.899999999999999" customHeight="1" x14ac:dyDescent="0.25">
      <c r="A144" s="290" t="s">
        <v>178</v>
      </c>
      <c r="B144" s="290"/>
      <c r="C144" s="290"/>
      <c r="D144" s="290"/>
      <c r="E144" s="290"/>
      <c r="F144" s="290"/>
      <c r="G144" s="290"/>
      <c r="H144" s="290"/>
      <c r="I144" s="290"/>
      <c r="J144" s="290"/>
    </row>
    <row r="145" spans="1:10" ht="16.899999999999999" customHeight="1" x14ac:dyDescent="0.25">
      <c r="A145" s="290"/>
      <c r="B145" s="290"/>
      <c r="C145" s="290"/>
      <c r="D145" s="290"/>
      <c r="E145" s="290"/>
      <c r="F145" s="290"/>
      <c r="G145" s="290"/>
      <c r="H145" s="290"/>
      <c r="I145" s="290"/>
      <c r="J145" s="290"/>
    </row>
    <row r="146" spans="1:10" ht="16.899999999999999" customHeight="1" x14ac:dyDescent="0.25">
      <c r="A146" s="291">
        <v>5</v>
      </c>
      <c r="B146" s="292" t="s">
        <v>179</v>
      </c>
      <c r="C146" s="292"/>
      <c r="D146" s="292"/>
      <c r="E146" s="292"/>
      <c r="F146" s="292"/>
      <c r="G146" s="292"/>
      <c r="H146" s="292"/>
      <c r="I146" s="292"/>
      <c r="J146" s="294" t="s">
        <v>95</v>
      </c>
    </row>
    <row r="147" spans="1:10" ht="16.899999999999999" customHeight="1" x14ac:dyDescent="0.25">
      <c r="A147" s="291"/>
      <c r="B147" s="291"/>
      <c r="C147" s="292"/>
      <c r="D147" s="292"/>
      <c r="E147" s="292"/>
      <c r="F147" s="292"/>
      <c r="G147" s="292"/>
      <c r="H147" s="292"/>
      <c r="I147" s="292"/>
      <c r="J147" s="294"/>
    </row>
    <row r="148" spans="1:10" ht="16.899999999999999" customHeight="1" x14ac:dyDescent="0.25">
      <c r="A148" s="28" t="s">
        <v>3</v>
      </c>
      <c r="B148" s="273" t="s">
        <v>180</v>
      </c>
      <c r="C148" s="273"/>
      <c r="D148" s="273"/>
      <c r="E148" s="273"/>
      <c r="F148" s="273"/>
      <c r="G148" s="273"/>
      <c r="H148" s="273"/>
      <c r="I148" s="273"/>
      <c r="J148" s="33">
        <f>'LE INS'!E182</f>
        <v>239.48</v>
      </c>
    </row>
    <row r="149" spans="1:10" ht="16.899999999999999" customHeight="1" x14ac:dyDescent="0.25">
      <c r="A149" s="28" t="s">
        <v>6</v>
      </c>
      <c r="B149" s="273" t="s">
        <v>181</v>
      </c>
      <c r="C149" s="273"/>
      <c r="D149" s="273"/>
      <c r="E149" s="273"/>
      <c r="F149" s="273"/>
      <c r="G149" s="273"/>
      <c r="H149" s="273"/>
      <c r="I149" s="273"/>
      <c r="J149" s="33">
        <f>'LE INS'!E184</f>
        <v>152.6</v>
      </c>
    </row>
    <row r="150" spans="1:10" ht="16.899999999999999" customHeight="1" x14ac:dyDescent="0.25">
      <c r="A150" s="28" t="s">
        <v>9</v>
      </c>
      <c r="B150" s="273" t="s">
        <v>182</v>
      </c>
      <c r="C150" s="273"/>
      <c r="D150" s="273"/>
      <c r="E150" s="273"/>
      <c r="F150" s="273"/>
      <c r="G150" s="273"/>
      <c r="H150" s="273"/>
      <c r="I150" s="273"/>
      <c r="J150" s="33">
        <f>'LE INS'!E185</f>
        <v>107.74</v>
      </c>
    </row>
    <row r="151" spans="1:10" ht="16.899999999999999" customHeight="1" x14ac:dyDescent="0.25">
      <c r="A151" s="28" t="s">
        <v>12</v>
      </c>
      <c r="B151" s="273" t="s">
        <v>183</v>
      </c>
      <c r="C151" s="273"/>
      <c r="D151" s="273"/>
      <c r="E151" s="273"/>
      <c r="F151" s="273"/>
      <c r="G151" s="273"/>
      <c r="H151" s="273"/>
      <c r="I151" s="273"/>
      <c r="J151" s="33">
        <f>'LE INS'!E183</f>
        <v>204.22</v>
      </c>
    </row>
    <row r="152" spans="1:10" ht="16.899999999999999" customHeight="1" x14ac:dyDescent="0.25">
      <c r="A152" s="275" t="s">
        <v>90</v>
      </c>
      <c r="B152" s="275"/>
      <c r="C152" s="275"/>
      <c r="D152" s="275"/>
      <c r="E152" s="275"/>
      <c r="F152" s="275"/>
      <c r="G152" s="275"/>
      <c r="H152" s="275"/>
      <c r="I152" s="275"/>
      <c r="J152" s="280">
        <f>SUM(J148:J151)</f>
        <v>704.04</v>
      </c>
    </row>
    <row r="153" spans="1:10" ht="16.899999999999999" customHeight="1" x14ac:dyDescent="0.25">
      <c r="A153" s="275"/>
      <c r="B153" s="275"/>
      <c r="C153" s="275"/>
      <c r="D153" s="275"/>
      <c r="E153" s="275"/>
      <c r="F153" s="275"/>
      <c r="G153" s="275"/>
      <c r="H153" s="275"/>
      <c r="I153" s="275"/>
      <c r="J153" s="280"/>
    </row>
    <row r="154" spans="1:10" ht="16.899999999999999" customHeight="1" x14ac:dyDescent="0.25">
      <c r="A154" s="283"/>
      <c r="B154" s="283"/>
      <c r="C154" s="283"/>
      <c r="D154" s="283"/>
      <c r="E154" s="283"/>
      <c r="F154" s="283"/>
      <c r="G154" s="283"/>
      <c r="H154" s="283"/>
      <c r="I154" s="283"/>
      <c r="J154" s="283"/>
    </row>
    <row r="155" spans="1:10" ht="16.899999999999999" customHeight="1" x14ac:dyDescent="0.25">
      <c r="A155" s="290" t="s">
        <v>184</v>
      </c>
      <c r="B155" s="290"/>
      <c r="C155" s="290"/>
      <c r="D155" s="290"/>
      <c r="E155" s="290"/>
      <c r="F155" s="290"/>
      <c r="G155" s="290"/>
      <c r="H155" s="290"/>
      <c r="I155" s="290"/>
      <c r="J155" s="290"/>
    </row>
    <row r="156" spans="1:10" ht="16.899999999999999" customHeight="1" x14ac:dyDescent="0.25">
      <c r="A156" s="290"/>
      <c r="B156" s="290"/>
      <c r="C156" s="290"/>
      <c r="D156" s="290"/>
      <c r="E156" s="290"/>
      <c r="F156" s="290"/>
      <c r="G156" s="290"/>
      <c r="H156" s="290"/>
      <c r="I156" s="290"/>
      <c r="J156" s="290"/>
    </row>
    <row r="157" spans="1:10" ht="16.899999999999999" customHeight="1" x14ac:dyDescent="0.25">
      <c r="A157" s="291">
        <v>6</v>
      </c>
      <c r="B157" s="292" t="s">
        <v>185</v>
      </c>
      <c r="C157" s="292"/>
      <c r="D157" s="292"/>
      <c r="E157" s="292"/>
      <c r="F157" s="292"/>
      <c r="G157" s="292"/>
      <c r="H157" s="292"/>
      <c r="I157" s="222" t="s">
        <v>104</v>
      </c>
      <c r="J157" s="293" t="s">
        <v>81</v>
      </c>
    </row>
    <row r="158" spans="1:10" ht="16.899999999999999" customHeight="1" x14ac:dyDescent="0.25">
      <c r="A158" s="291"/>
      <c r="B158" s="291"/>
      <c r="C158" s="292"/>
      <c r="D158" s="292"/>
      <c r="E158" s="292"/>
      <c r="F158" s="292"/>
      <c r="G158" s="292"/>
      <c r="H158" s="292"/>
      <c r="I158" s="222"/>
      <c r="J158" s="222"/>
    </row>
    <row r="159" spans="1:10" ht="16.899999999999999" customHeight="1" x14ac:dyDescent="0.25">
      <c r="A159" s="272" t="s">
        <v>186</v>
      </c>
      <c r="B159" s="272"/>
      <c r="C159" s="272"/>
      <c r="D159" s="272"/>
      <c r="E159" s="272"/>
      <c r="F159" s="272"/>
      <c r="G159" s="272"/>
      <c r="H159" s="272"/>
      <c r="I159" s="72" t="s">
        <v>124</v>
      </c>
      <c r="J159" s="33">
        <f>SUM(J24+J83+J98+J141+J152)</f>
        <v>5118.62</v>
      </c>
    </row>
    <row r="160" spans="1:10" ht="16.899999999999999" customHeight="1" x14ac:dyDescent="0.25">
      <c r="A160" s="28" t="s">
        <v>3</v>
      </c>
      <c r="B160" s="273" t="s">
        <v>187</v>
      </c>
      <c r="C160" s="273"/>
      <c r="D160" s="273"/>
      <c r="E160" s="273"/>
      <c r="F160" s="273"/>
      <c r="G160" s="273"/>
      <c r="H160" s="273"/>
      <c r="I160" s="36">
        <v>0.05</v>
      </c>
      <c r="J160" s="33">
        <f>ROUND(I160*J159,2)</f>
        <v>255.93</v>
      </c>
    </row>
    <row r="161" spans="1:11" ht="16.899999999999999" customHeight="1" x14ac:dyDescent="0.25">
      <c r="A161" s="272" t="s">
        <v>188</v>
      </c>
      <c r="B161" s="272"/>
      <c r="C161" s="272"/>
      <c r="D161" s="272"/>
      <c r="E161" s="272"/>
      <c r="F161" s="272"/>
      <c r="G161" s="272"/>
      <c r="H161" s="272"/>
      <c r="I161" s="36" t="s">
        <v>124</v>
      </c>
      <c r="J161" s="33">
        <f>SUM(J24+J83+J98+J141+J152+J160)</f>
        <v>5374.55</v>
      </c>
    </row>
    <row r="162" spans="1:11" ht="16.899999999999999" customHeight="1" x14ac:dyDescent="0.25">
      <c r="A162" s="28" t="s">
        <v>6</v>
      </c>
      <c r="B162" s="273" t="s">
        <v>189</v>
      </c>
      <c r="C162" s="273"/>
      <c r="D162" s="273"/>
      <c r="E162" s="273"/>
      <c r="F162" s="273"/>
      <c r="G162" s="273"/>
      <c r="H162" s="273"/>
      <c r="I162" s="36">
        <v>0.05</v>
      </c>
      <c r="J162" s="33">
        <f>ROUND(I162*J161,2)</f>
        <v>268.73</v>
      </c>
    </row>
    <row r="163" spans="1:11" ht="16.899999999999999" customHeight="1" x14ac:dyDescent="0.25">
      <c r="A163" s="272" t="s">
        <v>190</v>
      </c>
      <c r="B163" s="272"/>
      <c r="C163" s="272"/>
      <c r="D163" s="272"/>
      <c r="E163" s="272"/>
      <c r="F163" s="272"/>
      <c r="G163" s="272"/>
      <c r="H163" s="272"/>
      <c r="I163" s="36" t="s">
        <v>124</v>
      </c>
      <c r="J163" s="33">
        <f>SUM(J24+J83+J98+J141+J152+J160+J162)</f>
        <v>5643.2800000000007</v>
      </c>
    </row>
    <row r="164" spans="1:11" ht="16.899999999999999" customHeight="1" x14ac:dyDescent="0.25">
      <c r="A164" s="28" t="s">
        <v>9</v>
      </c>
      <c r="B164" s="273" t="s">
        <v>191</v>
      </c>
      <c r="C164" s="273"/>
      <c r="D164" s="273"/>
      <c r="E164" s="273"/>
      <c r="F164" s="273"/>
      <c r="G164" s="273"/>
      <c r="H164" s="273"/>
      <c r="I164" s="36" t="s">
        <v>124</v>
      </c>
      <c r="J164" s="33" t="s">
        <v>124</v>
      </c>
    </row>
    <row r="165" spans="1:11" ht="16.899999999999999" customHeight="1" x14ac:dyDescent="0.25">
      <c r="A165" s="28"/>
      <c r="B165" s="273" t="s">
        <v>192</v>
      </c>
      <c r="C165" s="273"/>
      <c r="D165" s="273"/>
      <c r="E165" s="273"/>
      <c r="F165" s="273"/>
      <c r="G165" s="273"/>
      <c r="H165" s="273"/>
      <c r="I165" s="36" t="s">
        <v>124</v>
      </c>
      <c r="J165" s="33" t="s">
        <v>124</v>
      </c>
    </row>
    <row r="166" spans="1:11" ht="16.899999999999999" customHeight="1" x14ac:dyDescent="0.25">
      <c r="A166" s="28"/>
      <c r="B166" s="53" t="s">
        <v>193</v>
      </c>
      <c r="C166" s="60" t="s">
        <v>194</v>
      </c>
      <c r="D166" s="59" t="s">
        <v>8</v>
      </c>
      <c r="H166" s="60"/>
      <c r="I166" s="34">
        <v>0.03</v>
      </c>
      <c r="J166" s="33">
        <f>ROUND(($J$163/(1-$I$175))*I166,2)</f>
        <v>181.36</v>
      </c>
    </row>
    <row r="167" spans="1:11" ht="16.899999999999999" customHeight="1" x14ac:dyDescent="0.25">
      <c r="A167" s="28"/>
      <c r="B167" s="53" t="s">
        <v>195</v>
      </c>
      <c r="C167" s="60" t="s">
        <v>194</v>
      </c>
      <c r="D167" s="59" t="s">
        <v>8</v>
      </c>
      <c r="H167" s="60"/>
      <c r="I167" s="34">
        <v>6.4999999999999997E-3</v>
      </c>
      <c r="J167" s="33">
        <f>ROUND(($J$163/(1-$I$175))*I167,2)</f>
        <v>39.29</v>
      </c>
    </row>
    <row r="168" spans="1:11" ht="16.899999999999999" customHeight="1" x14ac:dyDescent="0.25">
      <c r="A168" s="28"/>
      <c r="B168" s="272" t="s">
        <v>196</v>
      </c>
      <c r="C168" s="272"/>
      <c r="D168" s="272"/>
      <c r="E168" s="272"/>
      <c r="F168" s="272"/>
      <c r="G168" s="272"/>
      <c r="H168" s="272"/>
      <c r="I168" s="34" t="s">
        <v>124</v>
      </c>
      <c r="J168" s="33" t="s">
        <v>124</v>
      </c>
    </row>
    <row r="169" spans="1:11" ht="16.899999999999999" customHeight="1" x14ac:dyDescent="0.25">
      <c r="A169" s="28"/>
      <c r="B169" s="272" t="s">
        <v>197</v>
      </c>
      <c r="C169" s="272"/>
      <c r="D169" s="272"/>
      <c r="E169" s="272"/>
      <c r="F169" s="272"/>
      <c r="G169" s="272"/>
      <c r="H169" s="272"/>
      <c r="I169" s="34" t="s">
        <v>124</v>
      </c>
      <c r="J169" s="33" t="s">
        <v>124</v>
      </c>
    </row>
    <row r="170" spans="1:11" ht="16.899999999999999" customHeight="1" x14ac:dyDescent="0.25">
      <c r="A170" s="28"/>
      <c r="B170" s="273" t="s">
        <v>198</v>
      </c>
      <c r="C170" s="273"/>
      <c r="D170" s="273"/>
      <c r="E170" s="273"/>
      <c r="F170" s="273"/>
      <c r="G170" s="273"/>
      <c r="H170" s="273"/>
      <c r="I170" s="34" t="s">
        <v>124</v>
      </c>
      <c r="J170" s="33" t="s">
        <v>124</v>
      </c>
    </row>
    <row r="171" spans="1:11" ht="16.899999999999999" customHeight="1" x14ac:dyDescent="0.25">
      <c r="A171" s="28"/>
      <c r="B171" s="273" t="s">
        <v>199</v>
      </c>
      <c r="C171" s="273"/>
      <c r="D171" s="273"/>
      <c r="E171" s="273"/>
      <c r="F171" s="273"/>
      <c r="G171" s="273"/>
      <c r="H171" s="273"/>
      <c r="I171" s="34" t="s">
        <v>124</v>
      </c>
      <c r="J171" s="33" t="s">
        <v>124</v>
      </c>
    </row>
    <row r="172" spans="1:11" ht="16.899999999999999" customHeight="1" x14ac:dyDescent="0.25">
      <c r="B172" s="53" t="s">
        <v>200</v>
      </c>
      <c r="C172" s="60" t="s">
        <v>201</v>
      </c>
      <c r="D172" s="59" t="s">
        <v>228</v>
      </c>
      <c r="H172" s="20"/>
      <c r="I172" s="34">
        <v>0.03</v>
      </c>
      <c r="J172" s="33">
        <f>ROUND(($J$163/(1-$I$175))*I172,2)</f>
        <v>181.36</v>
      </c>
    </row>
    <row r="173" spans="1:11" ht="16.899999999999999" customHeight="1" x14ac:dyDescent="0.25">
      <c r="A173" s="275" t="s">
        <v>90</v>
      </c>
      <c r="B173" s="275"/>
      <c r="C173" s="275"/>
      <c r="D173" s="275"/>
      <c r="E173" s="275"/>
      <c r="F173" s="275"/>
      <c r="G173" s="275"/>
      <c r="H173" s="275"/>
      <c r="I173" s="275"/>
      <c r="J173" s="289">
        <f>SUM(J160+J162+J166+J167+J172)</f>
        <v>926.67000000000007</v>
      </c>
    </row>
    <row r="174" spans="1:11" ht="16.899999999999999" customHeight="1" x14ac:dyDescent="0.25">
      <c r="A174" s="275"/>
      <c r="B174" s="275"/>
      <c r="C174" s="275"/>
      <c r="D174" s="275"/>
      <c r="E174" s="275"/>
      <c r="F174" s="275"/>
      <c r="G174" s="275"/>
      <c r="H174" s="275"/>
      <c r="I174" s="275"/>
      <c r="J174" s="289"/>
    </row>
    <row r="175" spans="1:11" ht="16.899999999999999" customHeight="1" x14ac:dyDescent="0.25">
      <c r="A175" s="259" t="s">
        <v>203</v>
      </c>
      <c r="B175" s="259"/>
      <c r="C175" s="259"/>
      <c r="D175" s="259"/>
      <c r="E175" s="259"/>
      <c r="F175" s="259"/>
      <c r="G175" s="259"/>
      <c r="H175" s="259"/>
      <c r="I175" s="73">
        <f>SUM(I166:I172)</f>
        <v>6.6500000000000004E-2</v>
      </c>
      <c r="J175" s="38">
        <f>SUM(J166:J172)</f>
        <v>402.01</v>
      </c>
    </row>
    <row r="176" spans="1:11" ht="16.899999999999999" customHeight="1" x14ac:dyDescent="0.25">
      <c r="A176" s="259" t="s">
        <v>204</v>
      </c>
      <c r="B176" s="259"/>
      <c r="C176" s="259"/>
      <c r="D176" s="259"/>
      <c r="E176" s="259"/>
      <c r="F176" s="259"/>
      <c r="G176" s="259"/>
      <c r="H176" s="259"/>
      <c r="I176" s="73">
        <f>J173/J159</f>
        <v>0.18103903005106847</v>
      </c>
      <c r="J176" s="38">
        <f>SUM(J172+J167+J166+J162+J160)</f>
        <v>926.67000000000007</v>
      </c>
      <c r="K176" s="74"/>
    </row>
    <row r="177" spans="1:10" ht="16.899999999999999" customHeight="1" x14ac:dyDescent="0.25">
      <c r="A177" s="286" t="s">
        <v>205</v>
      </c>
      <c r="B177" s="286"/>
      <c r="C177" s="286"/>
      <c r="D177" s="287" t="s">
        <v>206</v>
      </c>
      <c r="E177" s="287"/>
      <c r="F177" s="287"/>
      <c r="G177" s="287"/>
      <c r="H177" s="287"/>
      <c r="I177" s="287"/>
      <c r="J177" s="287"/>
    </row>
    <row r="178" spans="1:10" ht="16.899999999999999" customHeight="1" x14ac:dyDescent="0.25">
      <c r="A178" s="286"/>
      <c r="B178" s="286"/>
      <c r="C178" s="286"/>
      <c r="D178" s="288" t="s">
        <v>207</v>
      </c>
      <c r="E178" s="288"/>
      <c r="F178" s="288"/>
      <c r="G178" s="288"/>
      <c r="H178" s="288"/>
      <c r="I178" s="288"/>
      <c r="J178" s="288"/>
    </row>
    <row r="179" spans="1:10" ht="16.899999999999999" customHeight="1" x14ac:dyDescent="0.25">
      <c r="A179" s="286"/>
      <c r="B179" s="286"/>
      <c r="C179" s="286"/>
      <c r="D179" s="288" t="s">
        <v>208</v>
      </c>
      <c r="E179" s="288"/>
      <c r="F179" s="288"/>
      <c r="G179" s="288"/>
      <c r="H179" s="288"/>
      <c r="I179" s="288"/>
      <c r="J179" s="288"/>
    </row>
    <row r="180" spans="1:10" ht="16.899999999999999" customHeight="1" x14ac:dyDescent="0.25">
      <c r="A180" s="281" t="s">
        <v>209</v>
      </c>
      <c r="B180" s="281"/>
      <c r="C180" s="281"/>
      <c r="D180" s="282" t="s">
        <v>210</v>
      </c>
      <c r="E180" s="282"/>
      <c r="F180" s="282"/>
      <c r="G180" s="282"/>
      <c r="H180" s="282"/>
      <c r="I180" s="282"/>
      <c r="J180" s="282"/>
    </row>
    <row r="181" spans="1:10" ht="16.899999999999999" customHeight="1" x14ac:dyDescent="0.25">
      <c r="A181" s="283"/>
      <c r="B181" s="283"/>
      <c r="C181" s="283"/>
      <c r="D181" s="283"/>
      <c r="E181" s="283"/>
      <c r="F181" s="283"/>
      <c r="G181" s="283"/>
      <c r="H181" s="283"/>
      <c r="I181" s="283"/>
      <c r="J181" s="283"/>
    </row>
    <row r="182" spans="1:10" ht="16.899999999999999" customHeight="1" x14ac:dyDescent="0.25">
      <c r="A182" s="284" t="s">
        <v>211</v>
      </c>
      <c r="B182" s="284"/>
      <c r="C182" s="284"/>
      <c r="D182" s="284"/>
      <c r="E182" s="284"/>
      <c r="F182" s="284"/>
      <c r="G182" s="284"/>
      <c r="H182" s="284"/>
      <c r="I182" s="284"/>
      <c r="J182" s="284"/>
    </row>
    <row r="183" spans="1:10" ht="16.899999999999999" customHeight="1" x14ac:dyDescent="0.25">
      <c r="A183" s="284"/>
      <c r="B183" s="284"/>
      <c r="C183" s="284"/>
      <c r="D183" s="284"/>
      <c r="E183" s="284"/>
      <c r="F183" s="284"/>
      <c r="G183" s="284"/>
      <c r="H183" s="284"/>
      <c r="I183" s="284"/>
      <c r="J183" s="284"/>
    </row>
    <row r="184" spans="1:10" ht="16.899999999999999" customHeight="1" x14ac:dyDescent="0.25">
      <c r="A184" s="285" t="s">
        <v>212</v>
      </c>
      <c r="B184" s="285"/>
      <c r="C184" s="285"/>
      <c r="D184" s="285"/>
      <c r="E184" s="285"/>
      <c r="F184" s="285"/>
      <c r="G184" s="285"/>
      <c r="H184" s="285"/>
      <c r="I184" s="285"/>
      <c r="J184" s="222" t="s">
        <v>95</v>
      </c>
    </row>
    <row r="185" spans="1:10" ht="16.899999999999999" customHeight="1" x14ac:dyDescent="0.25">
      <c r="A185" s="285"/>
      <c r="B185" s="285"/>
      <c r="C185" s="285"/>
      <c r="D185" s="285"/>
      <c r="E185" s="285"/>
      <c r="F185" s="285"/>
      <c r="G185" s="285"/>
      <c r="H185" s="285"/>
      <c r="I185" s="285"/>
      <c r="J185" s="222"/>
    </row>
    <row r="186" spans="1:10" ht="16.899999999999999" customHeight="1" x14ac:dyDescent="0.25">
      <c r="A186" s="75" t="s">
        <v>3</v>
      </c>
      <c r="B186" s="279" t="s">
        <v>213</v>
      </c>
      <c r="C186" s="279"/>
      <c r="D186" s="279"/>
      <c r="E186" s="279"/>
      <c r="F186" s="279"/>
      <c r="G186" s="279"/>
      <c r="H186" s="279"/>
      <c r="I186" s="279"/>
      <c r="J186" s="69">
        <f>J24</f>
        <v>2119.0299999999997</v>
      </c>
    </row>
    <row r="187" spans="1:10" ht="16.899999999999999" customHeight="1" x14ac:dyDescent="0.25">
      <c r="A187" s="75" t="s">
        <v>6</v>
      </c>
      <c r="B187" s="279" t="s">
        <v>91</v>
      </c>
      <c r="C187" s="279"/>
      <c r="D187" s="279"/>
      <c r="E187" s="279"/>
      <c r="F187" s="279"/>
      <c r="G187" s="279"/>
      <c r="H187" s="279"/>
      <c r="I187" s="279"/>
      <c r="J187" s="69">
        <f>J83</f>
        <v>1849.76</v>
      </c>
    </row>
    <row r="188" spans="1:10" ht="16.899999999999999" customHeight="1" x14ac:dyDescent="0.25">
      <c r="A188" s="75" t="s">
        <v>9</v>
      </c>
      <c r="B188" s="279" t="s">
        <v>214</v>
      </c>
      <c r="C188" s="279"/>
      <c r="D188" s="279"/>
      <c r="E188" s="279"/>
      <c r="F188" s="279"/>
      <c r="G188" s="279"/>
      <c r="H188" s="279"/>
      <c r="I188" s="279"/>
      <c r="J188" s="69">
        <f>J98</f>
        <v>107.51</v>
      </c>
    </row>
    <row r="189" spans="1:10" ht="16.899999999999999" customHeight="1" x14ac:dyDescent="0.25">
      <c r="A189" s="75" t="s">
        <v>12</v>
      </c>
      <c r="B189" s="279" t="s">
        <v>215</v>
      </c>
      <c r="C189" s="279"/>
      <c r="D189" s="279"/>
      <c r="E189" s="279"/>
      <c r="F189" s="279"/>
      <c r="G189" s="279"/>
      <c r="H189" s="279"/>
      <c r="I189" s="279"/>
      <c r="J189" s="69">
        <f>J141</f>
        <v>338.28</v>
      </c>
    </row>
    <row r="190" spans="1:10" ht="16.899999999999999" customHeight="1" x14ac:dyDescent="0.25">
      <c r="A190" s="75" t="s">
        <v>86</v>
      </c>
      <c r="B190" s="279" t="s">
        <v>216</v>
      </c>
      <c r="C190" s="279"/>
      <c r="D190" s="279"/>
      <c r="E190" s="279"/>
      <c r="F190" s="279"/>
      <c r="G190" s="279"/>
      <c r="H190" s="279"/>
      <c r="I190" s="279"/>
      <c r="J190" s="69">
        <f>J152</f>
        <v>704.04</v>
      </c>
    </row>
    <row r="191" spans="1:10" ht="16.899999999999999" customHeight="1" x14ac:dyDescent="0.25">
      <c r="A191" s="278" t="s">
        <v>217</v>
      </c>
      <c r="B191" s="278"/>
      <c r="C191" s="278"/>
      <c r="D191" s="278"/>
      <c r="E191" s="278"/>
      <c r="F191" s="278"/>
      <c r="G191" s="278"/>
      <c r="H191" s="278"/>
      <c r="I191" s="278"/>
      <c r="J191" s="280">
        <f>SUM(J186:J190)</f>
        <v>5118.62</v>
      </c>
    </row>
    <row r="192" spans="1:10" ht="16.899999999999999" customHeight="1" x14ac:dyDescent="0.25">
      <c r="A192" s="278"/>
      <c r="B192" s="278"/>
      <c r="C192" s="278"/>
      <c r="D192" s="278"/>
      <c r="E192" s="278"/>
      <c r="F192" s="278"/>
      <c r="G192" s="278"/>
      <c r="H192" s="278"/>
      <c r="I192" s="278"/>
      <c r="J192" s="280"/>
    </row>
    <row r="193" spans="1:10" ht="16.899999999999999" customHeight="1" x14ac:dyDescent="0.25">
      <c r="A193" s="75" t="s">
        <v>88</v>
      </c>
      <c r="B193" s="279" t="s">
        <v>184</v>
      </c>
      <c r="C193" s="279"/>
      <c r="D193" s="279"/>
      <c r="E193" s="279"/>
      <c r="F193" s="279"/>
      <c r="G193" s="279"/>
      <c r="H193" s="279"/>
      <c r="I193" s="279"/>
      <c r="J193" s="69">
        <f>J173</f>
        <v>926.67000000000007</v>
      </c>
    </row>
    <row r="194" spans="1:10" ht="16.899999999999999" customHeight="1" x14ac:dyDescent="0.25">
      <c r="A194" s="75" t="s">
        <v>113</v>
      </c>
      <c r="B194" s="279" t="s">
        <v>218</v>
      </c>
      <c r="C194" s="279"/>
      <c r="D194" s="279"/>
      <c r="E194" s="279"/>
      <c r="F194" s="279"/>
      <c r="G194" s="279"/>
      <c r="H194" s="279"/>
      <c r="I194" s="279"/>
      <c r="J194" s="69">
        <f>ROUND('LE RC'!D18/'LE RC'!B18,2)</f>
        <v>124.4</v>
      </c>
    </row>
    <row r="195" spans="1:10" ht="16.899999999999999" customHeight="1" x14ac:dyDescent="0.25">
      <c r="A195" s="278" t="s">
        <v>219</v>
      </c>
      <c r="B195" s="278"/>
      <c r="C195" s="278"/>
      <c r="D195" s="278"/>
      <c r="E195" s="278"/>
      <c r="F195" s="278"/>
      <c r="G195" s="278"/>
      <c r="H195" s="278"/>
      <c r="I195" s="278"/>
      <c r="J195" s="70">
        <f>SUM(J191:J194)</f>
        <v>6169.69</v>
      </c>
    </row>
    <row r="196" spans="1:10" customFormat="1" x14ac:dyDescent="0.25"/>
    <row r="197" spans="1:10" customFormat="1" x14ac:dyDescent="0.25"/>
    <row r="198" spans="1:10" customFormat="1" x14ac:dyDescent="0.25"/>
    <row r="199" spans="1:10" customFormat="1" x14ac:dyDescent="0.25"/>
    <row r="200" spans="1:10" customFormat="1" x14ac:dyDescent="0.25"/>
    <row r="201" spans="1:10" customFormat="1" x14ac:dyDescent="0.25"/>
    <row r="202" spans="1:10" customFormat="1" x14ac:dyDescent="0.25"/>
    <row r="203" spans="1:10" customFormat="1" x14ac:dyDescent="0.25"/>
    <row r="204" spans="1:10" customFormat="1" x14ac:dyDescent="0.25"/>
    <row r="205" spans="1:10" customFormat="1" x14ac:dyDescent="0.25"/>
    <row r="206" spans="1:10" customFormat="1" x14ac:dyDescent="0.25"/>
    <row r="207" spans="1:10" customFormat="1" x14ac:dyDescent="0.25"/>
    <row r="208" spans="1:10" customFormat="1" x14ac:dyDescent="0.25"/>
    <row r="209" customFormat="1" x14ac:dyDescent="0.25"/>
    <row r="210" customFormat="1" x14ac:dyDescent="0.25"/>
    <row r="211" customFormat="1" x14ac:dyDescent="0.25"/>
    <row r="212" customFormat="1" x14ac:dyDescent="0.25"/>
    <row r="213" customFormat="1" x14ac:dyDescent="0.25"/>
    <row r="214" customFormat="1" x14ac:dyDescent="0.25"/>
    <row r="215" customFormat="1" x14ac:dyDescent="0.25"/>
    <row r="216" customFormat="1" x14ac:dyDescent="0.25"/>
    <row r="217" customFormat="1" x14ac:dyDescent="0.25"/>
    <row r="218" customFormat="1" x14ac:dyDescent="0.25"/>
    <row r="219" customFormat="1" x14ac:dyDescent="0.25"/>
    <row r="220" customFormat="1" x14ac:dyDescent="0.25"/>
    <row r="221" customFormat="1" x14ac:dyDescent="0.25"/>
    <row r="222" customFormat="1" x14ac:dyDescent="0.25"/>
    <row r="223" customFormat="1" x14ac:dyDescent="0.25"/>
    <row r="224" customFormat="1" x14ac:dyDescent="0.25"/>
    <row r="225" customFormat="1" x14ac:dyDescent="0.25"/>
    <row r="226" customFormat="1" x14ac:dyDescent="0.25"/>
    <row r="227" customFormat="1" x14ac:dyDescent="0.25"/>
    <row r="228" customFormat="1" x14ac:dyDescent="0.25"/>
    <row r="229" customFormat="1" x14ac:dyDescent="0.25"/>
    <row r="230" customFormat="1" x14ac:dyDescent="0.25"/>
    <row r="231" customFormat="1" x14ac:dyDescent="0.25"/>
    <row r="232" customFormat="1" x14ac:dyDescent="0.25"/>
    <row r="233" customFormat="1" x14ac:dyDescent="0.25"/>
    <row r="234" customFormat="1" x14ac:dyDescent="0.25"/>
    <row r="235" customFormat="1" x14ac:dyDescent="0.25"/>
    <row r="236" customFormat="1" x14ac:dyDescent="0.25"/>
    <row r="237" customFormat="1" x14ac:dyDescent="0.25"/>
    <row r="238" customFormat="1" x14ac:dyDescent="0.25"/>
    <row r="239" customFormat="1" x14ac:dyDescent="0.25"/>
    <row r="240" customFormat="1" x14ac:dyDescent="0.25"/>
    <row r="241" customFormat="1" x14ac:dyDescent="0.25"/>
    <row r="242" customFormat="1" x14ac:dyDescent="0.25"/>
    <row r="243" customFormat="1" x14ac:dyDescent="0.25"/>
    <row r="244" customFormat="1" x14ac:dyDescent="0.25"/>
    <row r="245" customFormat="1" x14ac:dyDescent="0.25"/>
    <row r="246" customFormat="1" x14ac:dyDescent="0.25"/>
    <row r="247" customFormat="1" x14ac:dyDescent="0.25"/>
    <row r="248" customFormat="1" x14ac:dyDescent="0.25"/>
    <row r="249" customFormat="1" x14ac:dyDescent="0.25"/>
    <row r="250" customFormat="1" x14ac:dyDescent="0.25"/>
  </sheetData>
  <mergeCells count="195">
    <mergeCell ref="A1:J2"/>
    <mergeCell ref="A3:J3"/>
    <mergeCell ref="A4:J5"/>
    <mergeCell ref="B6:G6"/>
    <mergeCell ref="H6:J6"/>
    <mergeCell ref="B7:G7"/>
    <mergeCell ref="H7:J7"/>
    <mergeCell ref="B8:G8"/>
    <mergeCell ref="H8:J8"/>
    <mergeCell ref="B9:G9"/>
    <mergeCell ref="H9:J9"/>
    <mergeCell ref="B10:G10"/>
    <mergeCell ref="H10:J10"/>
    <mergeCell ref="B11:G11"/>
    <mergeCell ref="H11:J11"/>
    <mergeCell ref="B12:G12"/>
    <mergeCell ref="H12:J12"/>
    <mergeCell ref="A14:J15"/>
    <mergeCell ref="A16:A17"/>
    <mergeCell ref="B16:G17"/>
    <mergeCell ref="H16:I17"/>
    <mergeCell ref="J16:J17"/>
    <mergeCell ref="B18:I18"/>
    <mergeCell ref="B19:H19"/>
    <mergeCell ref="B20:I20"/>
    <mergeCell ref="B21:I21"/>
    <mergeCell ref="B22:I22"/>
    <mergeCell ref="B23:H23"/>
    <mergeCell ref="A24:I24"/>
    <mergeCell ref="A26:J27"/>
    <mergeCell ref="A28:J29"/>
    <mergeCell ref="B30:I30"/>
    <mergeCell ref="B32:H32"/>
    <mergeCell ref="B33:I33"/>
    <mergeCell ref="B34:H34"/>
    <mergeCell ref="B35:I35"/>
    <mergeCell ref="A36:I37"/>
    <mergeCell ref="J36:J37"/>
    <mergeCell ref="B38:I38"/>
    <mergeCell ref="A39:I40"/>
    <mergeCell ref="J39:J40"/>
    <mergeCell ref="A41:J41"/>
    <mergeCell ref="A42:J43"/>
    <mergeCell ref="A44:A45"/>
    <mergeCell ref="B44:H45"/>
    <mergeCell ref="I44:I45"/>
    <mergeCell ref="J44:J45"/>
    <mergeCell ref="B46:H46"/>
    <mergeCell ref="B47:H47"/>
    <mergeCell ref="B48:D48"/>
    <mergeCell ref="B49:H49"/>
    <mergeCell ref="B50:H50"/>
    <mergeCell ref="B51:H51"/>
    <mergeCell ref="B52:H52"/>
    <mergeCell ref="B53:H53"/>
    <mergeCell ref="A54:H55"/>
    <mergeCell ref="I54:I55"/>
    <mergeCell ref="J54:J55"/>
    <mergeCell ref="A56:J56"/>
    <mergeCell ref="A57:J58"/>
    <mergeCell ref="A59:A60"/>
    <mergeCell ref="B59:I60"/>
    <mergeCell ref="J59:J60"/>
    <mergeCell ref="B63:H63"/>
    <mergeCell ref="B64:H64"/>
    <mergeCell ref="B61:D61"/>
    <mergeCell ref="B62:D62"/>
    <mergeCell ref="B65:H65"/>
    <mergeCell ref="E67:F67"/>
    <mergeCell ref="B68:H68"/>
    <mergeCell ref="B69:H69"/>
    <mergeCell ref="E71:F71"/>
    <mergeCell ref="E72:F72"/>
    <mergeCell ref="A73:I74"/>
    <mergeCell ref="J73:J74"/>
    <mergeCell ref="A76:J77"/>
    <mergeCell ref="B66:D66"/>
    <mergeCell ref="B67:D67"/>
    <mergeCell ref="B70:D70"/>
    <mergeCell ref="B71:D71"/>
    <mergeCell ref="B72:D72"/>
    <mergeCell ref="A78:A79"/>
    <mergeCell ref="B78:I79"/>
    <mergeCell ref="J78:J79"/>
    <mergeCell ref="B80:I80"/>
    <mergeCell ref="B81:I81"/>
    <mergeCell ref="B82:I82"/>
    <mergeCell ref="A83:I84"/>
    <mergeCell ref="J83:J84"/>
    <mergeCell ref="A85:J85"/>
    <mergeCell ref="A86:J87"/>
    <mergeCell ref="A88:A89"/>
    <mergeCell ref="B88:I89"/>
    <mergeCell ref="J88:J89"/>
    <mergeCell ref="B90:I90"/>
    <mergeCell ref="B91:I91"/>
    <mergeCell ref="B92:I92"/>
    <mergeCell ref="B93:I93"/>
    <mergeCell ref="B94:I94"/>
    <mergeCell ref="B95:I95"/>
    <mergeCell ref="B96:H96"/>
    <mergeCell ref="B97:I97"/>
    <mergeCell ref="A98:I99"/>
    <mergeCell ref="J98:J99"/>
    <mergeCell ref="A100:J100"/>
    <mergeCell ref="A101:J102"/>
    <mergeCell ref="A103:I103"/>
    <mergeCell ref="A104:J104"/>
    <mergeCell ref="J119:J120"/>
    <mergeCell ref="B121:I121"/>
    <mergeCell ref="A122:I123"/>
    <mergeCell ref="J122:J123"/>
    <mergeCell ref="A124:J125"/>
    <mergeCell ref="A126:A127"/>
    <mergeCell ref="B126:I127"/>
    <mergeCell ref="J126:J127"/>
    <mergeCell ref="A105:A106"/>
    <mergeCell ref="B105:I106"/>
    <mergeCell ref="J105:J106"/>
    <mergeCell ref="B107:H107"/>
    <mergeCell ref="B108:I108"/>
    <mergeCell ref="B110:I110"/>
    <mergeCell ref="B112:I112"/>
    <mergeCell ref="B114:I114"/>
    <mergeCell ref="B115:J115"/>
    <mergeCell ref="J129:J130"/>
    <mergeCell ref="B131:I131"/>
    <mergeCell ref="A132:I133"/>
    <mergeCell ref="J132:J133"/>
    <mergeCell ref="A134:J134"/>
    <mergeCell ref="A135:J136"/>
    <mergeCell ref="A137:A138"/>
    <mergeCell ref="B137:I138"/>
    <mergeCell ref="J137:J138"/>
    <mergeCell ref="J152:J153"/>
    <mergeCell ref="A154:J154"/>
    <mergeCell ref="A155:J156"/>
    <mergeCell ref="A157:A158"/>
    <mergeCell ref="B157:H158"/>
    <mergeCell ref="I157:I158"/>
    <mergeCell ref="J157:J158"/>
    <mergeCell ref="B139:I139"/>
    <mergeCell ref="B140:I140"/>
    <mergeCell ref="A141:I142"/>
    <mergeCell ref="J141:J142"/>
    <mergeCell ref="A143:J143"/>
    <mergeCell ref="A144:J145"/>
    <mergeCell ref="A146:A147"/>
    <mergeCell ref="B146:I147"/>
    <mergeCell ref="J146:J147"/>
    <mergeCell ref="J173:J174"/>
    <mergeCell ref="A175:H175"/>
    <mergeCell ref="A176:H176"/>
    <mergeCell ref="A177:C179"/>
    <mergeCell ref="D177:J177"/>
    <mergeCell ref="D178:J178"/>
    <mergeCell ref="D179:J179"/>
    <mergeCell ref="A159:H159"/>
    <mergeCell ref="B160:H160"/>
    <mergeCell ref="A161:H161"/>
    <mergeCell ref="B162:H162"/>
    <mergeCell ref="A163:H163"/>
    <mergeCell ref="B164:H164"/>
    <mergeCell ref="B165:H165"/>
    <mergeCell ref="B168:H168"/>
    <mergeCell ref="B169:H169"/>
    <mergeCell ref="J191:J192"/>
    <mergeCell ref="B193:I193"/>
    <mergeCell ref="B194:I194"/>
    <mergeCell ref="A180:C180"/>
    <mergeCell ref="D180:J180"/>
    <mergeCell ref="A181:J181"/>
    <mergeCell ref="A182:J183"/>
    <mergeCell ref="A184:I185"/>
    <mergeCell ref="J184:J185"/>
    <mergeCell ref="B186:I186"/>
    <mergeCell ref="B187:I187"/>
    <mergeCell ref="B188:I188"/>
    <mergeCell ref="B128:I128"/>
    <mergeCell ref="A129:I130"/>
    <mergeCell ref="B116:I116"/>
    <mergeCell ref="B117:I117"/>
    <mergeCell ref="A119:I120"/>
    <mergeCell ref="A195:I195"/>
    <mergeCell ref="B189:I189"/>
    <mergeCell ref="B190:I190"/>
    <mergeCell ref="A191:I192"/>
    <mergeCell ref="B170:H170"/>
    <mergeCell ref="B171:H171"/>
    <mergeCell ref="A173:I174"/>
    <mergeCell ref="B148:I148"/>
    <mergeCell ref="B149:I149"/>
    <mergeCell ref="B150:I150"/>
    <mergeCell ref="B151:I151"/>
    <mergeCell ref="A152:I153"/>
  </mergeCells>
  <pageMargins left="0.75" right="0.75" top="1" bottom="1" header="0.511811023622047" footer="0.511811023622047"/>
  <pageSetup paperSize="9" scale="95" fitToHeight="0" orientation="landscape" horizontalDpi="300"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rgb="FFBF8F00"/>
    <pageSetUpPr fitToPage="1"/>
  </sheetPr>
  <dimension ref="A1:G251"/>
  <sheetViews>
    <sheetView showGridLines="0" topLeftCell="A6" zoomScaleNormal="100" workbookViewId="0">
      <selection activeCell="J25" sqref="J25"/>
    </sheetView>
  </sheetViews>
  <sheetFormatPr defaultColWidth="8.7109375" defaultRowHeight="12.75" x14ac:dyDescent="0.2"/>
  <cols>
    <col min="1" max="1" width="35.85546875" style="1" customWidth="1"/>
    <col min="2" max="2" width="12.7109375" style="1" bestFit="1" customWidth="1"/>
    <col min="3" max="3" width="8.5703125" style="1" customWidth="1"/>
    <col min="4" max="4" width="19.28515625" style="1" customWidth="1"/>
    <col min="5" max="5" width="15.7109375" style="1" customWidth="1"/>
    <col min="6" max="6" width="8.7109375" style="1"/>
    <col min="7" max="7" width="13" style="1" customWidth="1"/>
    <col min="8" max="16384" width="8.7109375" style="1"/>
  </cols>
  <sheetData>
    <row r="1" spans="1:7" ht="16.899999999999999" customHeight="1" x14ac:dyDescent="0.2">
      <c r="A1" s="265" t="s">
        <v>250</v>
      </c>
      <c r="B1" s="265"/>
      <c r="C1" s="265"/>
      <c r="D1" s="265"/>
      <c r="E1" s="265"/>
      <c r="G1" s="177"/>
    </row>
    <row r="2" spans="1:7" ht="16.899999999999999" customHeight="1" x14ac:dyDescent="0.2">
      <c r="A2" s="265"/>
      <c r="B2" s="265"/>
      <c r="C2" s="265"/>
      <c r="D2" s="265"/>
      <c r="E2" s="265"/>
      <c r="G2" s="177"/>
    </row>
    <row r="3" spans="1:7" ht="16.899999999999999" customHeight="1" x14ac:dyDescent="0.2">
      <c r="A3" s="317" t="s">
        <v>235</v>
      </c>
      <c r="B3" s="317"/>
      <c r="C3" s="317"/>
      <c r="D3" s="317"/>
      <c r="E3" s="317"/>
      <c r="G3" s="177"/>
    </row>
    <row r="4" spans="1:7" ht="16.899999999999999" customHeight="1" x14ac:dyDescent="0.2">
      <c r="A4" s="317"/>
      <c r="B4" s="317"/>
      <c r="C4" s="317"/>
      <c r="D4" s="317"/>
      <c r="E4" s="317"/>
      <c r="G4" s="178" t="s">
        <v>441</v>
      </c>
    </row>
    <row r="5" spans="1:7" ht="16.899999999999999" customHeight="1" x14ac:dyDescent="0.2">
      <c r="A5" s="76"/>
      <c r="B5" s="76"/>
      <c r="C5" s="76"/>
      <c r="D5" s="76"/>
      <c r="E5" s="76"/>
      <c r="G5" s="177">
        <f>COUNTIF(G10:G19,"DIVERGE")</f>
        <v>0</v>
      </c>
    </row>
    <row r="6" spans="1:7" ht="16.899999999999999" customHeight="1" x14ac:dyDescent="0.2">
      <c r="A6" s="318" t="s">
        <v>236</v>
      </c>
      <c r="B6" s="318"/>
      <c r="C6" s="318"/>
      <c r="D6" s="318"/>
      <c r="E6" s="318"/>
      <c r="G6" s="177"/>
    </row>
    <row r="7" spans="1:7" ht="16.899999999999999" customHeight="1" x14ac:dyDescent="0.2">
      <c r="A7" s="318"/>
      <c r="B7" s="318"/>
      <c r="C7" s="318"/>
      <c r="D7" s="318"/>
      <c r="E7" s="318"/>
      <c r="G7" s="177"/>
    </row>
    <row r="8" spans="1:7" ht="16.899999999999999" customHeight="1" x14ac:dyDescent="0.2">
      <c r="A8" s="77" t="s">
        <v>237</v>
      </c>
      <c r="B8" s="78">
        <v>526.64</v>
      </c>
      <c r="C8" s="76"/>
      <c r="D8" s="76"/>
      <c r="E8" s="76"/>
      <c r="G8" s="177"/>
    </row>
    <row r="9" spans="1:7" ht="16.899999999999999" customHeight="1" x14ac:dyDescent="0.2">
      <c r="A9" s="77" t="s">
        <v>238</v>
      </c>
      <c r="B9" s="79">
        <v>0.2</v>
      </c>
      <c r="C9" s="76"/>
      <c r="D9" s="76"/>
      <c r="E9" s="76"/>
      <c r="G9" s="177"/>
    </row>
    <row r="10" spans="1:7" ht="16.899999999999999" customHeight="1" x14ac:dyDescent="0.2">
      <c r="A10" s="80" t="s">
        <v>239</v>
      </c>
      <c r="B10" s="81">
        <f>ROUND(B8*B9,2)</f>
        <v>105.33</v>
      </c>
      <c r="C10" s="82"/>
      <c r="D10" s="82"/>
      <c r="E10" s="82"/>
      <c r="G10" s="177" t="str">
        <f>IF(ROUND(B8*B9,2)=B10,"OK","DIVERGE")</f>
        <v>OK</v>
      </c>
    </row>
    <row r="11" spans="1:7" ht="16.899999999999999" customHeight="1" x14ac:dyDescent="0.2">
      <c r="A11" s="76"/>
      <c r="B11" s="76"/>
      <c r="C11" s="76"/>
      <c r="D11" s="76"/>
      <c r="E11" s="76"/>
      <c r="G11" s="177"/>
    </row>
    <row r="12" spans="1:7" ht="16.899999999999999" customHeight="1" thickBot="1" x14ac:dyDescent="0.25">
      <c r="A12" s="318" t="s">
        <v>240</v>
      </c>
      <c r="B12" s="318"/>
      <c r="C12" s="318"/>
      <c r="D12" s="318"/>
      <c r="E12" s="318"/>
      <c r="G12" s="177"/>
    </row>
    <row r="13" spans="1:7" ht="16.899999999999999" customHeight="1" thickBot="1" x14ac:dyDescent="0.25">
      <c r="A13" s="318"/>
      <c r="B13" s="318"/>
      <c r="C13" s="318"/>
      <c r="D13" s="318"/>
      <c r="E13" s="318"/>
      <c r="G13" s="177"/>
    </row>
    <row r="14" spans="1:7" ht="16.899999999999999" customHeight="1" x14ac:dyDescent="0.2">
      <c r="A14" s="319" t="s">
        <v>241</v>
      </c>
      <c r="B14" s="313" t="s">
        <v>447</v>
      </c>
      <c r="C14" s="313" t="s">
        <v>446</v>
      </c>
      <c r="D14" s="313" t="s">
        <v>449</v>
      </c>
      <c r="E14" s="313" t="s">
        <v>450</v>
      </c>
      <c r="G14" s="181" t="s">
        <v>442</v>
      </c>
    </row>
    <row r="15" spans="1:7" ht="16.899999999999999" customHeight="1" x14ac:dyDescent="0.2">
      <c r="A15" s="319"/>
      <c r="B15" s="313"/>
      <c r="C15" s="313"/>
      <c r="D15" s="313"/>
      <c r="E15" s="313"/>
      <c r="G15" s="181"/>
    </row>
    <row r="16" spans="1:7" ht="16.899999999999999" customHeight="1" x14ac:dyDescent="0.2">
      <c r="A16" s="319"/>
      <c r="B16" s="185" t="s">
        <v>12</v>
      </c>
      <c r="C16" s="185" t="s">
        <v>86</v>
      </c>
      <c r="D16" s="185" t="s">
        <v>445</v>
      </c>
      <c r="E16" s="185" t="s">
        <v>448</v>
      </c>
      <c r="G16" s="177"/>
    </row>
    <row r="17" spans="1:7" ht="16.899999999999999" customHeight="1" x14ac:dyDescent="0.2">
      <c r="A17" s="77" t="s">
        <v>72</v>
      </c>
      <c r="B17" s="83">
        <v>1</v>
      </c>
      <c r="C17" s="84">
        <f>'LE AM'!$J$193/'LE AM'!$J$159</f>
        <v>0.18103919711008926</v>
      </c>
      <c r="D17" s="78">
        <f>ROUND(B17*$B$10*(1+C17),2)</f>
        <v>124.4</v>
      </c>
      <c r="E17" s="78">
        <f>ROUND(D17*12,2)</f>
        <v>1492.8</v>
      </c>
      <c r="G17" s="177" t="str">
        <f>IF(ROUND(B17*$B$10*(1+C17),2)=D17,"OK","DIVERGE")</f>
        <v>OK</v>
      </c>
    </row>
    <row r="18" spans="1:7" ht="16.899999999999999" customHeight="1" x14ac:dyDescent="0.2">
      <c r="A18" s="77" t="s">
        <v>242</v>
      </c>
      <c r="B18" s="83">
        <v>1</v>
      </c>
      <c r="C18" s="84">
        <f>'LE JA'!$J$193/'LE JA'!$J$159</f>
        <v>0.18103903005106847</v>
      </c>
      <c r="D18" s="78">
        <f>ROUND(B18*$B$10*(1+C18),2)</f>
        <v>124.4</v>
      </c>
      <c r="E18" s="78">
        <f>ROUND(D18*12,2)</f>
        <v>1492.8</v>
      </c>
      <c r="G18" s="177" t="str">
        <f>IF(ROUND(B18*$B$10*(1+C18),2)=D18,"OK","DIVERGE")</f>
        <v>OK</v>
      </c>
    </row>
    <row r="19" spans="1:7" ht="16.899999999999999" customHeight="1" x14ac:dyDescent="0.2">
      <c r="A19" s="314" t="s">
        <v>243</v>
      </c>
      <c r="B19" s="314"/>
      <c r="C19" s="314"/>
      <c r="D19" s="315">
        <f>SUM(D17:D18)</f>
        <v>248.8</v>
      </c>
      <c r="E19" s="315">
        <f>SUM(E17:E18)</f>
        <v>2985.6</v>
      </c>
      <c r="G19" s="177" t="str">
        <f>IF(AND(SUM(D17:D18)=D19,SUM(E17:E18)=E19),"OK","DIVERGE")</f>
        <v>OK</v>
      </c>
    </row>
    <row r="20" spans="1:7" ht="16.899999999999999" customHeight="1" x14ac:dyDescent="0.2">
      <c r="A20" s="314"/>
      <c r="B20" s="314"/>
      <c r="C20" s="314"/>
      <c r="D20" s="315"/>
      <c r="E20" s="315"/>
      <c r="G20" s="177"/>
    </row>
    <row r="21" spans="1:7" ht="16.899999999999999" customHeight="1" x14ac:dyDescent="0.2">
      <c r="A21" s="76"/>
      <c r="B21" s="76"/>
      <c r="C21" s="76"/>
      <c r="D21" s="76"/>
      <c r="E21" s="76"/>
      <c r="G21" s="177"/>
    </row>
    <row r="22" spans="1:7" ht="16.899999999999999" customHeight="1" x14ac:dyDescent="0.2">
      <c r="A22" s="316" t="s">
        <v>244</v>
      </c>
      <c r="B22" s="316"/>
      <c r="C22" s="316"/>
      <c r="D22" s="316"/>
      <c r="E22" s="316"/>
      <c r="G22" s="177"/>
    </row>
    <row r="23" spans="1:7" ht="16.899999999999999" customHeight="1" x14ac:dyDescent="0.2">
      <c r="A23" s="312" t="s">
        <v>245</v>
      </c>
      <c r="B23" s="312"/>
      <c r="C23" s="312"/>
      <c r="D23" s="312"/>
      <c r="E23" s="312"/>
      <c r="G23" s="177"/>
    </row>
    <row r="24" spans="1:7" ht="16.899999999999999" customHeight="1" x14ac:dyDescent="0.2">
      <c r="A24" s="312" t="s">
        <v>246</v>
      </c>
      <c r="B24" s="312"/>
      <c r="C24" s="312"/>
      <c r="D24" s="312"/>
      <c r="E24" s="312"/>
      <c r="G24" s="177"/>
    </row>
    <row r="25" spans="1:7" ht="16.899999999999999" customHeight="1" x14ac:dyDescent="0.2">
      <c r="A25" s="312" t="s">
        <v>247</v>
      </c>
      <c r="B25" s="312"/>
      <c r="C25" s="312"/>
      <c r="D25" s="312"/>
      <c r="E25" s="312"/>
      <c r="G25" s="177"/>
    </row>
    <row r="26" spans="1:7" ht="16.899999999999999" customHeight="1" x14ac:dyDescent="0.2">
      <c r="A26" s="312" t="s">
        <v>248</v>
      </c>
      <c r="B26" s="312"/>
      <c r="C26" s="312"/>
      <c r="D26" s="312"/>
      <c r="E26" s="312"/>
      <c r="G26" s="177"/>
    </row>
    <row r="27" spans="1:7" customFormat="1" ht="15" x14ac:dyDescent="0.25"/>
    <row r="28" spans="1:7" customFormat="1" ht="15" x14ac:dyDescent="0.25"/>
    <row r="29" spans="1:7" customFormat="1" ht="15" x14ac:dyDescent="0.25"/>
    <row r="30" spans="1:7" customFormat="1" ht="15" x14ac:dyDescent="0.25"/>
    <row r="31" spans="1:7" customFormat="1" ht="15" x14ac:dyDescent="0.25"/>
    <row r="32" spans="1:7" customFormat="1" ht="15" x14ac:dyDescent="0.25"/>
    <row r="33" customFormat="1" ht="15" x14ac:dyDescent="0.25"/>
    <row r="34" customFormat="1" ht="15" x14ac:dyDescent="0.25"/>
    <row r="35" customFormat="1" ht="15" x14ac:dyDescent="0.25"/>
    <row r="36" customFormat="1" ht="15" x14ac:dyDescent="0.25"/>
    <row r="37" customFormat="1" ht="15" x14ac:dyDescent="0.25"/>
    <row r="38" customFormat="1" ht="15" x14ac:dyDescent="0.25"/>
    <row r="39" customFormat="1" ht="15" x14ac:dyDescent="0.25"/>
    <row r="40" customFormat="1" ht="15" x14ac:dyDescent="0.25"/>
    <row r="41" customFormat="1" ht="15" x14ac:dyDescent="0.25"/>
    <row r="42" customFormat="1" ht="15" x14ac:dyDescent="0.25"/>
    <row r="43" customFormat="1" ht="15" x14ac:dyDescent="0.25"/>
    <row r="44" customFormat="1" ht="15" x14ac:dyDescent="0.25"/>
    <row r="45" customFormat="1" ht="15" x14ac:dyDescent="0.25"/>
    <row r="46" customFormat="1" ht="15" x14ac:dyDescent="0.25"/>
    <row r="47" customFormat="1" ht="15" x14ac:dyDescent="0.25"/>
    <row r="48" customFormat="1" ht="15" x14ac:dyDescent="0.25"/>
    <row r="49" customFormat="1" ht="15" x14ac:dyDescent="0.25"/>
    <row r="50" customFormat="1" ht="15" x14ac:dyDescent="0.25"/>
    <row r="51" customFormat="1" ht="15" x14ac:dyDescent="0.25"/>
    <row r="52" customFormat="1" ht="15" x14ac:dyDescent="0.25"/>
    <row r="53" customFormat="1" ht="15" x14ac:dyDescent="0.25"/>
    <row r="54" customFormat="1" ht="15" x14ac:dyDescent="0.25"/>
    <row r="55" customFormat="1" ht="15" x14ac:dyDescent="0.25"/>
    <row r="56" customFormat="1" ht="15" x14ac:dyDescent="0.25"/>
    <row r="57" customFormat="1" ht="15" x14ac:dyDescent="0.25"/>
    <row r="58" customFormat="1" ht="15" x14ac:dyDescent="0.25"/>
    <row r="59" customFormat="1" ht="15" x14ac:dyDescent="0.25"/>
    <row r="60" customFormat="1" ht="15" x14ac:dyDescent="0.25"/>
    <row r="61" customFormat="1" ht="15" x14ac:dyDescent="0.25"/>
    <row r="62" customFormat="1" ht="15" x14ac:dyDescent="0.25"/>
    <row r="63" customFormat="1" ht="15" x14ac:dyDescent="0.25"/>
    <row r="64" customFormat="1" ht="15" x14ac:dyDescent="0.25"/>
    <row r="65" customFormat="1" ht="15" x14ac:dyDescent="0.25"/>
    <row r="66" customFormat="1" ht="15" x14ac:dyDescent="0.25"/>
    <row r="67" customFormat="1" ht="15" x14ac:dyDescent="0.25"/>
    <row r="68" customFormat="1" ht="15" x14ac:dyDescent="0.25"/>
    <row r="69" customFormat="1" ht="15" x14ac:dyDescent="0.25"/>
    <row r="70" customFormat="1" ht="15" x14ac:dyDescent="0.25"/>
    <row r="71" customFormat="1" ht="15" x14ac:dyDescent="0.25"/>
    <row r="72" customFormat="1" ht="15" x14ac:dyDescent="0.25"/>
    <row r="73" customFormat="1" ht="15" x14ac:dyDescent="0.25"/>
    <row r="74" customFormat="1" ht="15" x14ac:dyDescent="0.25"/>
    <row r="75" customFormat="1" ht="15" x14ac:dyDescent="0.25"/>
    <row r="76" customFormat="1" ht="15" x14ac:dyDescent="0.25"/>
    <row r="77" customFormat="1" ht="15" x14ac:dyDescent="0.25"/>
    <row r="78" customFormat="1" ht="15" x14ac:dyDescent="0.25"/>
    <row r="79" customFormat="1" ht="15" x14ac:dyDescent="0.25"/>
    <row r="80" customFormat="1" ht="15" x14ac:dyDescent="0.25"/>
    <row r="81" customFormat="1" ht="15" x14ac:dyDescent="0.25"/>
    <row r="82" customFormat="1" ht="15" x14ac:dyDescent="0.25"/>
    <row r="83" customFormat="1" ht="15" x14ac:dyDescent="0.25"/>
    <row r="84" customFormat="1" ht="15" x14ac:dyDescent="0.25"/>
    <row r="85" customFormat="1" ht="15" x14ac:dyDescent="0.25"/>
    <row r="86" customFormat="1" ht="15" x14ac:dyDescent="0.25"/>
    <row r="87" customFormat="1" ht="15" x14ac:dyDescent="0.25"/>
    <row r="88" customFormat="1" ht="15" x14ac:dyDescent="0.25"/>
    <row r="89" customFormat="1" ht="15" x14ac:dyDescent="0.25"/>
    <row r="90" customFormat="1" ht="15" x14ac:dyDescent="0.25"/>
    <row r="91" customFormat="1" ht="15" x14ac:dyDescent="0.25"/>
    <row r="92" customFormat="1" ht="15" x14ac:dyDescent="0.25"/>
    <row r="93" customFormat="1" ht="15" x14ac:dyDescent="0.25"/>
    <row r="94" customFormat="1" ht="15" x14ac:dyDescent="0.25"/>
    <row r="95" customFormat="1" ht="15" x14ac:dyDescent="0.25"/>
    <row r="96" customFormat="1" ht="15" x14ac:dyDescent="0.25"/>
    <row r="97" customFormat="1" ht="15" x14ac:dyDescent="0.25"/>
    <row r="98" customFormat="1" ht="15" x14ac:dyDescent="0.25"/>
    <row r="99" customFormat="1" ht="15" x14ac:dyDescent="0.25"/>
    <row r="100" customFormat="1" ht="15" x14ac:dyDescent="0.25"/>
    <row r="101" customFormat="1" ht="15" x14ac:dyDescent="0.25"/>
    <row r="102" customFormat="1" ht="15" x14ac:dyDescent="0.25"/>
    <row r="103" customFormat="1" ht="15" x14ac:dyDescent="0.25"/>
    <row r="104" customFormat="1" ht="15" x14ac:dyDescent="0.25"/>
    <row r="105" customFormat="1" ht="15" x14ac:dyDescent="0.25"/>
    <row r="106" customFormat="1" ht="15" x14ac:dyDescent="0.25"/>
    <row r="107" customFormat="1" ht="15" x14ac:dyDescent="0.25"/>
    <row r="108" customFormat="1" ht="15" x14ac:dyDescent="0.25"/>
    <row r="109" customFormat="1" ht="15" x14ac:dyDescent="0.25"/>
    <row r="110" customFormat="1" ht="15" x14ac:dyDescent="0.25"/>
    <row r="111" customFormat="1" ht="15" x14ac:dyDescent="0.25"/>
    <row r="112" customFormat="1" ht="15" x14ac:dyDescent="0.25"/>
    <row r="113" customFormat="1" ht="15" x14ac:dyDescent="0.25"/>
    <row r="114" customFormat="1" ht="15" x14ac:dyDescent="0.25"/>
    <row r="115" customFormat="1" ht="15" x14ac:dyDescent="0.25"/>
    <row r="116" customFormat="1" ht="15" x14ac:dyDescent="0.25"/>
    <row r="117" customFormat="1" ht="15" x14ac:dyDescent="0.25"/>
    <row r="118" customFormat="1" ht="15" x14ac:dyDescent="0.25"/>
    <row r="119" customFormat="1" ht="15" x14ac:dyDescent="0.25"/>
    <row r="120" customFormat="1" ht="15" x14ac:dyDescent="0.25"/>
    <row r="121" customFormat="1" ht="15" x14ac:dyDescent="0.25"/>
    <row r="122" customFormat="1" ht="15" x14ac:dyDescent="0.25"/>
    <row r="123" customFormat="1" ht="15" x14ac:dyDescent="0.25"/>
    <row r="124" customFormat="1" ht="15" x14ac:dyDescent="0.25"/>
    <row r="125" customFormat="1" ht="15" x14ac:dyDescent="0.25"/>
    <row r="126" customFormat="1" ht="15" x14ac:dyDescent="0.25"/>
    <row r="127" customFormat="1" ht="15" x14ac:dyDescent="0.25"/>
    <row r="128" customFormat="1" ht="15" x14ac:dyDescent="0.25"/>
    <row r="129" customFormat="1" ht="15" x14ac:dyDescent="0.25"/>
    <row r="130" customFormat="1" ht="15" x14ac:dyDescent="0.25"/>
    <row r="131" customFormat="1" ht="15" x14ac:dyDescent="0.25"/>
    <row r="132" customFormat="1" ht="15" x14ac:dyDescent="0.25"/>
    <row r="133" customFormat="1" ht="15" x14ac:dyDescent="0.25"/>
    <row r="134" customFormat="1" ht="15" x14ac:dyDescent="0.25"/>
    <row r="135" customFormat="1" ht="15" x14ac:dyDescent="0.25"/>
    <row r="136" customFormat="1" ht="15" x14ac:dyDescent="0.25"/>
    <row r="137" customFormat="1" ht="15" x14ac:dyDescent="0.25"/>
    <row r="138" customFormat="1" ht="15" x14ac:dyDescent="0.25"/>
    <row r="139" customFormat="1" ht="15" x14ac:dyDescent="0.25"/>
    <row r="140" customFormat="1" ht="15" x14ac:dyDescent="0.25"/>
    <row r="141" customFormat="1" ht="15" x14ac:dyDescent="0.25"/>
    <row r="142" customFormat="1" ht="15" x14ac:dyDescent="0.25"/>
    <row r="143" customFormat="1" ht="15" x14ac:dyDescent="0.25"/>
    <row r="144" customFormat="1" ht="15" x14ac:dyDescent="0.25"/>
    <row r="145" customFormat="1" ht="15" x14ac:dyDescent="0.25"/>
    <row r="146" customFormat="1" ht="15" x14ac:dyDescent="0.25"/>
    <row r="147" customFormat="1" ht="15" x14ac:dyDescent="0.25"/>
    <row r="148" customFormat="1" ht="15" x14ac:dyDescent="0.25"/>
    <row r="149" customFormat="1" ht="15" x14ac:dyDescent="0.25"/>
    <row r="150" customFormat="1" ht="15" x14ac:dyDescent="0.25"/>
    <row r="151" customFormat="1" ht="15" x14ac:dyDescent="0.25"/>
    <row r="152" customFormat="1" ht="15" x14ac:dyDescent="0.25"/>
    <row r="153" customFormat="1" ht="15" x14ac:dyDescent="0.25"/>
    <row r="154" customFormat="1" ht="15" x14ac:dyDescent="0.25"/>
    <row r="155" customFormat="1" ht="15" x14ac:dyDescent="0.25"/>
    <row r="156" customFormat="1" ht="15" x14ac:dyDescent="0.25"/>
    <row r="157" customFormat="1" ht="15" x14ac:dyDescent="0.25"/>
    <row r="158" customFormat="1" ht="15" x14ac:dyDescent="0.25"/>
    <row r="159" customFormat="1" ht="15" x14ac:dyDescent="0.25"/>
    <row r="160" customFormat="1" ht="15" x14ac:dyDescent="0.25"/>
    <row r="161" customFormat="1" ht="15" x14ac:dyDescent="0.25"/>
    <row r="162" customFormat="1" ht="15" x14ac:dyDescent="0.25"/>
    <row r="163" customFormat="1" ht="15" x14ac:dyDescent="0.25"/>
    <row r="164" customFormat="1" ht="15" x14ac:dyDescent="0.25"/>
    <row r="165" customFormat="1" ht="15" x14ac:dyDescent="0.25"/>
    <row r="166" customFormat="1" ht="15" x14ac:dyDescent="0.25"/>
    <row r="167" customFormat="1" ht="15" x14ac:dyDescent="0.25"/>
    <row r="168" customFormat="1" ht="15" x14ac:dyDescent="0.25"/>
    <row r="169" customFormat="1" ht="15" x14ac:dyDescent="0.25"/>
    <row r="170" customFormat="1" ht="15" x14ac:dyDescent="0.25"/>
    <row r="171" customFormat="1" ht="15" x14ac:dyDescent="0.25"/>
    <row r="172" customFormat="1" ht="15" x14ac:dyDescent="0.25"/>
    <row r="173" customFormat="1" ht="15" x14ac:dyDescent="0.25"/>
    <row r="174" customFormat="1" ht="15" x14ac:dyDescent="0.25"/>
    <row r="175" customFormat="1" ht="15" x14ac:dyDescent="0.25"/>
    <row r="176" customFormat="1" ht="15" x14ac:dyDescent="0.25"/>
    <row r="177" customFormat="1" ht="15" x14ac:dyDescent="0.25"/>
    <row r="178" customFormat="1" ht="15" x14ac:dyDescent="0.25"/>
    <row r="179" customFormat="1" ht="15" x14ac:dyDescent="0.25"/>
    <row r="180" customFormat="1" ht="15" x14ac:dyDescent="0.25"/>
    <row r="181" customFormat="1" ht="15" x14ac:dyDescent="0.25"/>
    <row r="182" customFormat="1" ht="15" x14ac:dyDescent="0.25"/>
    <row r="183" customFormat="1" ht="15" x14ac:dyDescent="0.25"/>
    <row r="184" customFormat="1" ht="15" x14ac:dyDescent="0.25"/>
    <row r="185" customFormat="1" ht="15" x14ac:dyDescent="0.25"/>
    <row r="186" customFormat="1" ht="15" x14ac:dyDescent="0.25"/>
    <row r="187" customFormat="1" ht="15" x14ac:dyDescent="0.25"/>
    <row r="188" customFormat="1" ht="15" x14ac:dyDescent="0.25"/>
    <row r="189" customFormat="1" ht="15" x14ac:dyDescent="0.25"/>
    <row r="190" customFormat="1" ht="15" x14ac:dyDescent="0.25"/>
    <row r="191" customFormat="1" ht="15" x14ac:dyDescent="0.25"/>
    <row r="192" customFormat="1" ht="15" x14ac:dyDescent="0.25"/>
    <row r="193" customFormat="1" ht="15" x14ac:dyDescent="0.25"/>
    <row r="194" customFormat="1" ht="15" x14ac:dyDescent="0.25"/>
    <row r="195" customFormat="1" ht="15" x14ac:dyDescent="0.25"/>
    <row r="196" customFormat="1" ht="15" x14ac:dyDescent="0.25"/>
    <row r="197" customFormat="1" ht="15" x14ac:dyDescent="0.25"/>
    <row r="198" customFormat="1" ht="15" x14ac:dyDescent="0.25"/>
    <row r="199" customFormat="1" ht="15" x14ac:dyDescent="0.25"/>
    <row r="200" customFormat="1" ht="15" x14ac:dyDescent="0.25"/>
    <row r="201" customFormat="1" ht="15" x14ac:dyDescent="0.25"/>
    <row r="202" customFormat="1" ht="15" x14ac:dyDescent="0.25"/>
    <row r="203" customFormat="1" ht="15" x14ac:dyDescent="0.25"/>
    <row r="204" customFormat="1" ht="15" x14ac:dyDescent="0.25"/>
    <row r="205" customFormat="1" ht="15" x14ac:dyDescent="0.25"/>
    <row r="206" customFormat="1" ht="15" x14ac:dyDescent="0.25"/>
    <row r="207" customFormat="1" ht="15" x14ac:dyDescent="0.25"/>
    <row r="208" customFormat="1" ht="15" x14ac:dyDescent="0.25"/>
    <row r="209" customFormat="1" ht="15" x14ac:dyDescent="0.25"/>
    <row r="210" customFormat="1" ht="15" x14ac:dyDescent="0.25"/>
    <row r="211" customFormat="1" ht="15" x14ac:dyDescent="0.25"/>
    <row r="212" customFormat="1" ht="15" x14ac:dyDescent="0.25"/>
    <row r="213" customFormat="1" ht="15" x14ac:dyDescent="0.25"/>
    <row r="214" customFormat="1" ht="15" x14ac:dyDescent="0.25"/>
    <row r="215" customFormat="1" ht="15" x14ac:dyDescent="0.25"/>
    <row r="216" customFormat="1" ht="15" x14ac:dyDescent="0.25"/>
    <row r="217" customFormat="1" ht="15" x14ac:dyDescent="0.25"/>
    <row r="218" customFormat="1" ht="15" x14ac:dyDescent="0.25"/>
    <row r="219" customFormat="1" ht="15" x14ac:dyDescent="0.25"/>
    <row r="220" customFormat="1" ht="15" x14ac:dyDescent="0.25"/>
    <row r="221" customFormat="1" ht="15" x14ac:dyDescent="0.25"/>
    <row r="222" customFormat="1" ht="15" x14ac:dyDescent="0.25"/>
    <row r="223" customFormat="1" ht="15" x14ac:dyDescent="0.25"/>
    <row r="224" customFormat="1" ht="15" x14ac:dyDescent="0.25"/>
    <row r="225" customFormat="1" ht="15" x14ac:dyDescent="0.25"/>
    <row r="226" customFormat="1" ht="15" x14ac:dyDescent="0.25"/>
    <row r="227" customFormat="1" ht="15" x14ac:dyDescent="0.25"/>
    <row r="228" customFormat="1" ht="15" x14ac:dyDescent="0.25"/>
    <row r="229" customFormat="1" ht="15" x14ac:dyDescent="0.25"/>
    <row r="230" customFormat="1" ht="15" x14ac:dyDescent="0.25"/>
    <row r="231" customFormat="1" ht="15" x14ac:dyDescent="0.25"/>
    <row r="232" customFormat="1" ht="15" x14ac:dyDescent="0.25"/>
    <row r="233" customFormat="1" ht="15" x14ac:dyDescent="0.25"/>
    <row r="234" customFormat="1" ht="15" x14ac:dyDescent="0.25"/>
    <row r="235" customFormat="1" ht="15" x14ac:dyDescent="0.25"/>
    <row r="236" customFormat="1" ht="15" x14ac:dyDescent="0.25"/>
    <row r="237" customFormat="1" ht="15" x14ac:dyDescent="0.25"/>
    <row r="238" customFormat="1" ht="15" x14ac:dyDescent="0.25"/>
    <row r="239" customFormat="1" ht="15" x14ac:dyDescent="0.25"/>
    <row r="240" customFormat="1" ht="15" x14ac:dyDescent="0.25"/>
    <row r="241" customFormat="1" ht="15" x14ac:dyDescent="0.25"/>
    <row r="242" customFormat="1" ht="15" x14ac:dyDescent="0.25"/>
    <row r="243" customFormat="1" ht="15" x14ac:dyDescent="0.25"/>
    <row r="244" customFormat="1" ht="15" x14ac:dyDescent="0.25"/>
    <row r="245" customFormat="1" ht="15" x14ac:dyDescent="0.25"/>
    <row r="246" customFormat="1" ht="15" x14ac:dyDescent="0.25"/>
    <row r="247" customFormat="1" ht="15" x14ac:dyDescent="0.25"/>
    <row r="248" customFormat="1" ht="15" x14ac:dyDescent="0.25"/>
    <row r="249" customFormat="1" ht="15" x14ac:dyDescent="0.25"/>
    <row r="250" customFormat="1" ht="15" x14ac:dyDescent="0.25"/>
    <row r="251" customFormat="1" ht="15" x14ac:dyDescent="0.25"/>
  </sheetData>
  <mergeCells count="17">
    <mergeCell ref="A1:E2"/>
    <mergeCell ref="A3:E4"/>
    <mergeCell ref="A6:E7"/>
    <mergeCell ref="A12:E13"/>
    <mergeCell ref="A14:A16"/>
    <mergeCell ref="A24:E24"/>
    <mergeCell ref="A25:E25"/>
    <mergeCell ref="A26:E26"/>
    <mergeCell ref="B14:B15"/>
    <mergeCell ref="C14:C15"/>
    <mergeCell ref="D14:D15"/>
    <mergeCell ref="E14:E15"/>
    <mergeCell ref="A19:C20"/>
    <mergeCell ref="D19:D20"/>
    <mergeCell ref="E19:E20"/>
    <mergeCell ref="A22:E22"/>
    <mergeCell ref="A23:E23"/>
  </mergeCells>
  <pageMargins left="0.75" right="0.75" top="1" bottom="1" header="0.511811023622047" footer="0.511811023622047"/>
  <pageSetup paperSize="9" fitToHeight="0" orientation="landscape" horizontalDpi="300" verticalDpi="3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tabColor rgb="FFBF8F00"/>
    <pageSetUpPr fitToPage="1"/>
  </sheetPr>
  <dimension ref="B1:J249"/>
  <sheetViews>
    <sheetView showGridLines="0" topLeftCell="A52" zoomScaleNormal="100" workbookViewId="0">
      <selection activeCell="E201" sqref="E201"/>
    </sheetView>
  </sheetViews>
  <sheetFormatPr defaultColWidth="8.7109375" defaultRowHeight="15" x14ac:dyDescent="0.25"/>
  <cols>
    <col min="1" max="1" width="21.5703125" style="1" customWidth="1"/>
    <col min="2" max="2" width="42.5703125" style="1" customWidth="1"/>
    <col min="3" max="3" width="15" style="1" customWidth="1"/>
    <col min="4" max="4" width="9.7109375" style="1" customWidth="1"/>
    <col min="5" max="5" width="18.140625" style="1" customWidth="1"/>
    <col min="6" max="6" width="16.140625" style="1" customWidth="1"/>
    <col min="7" max="7" width="14.7109375" style="1" customWidth="1"/>
    <col min="8" max="8" width="15.28515625" style="1" customWidth="1"/>
    <col min="9" max="9" width="9.7109375" customWidth="1"/>
    <col min="10" max="10" width="13" style="1" customWidth="1"/>
    <col min="11" max="11" width="11.5703125" style="1" customWidth="1"/>
    <col min="12" max="13" width="4.42578125" style="1" customWidth="1"/>
    <col min="14" max="14" width="52.140625" style="1" customWidth="1"/>
    <col min="15" max="15" width="10.85546875" style="1" customWidth="1"/>
    <col min="16" max="16" width="11.85546875" style="1" customWidth="1"/>
    <col min="17" max="17" width="11.5703125" style="1" customWidth="1"/>
    <col min="18" max="18" width="9.28515625" style="1" customWidth="1"/>
    <col min="19" max="19" width="11.85546875" style="1" customWidth="1"/>
    <col min="20" max="20" width="15" style="1" customWidth="1"/>
    <col min="21" max="21" width="9.85546875" style="1" customWidth="1"/>
    <col min="22" max="65" width="4.42578125" style="1" customWidth="1"/>
    <col min="66" max="16384" width="8.7109375" style="1"/>
  </cols>
  <sheetData>
    <row r="1" spans="2:10" ht="16.899999999999999" customHeight="1" x14ac:dyDescent="0.25">
      <c r="B1" s="236" t="s">
        <v>251</v>
      </c>
      <c r="C1" s="236"/>
      <c r="D1" s="236"/>
      <c r="E1" s="236"/>
      <c r="F1" s="236"/>
      <c r="G1" s="85"/>
      <c r="H1" s="85"/>
      <c r="J1" s="177"/>
    </row>
    <row r="2" spans="2:10" ht="16.899999999999999" customHeight="1" x14ac:dyDescent="0.25">
      <c r="B2" s="236" t="s">
        <v>252</v>
      </c>
      <c r="C2" s="236"/>
      <c r="D2" s="236"/>
      <c r="E2" s="236"/>
      <c r="F2" s="236"/>
      <c r="G2" s="85"/>
      <c r="H2" s="85"/>
      <c r="J2" s="178"/>
    </row>
    <row r="3" spans="2:10" ht="16.899999999999999" customHeight="1" x14ac:dyDescent="0.25">
      <c r="B3" s="225" t="s">
        <v>72</v>
      </c>
      <c r="C3" s="225"/>
      <c r="D3" s="225"/>
      <c r="E3" s="225"/>
      <c r="F3" s="225"/>
      <c r="G3" s="225"/>
      <c r="H3" s="225"/>
      <c r="J3" s="177"/>
    </row>
    <row r="4" spans="2:10" ht="16.899999999999999" customHeight="1" x14ac:dyDescent="0.25">
      <c r="B4" s="225"/>
      <c r="C4" s="225"/>
      <c r="D4" s="225"/>
      <c r="E4" s="225"/>
      <c r="F4" s="225"/>
      <c r="G4" s="225"/>
      <c r="H4" s="225"/>
      <c r="J4" s="177"/>
    </row>
    <row r="5" spans="2:10" ht="16.899999999999999" customHeight="1" x14ac:dyDescent="0.25">
      <c r="B5" s="237" t="s">
        <v>253</v>
      </c>
      <c r="C5" s="231" t="s">
        <v>254</v>
      </c>
      <c r="D5" s="231" t="s">
        <v>255</v>
      </c>
      <c r="E5" s="238" t="s">
        <v>256</v>
      </c>
      <c r="F5" s="238" t="s">
        <v>257</v>
      </c>
      <c r="G5" s="86"/>
      <c r="H5" s="87"/>
      <c r="J5" s="181"/>
    </row>
    <row r="6" spans="2:10" ht="16.899999999999999" customHeight="1" x14ac:dyDescent="0.25">
      <c r="B6" s="237"/>
      <c r="C6" s="231"/>
      <c r="D6" s="231"/>
      <c r="E6" s="231"/>
      <c r="F6" s="231"/>
      <c r="G6" s="88"/>
      <c r="H6" s="89"/>
      <c r="J6" s="177"/>
    </row>
    <row r="7" spans="2:10" ht="16.899999999999999" customHeight="1" x14ac:dyDescent="0.25">
      <c r="B7" s="90" t="s">
        <v>258</v>
      </c>
      <c r="C7" s="52" t="s">
        <v>259</v>
      </c>
      <c r="D7" s="91">
        <v>1</v>
      </c>
      <c r="E7" s="92">
        <v>22.01</v>
      </c>
      <c r="F7" s="93">
        <f t="shared" ref="F7:F38" si="0">ROUND(D7*E7,2)</f>
        <v>22.01</v>
      </c>
      <c r="G7" s="20"/>
      <c r="H7" s="94"/>
      <c r="J7" s="177"/>
    </row>
    <row r="8" spans="2:10" ht="16.899999999999999" customHeight="1" x14ac:dyDescent="0.25">
      <c r="B8" s="90" t="s">
        <v>260</v>
      </c>
      <c r="C8" s="52" t="s">
        <v>259</v>
      </c>
      <c r="D8" s="91">
        <v>1</v>
      </c>
      <c r="E8" s="92">
        <v>31.27</v>
      </c>
      <c r="F8" s="93">
        <f t="shared" si="0"/>
        <v>31.27</v>
      </c>
      <c r="G8" s="20"/>
      <c r="H8" s="94"/>
      <c r="J8" s="177"/>
    </row>
    <row r="9" spans="2:10" ht="16.899999999999999" customHeight="1" x14ac:dyDescent="0.25">
      <c r="B9" s="90" t="s">
        <v>261</v>
      </c>
      <c r="C9" s="52" t="s">
        <v>259</v>
      </c>
      <c r="D9" s="91">
        <v>1</v>
      </c>
      <c r="E9" s="92">
        <v>51.24</v>
      </c>
      <c r="F9" s="93">
        <f t="shared" si="0"/>
        <v>51.24</v>
      </c>
      <c r="G9" s="20"/>
      <c r="H9" s="94"/>
      <c r="J9" s="177"/>
    </row>
    <row r="10" spans="2:10" ht="16.899999999999999" customHeight="1" x14ac:dyDescent="0.25">
      <c r="B10" s="90" t="s">
        <v>262</v>
      </c>
      <c r="C10" s="52" t="s">
        <v>259</v>
      </c>
      <c r="D10" s="91">
        <v>1</v>
      </c>
      <c r="E10" s="92">
        <v>22.98</v>
      </c>
      <c r="F10" s="93">
        <f t="shared" si="0"/>
        <v>22.98</v>
      </c>
      <c r="G10" s="20"/>
      <c r="H10" s="94"/>
      <c r="J10" s="177"/>
    </row>
    <row r="11" spans="2:10" ht="16.899999999999999" customHeight="1" x14ac:dyDescent="0.25">
      <c r="B11" s="90" t="s">
        <v>263</v>
      </c>
      <c r="C11" s="52" t="s">
        <v>259</v>
      </c>
      <c r="D11" s="91">
        <v>1</v>
      </c>
      <c r="E11" s="92">
        <v>16.7</v>
      </c>
      <c r="F11" s="93">
        <f t="shared" si="0"/>
        <v>16.7</v>
      </c>
      <c r="G11" s="20"/>
      <c r="H11" s="94"/>
      <c r="J11" s="177"/>
    </row>
    <row r="12" spans="2:10" ht="16.899999999999999" customHeight="1" x14ac:dyDescent="0.25">
      <c r="B12" s="90" t="s">
        <v>264</v>
      </c>
      <c r="C12" s="52" t="s">
        <v>259</v>
      </c>
      <c r="D12" s="91">
        <v>1</v>
      </c>
      <c r="E12" s="92">
        <v>141.85</v>
      </c>
      <c r="F12" s="93">
        <f t="shared" si="0"/>
        <v>141.85</v>
      </c>
      <c r="G12" s="20"/>
      <c r="H12" s="94"/>
      <c r="J12" s="177"/>
    </row>
    <row r="13" spans="2:10" ht="16.899999999999999" customHeight="1" x14ac:dyDescent="0.25">
      <c r="B13" s="90" t="s">
        <v>265</v>
      </c>
      <c r="C13" s="52" t="s">
        <v>259</v>
      </c>
      <c r="D13" s="91">
        <v>1</v>
      </c>
      <c r="E13" s="92">
        <v>12.11</v>
      </c>
      <c r="F13" s="93">
        <f t="shared" si="0"/>
        <v>12.11</v>
      </c>
      <c r="G13" s="20"/>
      <c r="H13" s="94"/>
      <c r="J13" s="177"/>
    </row>
    <row r="14" spans="2:10" ht="16.899999999999999" customHeight="1" x14ac:dyDescent="0.25">
      <c r="B14" s="90" t="s">
        <v>266</v>
      </c>
      <c r="C14" s="52" t="s">
        <v>259</v>
      </c>
      <c r="D14" s="91">
        <v>1</v>
      </c>
      <c r="E14" s="92">
        <v>16.55</v>
      </c>
      <c r="F14" s="93">
        <f t="shared" si="0"/>
        <v>16.55</v>
      </c>
      <c r="G14" s="20"/>
      <c r="H14" s="94"/>
      <c r="J14" s="177"/>
    </row>
    <row r="15" spans="2:10" ht="16.899999999999999" customHeight="1" x14ac:dyDescent="0.25">
      <c r="B15" s="90" t="s">
        <v>267</v>
      </c>
      <c r="C15" s="52" t="s">
        <v>259</v>
      </c>
      <c r="D15" s="91">
        <v>1</v>
      </c>
      <c r="E15" s="92">
        <v>50.43</v>
      </c>
      <c r="F15" s="93">
        <f t="shared" si="0"/>
        <v>50.43</v>
      </c>
      <c r="G15" s="20"/>
      <c r="H15" s="94"/>
      <c r="J15" s="177"/>
    </row>
    <row r="16" spans="2:10" ht="16.899999999999999" customHeight="1" x14ac:dyDescent="0.25">
      <c r="B16" s="90" t="s">
        <v>268</v>
      </c>
      <c r="C16" s="52" t="s">
        <v>269</v>
      </c>
      <c r="D16" s="91">
        <v>1</v>
      </c>
      <c r="E16" s="92">
        <v>100.48</v>
      </c>
      <c r="F16" s="93">
        <f t="shared" si="0"/>
        <v>100.48</v>
      </c>
      <c r="G16" s="20"/>
      <c r="H16" s="94"/>
      <c r="J16" s="177"/>
    </row>
    <row r="17" spans="2:10" ht="16.899999999999999" customHeight="1" x14ac:dyDescent="0.25">
      <c r="B17" s="90" t="s">
        <v>270</v>
      </c>
      <c r="C17" s="52" t="s">
        <v>269</v>
      </c>
      <c r="D17" s="91">
        <v>1</v>
      </c>
      <c r="E17" s="92">
        <v>94.67</v>
      </c>
      <c r="F17" s="93">
        <f t="shared" si="0"/>
        <v>94.67</v>
      </c>
      <c r="G17" s="20"/>
      <c r="H17" s="94"/>
      <c r="J17" s="177"/>
    </row>
    <row r="18" spans="2:10" ht="16.899999999999999" customHeight="1" x14ac:dyDescent="0.25">
      <c r="B18" s="90" t="s">
        <v>271</v>
      </c>
      <c r="C18" s="52" t="s">
        <v>269</v>
      </c>
      <c r="D18" s="91">
        <v>4</v>
      </c>
      <c r="E18" s="92">
        <v>30.94</v>
      </c>
      <c r="F18" s="93">
        <f t="shared" si="0"/>
        <v>123.76</v>
      </c>
      <c r="G18" s="20"/>
      <c r="H18" s="94"/>
      <c r="J18" s="177"/>
    </row>
    <row r="19" spans="2:10" ht="16.899999999999999" customHeight="1" x14ac:dyDescent="0.25">
      <c r="B19" s="90" t="s">
        <v>272</v>
      </c>
      <c r="C19" s="52" t="s">
        <v>269</v>
      </c>
      <c r="D19" s="91">
        <v>2</v>
      </c>
      <c r="E19" s="92">
        <v>42.51</v>
      </c>
      <c r="F19" s="93">
        <f t="shared" si="0"/>
        <v>85.02</v>
      </c>
      <c r="G19" s="20"/>
      <c r="H19" s="94"/>
      <c r="J19" s="177"/>
    </row>
    <row r="20" spans="2:10" ht="16.899999999999999" customHeight="1" x14ac:dyDescent="0.25">
      <c r="B20" s="90" t="s">
        <v>273</v>
      </c>
      <c r="C20" s="52" t="s">
        <v>269</v>
      </c>
      <c r="D20" s="91">
        <v>2</v>
      </c>
      <c r="E20" s="92">
        <v>27.22</v>
      </c>
      <c r="F20" s="93">
        <f t="shared" si="0"/>
        <v>54.44</v>
      </c>
      <c r="G20" s="20"/>
      <c r="H20" s="94"/>
      <c r="J20" s="177"/>
    </row>
    <row r="21" spans="2:10" ht="16.899999999999999" customHeight="1" x14ac:dyDescent="0.25">
      <c r="B21" s="90" t="s">
        <v>274</v>
      </c>
      <c r="C21" s="52" t="s">
        <v>259</v>
      </c>
      <c r="D21" s="91">
        <v>1</v>
      </c>
      <c r="E21" s="92">
        <v>15.5</v>
      </c>
      <c r="F21" s="93">
        <f t="shared" si="0"/>
        <v>15.5</v>
      </c>
      <c r="G21" s="20"/>
      <c r="H21" s="94"/>
      <c r="J21" s="177"/>
    </row>
    <row r="22" spans="2:10" ht="16.899999999999999" customHeight="1" x14ac:dyDescent="0.25">
      <c r="B22" s="90" t="s">
        <v>275</v>
      </c>
      <c r="C22" s="52" t="s">
        <v>259</v>
      </c>
      <c r="D22" s="91">
        <v>1</v>
      </c>
      <c r="E22" s="92">
        <v>17.239999999999998</v>
      </c>
      <c r="F22" s="93">
        <f t="shared" si="0"/>
        <v>17.239999999999998</v>
      </c>
      <c r="G22" s="20"/>
      <c r="H22" s="94"/>
      <c r="J22" s="177"/>
    </row>
    <row r="23" spans="2:10" ht="16.899999999999999" customHeight="1" x14ac:dyDescent="0.25">
      <c r="B23" s="90" t="s">
        <v>276</v>
      </c>
      <c r="C23" s="52" t="s">
        <v>259</v>
      </c>
      <c r="D23" s="91">
        <v>1</v>
      </c>
      <c r="E23" s="92">
        <v>26.42</v>
      </c>
      <c r="F23" s="93">
        <f t="shared" si="0"/>
        <v>26.42</v>
      </c>
      <c r="G23" s="20"/>
      <c r="H23" s="94"/>
      <c r="J23" s="177"/>
    </row>
    <row r="24" spans="2:10" ht="16.899999999999999" customHeight="1" x14ac:dyDescent="0.25">
      <c r="B24" s="90" t="s">
        <v>277</v>
      </c>
      <c r="C24" s="52" t="s">
        <v>259</v>
      </c>
      <c r="D24" s="91">
        <v>24</v>
      </c>
      <c r="E24" s="92">
        <v>1.52</v>
      </c>
      <c r="F24" s="93">
        <f t="shared" si="0"/>
        <v>36.479999999999997</v>
      </c>
      <c r="G24" s="20"/>
      <c r="H24" s="94"/>
      <c r="J24" s="177"/>
    </row>
    <row r="25" spans="2:10" ht="16.899999999999999" customHeight="1" x14ac:dyDescent="0.25">
      <c r="B25" s="90" t="s">
        <v>278</v>
      </c>
      <c r="C25" s="52" t="s">
        <v>259</v>
      </c>
      <c r="D25" s="91">
        <v>24</v>
      </c>
      <c r="E25" s="92">
        <v>5.01</v>
      </c>
      <c r="F25" s="93">
        <f t="shared" si="0"/>
        <v>120.24</v>
      </c>
      <c r="G25" s="20"/>
      <c r="H25" s="94"/>
      <c r="J25" s="177"/>
    </row>
    <row r="26" spans="2:10" ht="16.899999999999999" customHeight="1" x14ac:dyDescent="0.25">
      <c r="B26" s="90" t="s">
        <v>279</v>
      </c>
      <c r="C26" s="52" t="s">
        <v>259</v>
      </c>
      <c r="D26" s="91">
        <v>2</v>
      </c>
      <c r="E26" s="92">
        <v>9.02</v>
      </c>
      <c r="F26" s="93">
        <f t="shared" si="0"/>
        <v>18.04</v>
      </c>
      <c r="G26" s="20"/>
      <c r="H26" s="94"/>
      <c r="J26" s="177"/>
    </row>
    <row r="27" spans="2:10" ht="16.899999999999999" customHeight="1" x14ac:dyDescent="0.25">
      <c r="B27" s="90" t="s">
        <v>280</v>
      </c>
      <c r="C27" s="52" t="s">
        <v>259</v>
      </c>
      <c r="D27" s="91">
        <v>2</v>
      </c>
      <c r="E27" s="92">
        <v>8.1199999999999992</v>
      </c>
      <c r="F27" s="93">
        <f t="shared" si="0"/>
        <v>16.239999999999998</v>
      </c>
      <c r="G27" s="20"/>
      <c r="H27" s="94"/>
      <c r="J27" s="177"/>
    </row>
    <row r="28" spans="2:10" ht="16.899999999999999" customHeight="1" x14ac:dyDescent="0.25">
      <c r="B28" s="90" t="s">
        <v>281</v>
      </c>
      <c r="C28" s="52" t="s">
        <v>259</v>
      </c>
      <c r="D28" s="91">
        <v>1</v>
      </c>
      <c r="E28" s="92">
        <v>14.2</v>
      </c>
      <c r="F28" s="93">
        <f t="shared" si="0"/>
        <v>14.2</v>
      </c>
      <c r="G28" s="20"/>
      <c r="H28" s="94"/>
      <c r="J28" s="177"/>
    </row>
    <row r="29" spans="2:10" ht="16.899999999999999" customHeight="1" x14ac:dyDescent="0.25">
      <c r="B29" s="90" t="s">
        <v>282</v>
      </c>
      <c r="C29" s="52" t="s">
        <v>259</v>
      </c>
      <c r="D29" s="91">
        <v>6</v>
      </c>
      <c r="E29" s="92">
        <v>8.4</v>
      </c>
      <c r="F29" s="93">
        <f t="shared" si="0"/>
        <v>50.4</v>
      </c>
      <c r="G29" s="20"/>
      <c r="H29" s="94"/>
      <c r="J29" s="177"/>
    </row>
    <row r="30" spans="2:10" ht="16.899999999999999" customHeight="1" x14ac:dyDescent="0.25">
      <c r="B30" s="90" t="s">
        <v>283</v>
      </c>
      <c r="C30" s="52" t="s">
        <v>259</v>
      </c>
      <c r="D30" s="91">
        <v>1</v>
      </c>
      <c r="E30" s="92">
        <v>31.85</v>
      </c>
      <c r="F30" s="93">
        <f t="shared" si="0"/>
        <v>31.85</v>
      </c>
      <c r="G30" s="20"/>
      <c r="H30" s="94"/>
      <c r="J30" s="177"/>
    </row>
    <row r="31" spans="2:10" ht="16.899999999999999" customHeight="1" x14ac:dyDescent="0.25">
      <c r="B31" s="90" t="s">
        <v>284</v>
      </c>
      <c r="C31" s="52" t="s">
        <v>259</v>
      </c>
      <c r="D31" s="91">
        <v>24</v>
      </c>
      <c r="E31" s="92">
        <v>5.49</v>
      </c>
      <c r="F31" s="93">
        <f t="shared" si="0"/>
        <v>131.76</v>
      </c>
      <c r="G31" s="20"/>
      <c r="H31" s="94"/>
      <c r="J31" s="177"/>
    </row>
    <row r="32" spans="2:10" ht="16.899999999999999" customHeight="1" x14ac:dyDescent="0.25">
      <c r="B32" s="90" t="s">
        <v>285</v>
      </c>
      <c r="C32" s="52" t="s">
        <v>259</v>
      </c>
      <c r="D32" s="91">
        <v>4</v>
      </c>
      <c r="E32" s="92">
        <v>1.48</v>
      </c>
      <c r="F32" s="93">
        <f t="shared" si="0"/>
        <v>5.92</v>
      </c>
      <c r="G32" s="20"/>
      <c r="H32" s="94"/>
      <c r="J32" s="177"/>
    </row>
    <row r="33" spans="2:10" ht="16.899999999999999" customHeight="1" x14ac:dyDescent="0.25">
      <c r="B33" s="90" t="s">
        <v>286</v>
      </c>
      <c r="C33" s="52" t="s">
        <v>259</v>
      </c>
      <c r="D33" s="91">
        <v>1</v>
      </c>
      <c r="E33" s="92">
        <v>144.32</v>
      </c>
      <c r="F33" s="93">
        <f t="shared" si="0"/>
        <v>144.32</v>
      </c>
      <c r="G33" s="20"/>
      <c r="H33" s="94"/>
      <c r="J33" s="177"/>
    </row>
    <row r="34" spans="2:10" ht="16.899999999999999" customHeight="1" x14ac:dyDescent="0.25">
      <c r="B34" s="90" t="s">
        <v>287</v>
      </c>
      <c r="C34" s="52" t="s">
        <v>259</v>
      </c>
      <c r="D34" s="91">
        <v>1</v>
      </c>
      <c r="E34" s="92">
        <v>49.4</v>
      </c>
      <c r="F34" s="93">
        <f t="shared" si="0"/>
        <v>49.4</v>
      </c>
      <c r="G34" s="20"/>
      <c r="H34" s="94"/>
      <c r="J34" s="177"/>
    </row>
    <row r="35" spans="2:10" ht="16.899999999999999" customHeight="1" x14ac:dyDescent="0.25">
      <c r="B35" s="90" t="s">
        <v>288</v>
      </c>
      <c r="C35" s="52" t="s">
        <v>259</v>
      </c>
      <c r="D35" s="91">
        <v>1</v>
      </c>
      <c r="E35" s="92">
        <v>79.23</v>
      </c>
      <c r="F35" s="93">
        <f t="shared" si="0"/>
        <v>79.23</v>
      </c>
      <c r="G35" s="20"/>
      <c r="H35" s="94"/>
      <c r="J35" s="177"/>
    </row>
    <row r="36" spans="2:10" ht="16.899999999999999" customHeight="1" x14ac:dyDescent="0.25">
      <c r="B36" s="90" t="s">
        <v>289</v>
      </c>
      <c r="C36" s="52" t="s">
        <v>259</v>
      </c>
      <c r="D36" s="91">
        <v>1</v>
      </c>
      <c r="E36" s="92">
        <v>62.78</v>
      </c>
      <c r="F36" s="93">
        <f t="shared" si="0"/>
        <v>62.78</v>
      </c>
      <c r="G36" s="20"/>
      <c r="H36" s="94"/>
      <c r="J36" s="177"/>
    </row>
    <row r="37" spans="2:10" ht="16.899999999999999" customHeight="1" x14ac:dyDescent="0.25">
      <c r="B37" s="90" t="s">
        <v>290</v>
      </c>
      <c r="C37" s="52" t="s">
        <v>259</v>
      </c>
      <c r="D37" s="91">
        <v>1</v>
      </c>
      <c r="E37" s="92">
        <v>135.44</v>
      </c>
      <c r="F37" s="93">
        <f t="shared" si="0"/>
        <v>135.44</v>
      </c>
      <c r="G37" s="20"/>
      <c r="H37" s="94"/>
      <c r="J37" s="177"/>
    </row>
    <row r="38" spans="2:10" ht="16.899999999999999" customHeight="1" x14ac:dyDescent="0.25">
      <c r="B38" s="90" t="s">
        <v>291</v>
      </c>
      <c r="C38" s="52" t="s">
        <v>259</v>
      </c>
      <c r="D38" s="91">
        <v>0</v>
      </c>
      <c r="E38" s="92">
        <v>57.75</v>
      </c>
      <c r="F38" s="93">
        <f t="shared" si="0"/>
        <v>0</v>
      </c>
      <c r="G38" s="20"/>
      <c r="H38" s="94"/>
      <c r="J38" s="177"/>
    </row>
    <row r="39" spans="2:10" ht="16.899999999999999" customHeight="1" x14ac:dyDescent="0.25">
      <c r="B39" s="90" t="s">
        <v>292</v>
      </c>
      <c r="C39" s="52" t="s">
        <v>259</v>
      </c>
      <c r="D39" s="91">
        <v>1</v>
      </c>
      <c r="E39" s="92">
        <v>77.81</v>
      </c>
      <c r="F39" s="93">
        <f t="shared" ref="F39:F55" si="1">ROUND(D39*E39,2)</f>
        <v>77.81</v>
      </c>
      <c r="G39" s="20"/>
      <c r="H39" s="94"/>
      <c r="J39" s="177"/>
    </row>
    <row r="40" spans="2:10" ht="16.899999999999999" customHeight="1" x14ac:dyDescent="0.25">
      <c r="B40" s="90" t="s">
        <v>293</v>
      </c>
      <c r="C40" s="52" t="s">
        <v>259</v>
      </c>
      <c r="D40" s="91">
        <v>1</v>
      </c>
      <c r="E40" s="92">
        <v>53.87</v>
      </c>
      <c r="F40" s="93">
        <f t="shared" si="1"/>
        <v>53.87</v>
      </c>
      <c r="G40" s="20"/>
      <c r="H40" s="94"/>
      <c r="J40" s="177"/>
    </row>
    <row r="41" spans="2:10" ht="16.899999999999999" customHeight="1" x14ac:dyDescent="0.25">
      <c r="B41" s="90" t="s">
        <v>294</v>
      </c>
      <c r="C41" s="52" t="s">
        <v>259</v>
      </c>
      <c r="D41" s="91">
        <v>1</v>
      </c>
      <c r="E41" s="92">
        <v>24.01</v>
      </c>
      <c r="F41" s="93">
        <f t="shared" si="1"/>
        <v>24.01</v>
      </c>
      <c r="G41" s="20"/>
      <c r="H41" s="94"/>
      <c r="J41" s="177"/>
    </row>
    <row r="42" spans="2:10" ht="16.899999999999999" customHeight="1" x14ac:dyDescent="0.25">
      <c r="B42" s="90" t="s">
        <v>295</v>
      </c>
      <c r="C42" s="52" t="s">
        <v>259</v>
      </c>
      <c r="D42" s="91">
        <v>1</v>
      </c>
      <c r="E42" s="92">
        <v>22</v>
      </c>
      <c r="F42" s="93">
        <f t="shared" si="1"/>
        <v>22</v>
      </c>
      <c r="G42" s="20"/>
      <c r="H42" s="94"/>
      <c r="J42" s="177"/>
    </row>
    <row r="43" spans="2:10" ht="16.899999999999999" customHeight="1" x14ac:dyDescent="0.25">
      <c r="B43" s="90" t="s">
        <v>296</v>
      </c>
      <c r="C43" s="52" t="s">
        <v>259</v>
      </c>
      <c r="D43" s="91">
        <v>1</v>
      </c>
      <c r="E43" s="92">
        <v>26.52</v>
      </c>
      <c r="F43" s="93">
        <f t="shared" si="1"/>
        <v>26.52</v>
      </c>
      <c r="G43" s="20"/>
      <c r="H43" s="94"/>
      <c r="J43" s="177"/>
    </row>
    <row r="44" spans="2:10" ht="16.899999999999999" customHeight="1" x14ac:dyDescent="0.25">
      <c r="B44" s="90" t="s">
        <v>297</v>
      </c>
      <c r="C44" s="52" t="s">
        <v>259</v>
      </c>
      <c r="D44" s="91">
        <v>1</v>
      </c>
      <c r="E44" s="92">
        <v>18.55</v>
      </c>
      <c r="F44" s="93">
        <f t="shared" si="1"/>
        <v>18.55</v>
      </c>
      <c r="G44" s="20"/>
      <c r="H44" s="94"/>
      <c r="J44" s="177"/>
    </row>
    <row r="45" spans="2:10" ht="16.899999999999999" customHeight="1" x14ac:dyDescent="0.25">
      <c r="B45" s="90" t="s">
        <v>298</v>
      </c>
      <c r="C45" s="52" t="s">
        <v>259</v>
      </c>
      <c r="D45" s="91">
        <v>1</v>
      </c>
      <c r="E45" s="92">
        <v>43.05</v>
      </c>
      <c r="F45" s="93">
        <f t="shared" si="1"/>
        <v>43.05</v>
      </c>
      <c r="G45" s="20"/>
      <c r="H45" s="94"/>
      <c r="J45" s="177"/>
    </row>
    <row r="46" spans="2:10" ht="16.899999999999999" customHeight="1" x14ac:dyDescent="0.25">
      <c r="B46" s="90" t="s">
        <v>299</v>
      </c>
      <c r="C46" s="52" t="s">
        <v>259</v>
      </c>
      <c r="D46" s="91">
        <v>0</v>
      </c>
      <c r="E46" s="92">
        <v>8.9499999999999993</v>
      </c>
      <c r="F46" s="93">
        <f t="shared" si="1"/>
        <v>0</v>
      </c>
      <c r="G46" s="20"/>
      <c r="H46" s="94"/>
      <c r="J46" s="177"/>
    </row>
    <row r="47" spans="2:10" ht="16.899999999999999" customHeight="1" x14ac:dyDescent="0.25">
      <c r="B47" s="90" t="s">
        <v>300</v>
      </c>
      <c r="C47" s="52" t="s">
        <v>259</v>
      </c>
      <c r="D47" s="91">
        <v>0</v>
      </c>
      <c r="E47" s="92">
        <v>11.92</v>
      </c>
      <c r="F47" s="93">
        <f t="shared" si="1"/>
        <v>0</v>
      </c>
      <c r="G47" s="20"/>
      <c r="H47" s="94"/>
      <c r="J47" s="177"/>
    </row>
    <row r="48" spans="2:10" ht="16.899999999999999" customHeight="1" x14ac:dyDescent="0.25">
      <c r="B48" s="90" t="s">
        <v>301</v>
      </c>
      <c r="C48" s="52" t="s">
        <v>259</v>
      </c>
      <c r="D48" s="91">
        <v>0</v>
      </c>
      <c r="E48" s="92">
        <v>7.45</v>
      </c>
      <c r="F48" s="93">
        <f t="shared" si="1"/>
        <v>0</v>
      </c>
      <c r="G48" s="20"/>
      <c r="H48" s="94"/>
      <c r="J48" s="177"/>
    </row>
    <row r="49" spans="2:10" ht="16.899999999999999" customHeight="1" x14ac:dyDescent="0.25">
      <c r="B49" s="90" t="s">
        <v>302</v>
      </c>
      <c r="C49" s="52" t="s">
        <v>259</v>
      </c>
      <c r="D49" s="91">
        <v>0</v>
      </c>
      <c r="E49" s="92">
        <v>19.28</v>
      </c>
      <c r="F49" s="93">
        <f t="shared" si="1"/>
        <v>0</v>
      </c>
      <c r="G49" s="20"/>
      <c r="H49" s="94"/>
      <c r="J49" s="177"/>
    </row>
    <row r="50" spans="2:10" ht="16.899999999999999" customHeight="1" x14ac:dyDescent="0.25">
      <c r="B50" s="90" t="s">
        <v>303</v>
      </c>
      <c r="C50" s="52" t="s">
        <v>259</v>
      </c>
      <c r="D50" s="91">
        <v>0</v>
      </c>
      <c r="E50" s="92">
        <v>9.01</v>
      </c>
      <c r="F50" s="93">
        <f t="shared" si="1"/>
        <v>0</v>
      </c>
      <c r="G50" s="20"/>
      <c r="H50" s="94"/>
      <c r="J50" s="177"/>
    </row>
    <row r="51" spans="2:10" ht="16.899999999999999" customHeight="1" x14ac:dyDescent="0.25">
      <c r="B51" s="90" t="s">
        <v>304</v>
      </c>
      <c r="C51" s="52" t="s">
        <v>259</v>
      </c>
      <c r="D51" s="91">
        <v>1</v>
      </c>
      <c r="E51" s="92">
        <v>35.71</v>
      </c>
      <c r="F51" s="93">
        <f t="shared" si="1"/>
        <v>35.71</v>
      </c>
      <c r="G51" s="20"/>
      <c r="H51" s="94"/>
      <c r="J51" s="177"/>
    </row>
    <row r="52" spans="2:10" ht="16.899999999999999" customHeight="1" x14ac:dyDescent="0.25">
      <c r="B52" s="90" t="s">
        <v>305</v>
      </c>
      <c r="C52" s="52" t="s">
        <v>259</v>
      </c>
      <c r="D52" s="91">
        <v>1</v>
      </c>
      <c r="E52" s="92">
        <v>57.94</v>
      </c>
      <c r="F52" s="93">
        <f t="shared" si="1"/>
        <v>57.94</v>
      </c>
      <c r="G52" s="20"/>
      <c r="H52" s="94"/>
      <c r="J52" s="177"/>
    </row>
    <row r="53" spans="2:10" ht="16.899999999999999" customHeight="1" x14ac:dyDescent="0.25">
      <c r="B53" s="90" t="s">
        <v>306</v>
      </c>
      <c r="C53" s="52" t="s">
        <v>259</v>
      </c>
      <c r="D53" s="91">
        <v>4</v>
      </c>
      <c r="E53" s="92">
        <v>61.39</v>
      </c>
      <c r="F53" s="93">
        <f t="shared" si="1"/>
        <v>245.56</v>
      </c>
      <c r="G53" s="20"/>
      <c r="H53" s="94"/>
      <c r="J53" s="177"/>
    </row>
    <row r="54" spans="2:10" ht="16.899999999999999" customHeight="1" x14ac:dyDescent="0.25">
      <c r="B54" s="90" t="s">
        <v>307</v>
      </c>
      <c r="C54" s="52" t="s">
        <v>259</v>
      </c>
      <c r="D54" s="91">
        <v>2</v>
      </c>
      <c r="E54" s="92">
        <v>9.89</v>
      </c>
      <c r="F54" s="93">
        <f t="shared" si="1"/>
        <v>19.78</v>
      </c>
      <c r="G54" s="20"/>
      <c r="H54" s="94"/>
      <c r="J54" s="177"/>
    </row>
    <row r="55" spans="2:10" ht="16.899999999999999" customHeight="1" x14ac:dyDescent="0.25">
      <c r="B55" s="90" t="s">
        <v>308</v>
      </c>
      <c r="C55" s="52" t="s">
        <v>259</v>
      </c>
      <c r="D55" s="91">
        <v>1</v>
      </c>
      <c r="E55" s="92">
        <v>11.19</v>
      </c>
      <c r="F55" s="93">
        <f t="shared" si="1"/>
        <v>11.19</v>
      </c>
      <c r="G55" s="20"/>
      <c r="H55" s="94"/>
      <c r="J55" s="177"/>
    </row>
    <row r="56" spans="2:10" ht="16.899999999999999" customHeight="1" x14ac:dyDescent="0.25">
      <c r="B56" s="95" t="s">
        <v>309</v>
      </c>
      <c r="C56" s="96"/>
      <c r="D56" s="37"/>
      <c r="E56" s="37"/>
      <c r="F56" s="97">
        <f>SUM(F7:F55)</f>
        <v>2414.96</v>
      </c>
      <c r="G56" s="98"/>
      <c r="H56" s="99"/>
      <c r="J56" s="177"/>
    </row>
    <row r="57" spans="2:10" ht="16.899999999999999" customHeight="1" x14ac:dyDescent="0.25">
      <c r="B57" s="95" t="s">
        <v>310</v>
      </c>
      <c r="C57" s="96"/>
      <c r="D57" s="37"/>
      <c r="E57" s="37"/>
      <c r="F57" s="97">
        <f>ROUND(F56/12,2)</f>
        <v>201.25</v>
      </c>
      <c r="G57" s="98"/>
      <c r="H57" s="99"/>
      <c r="J57" s="177"/>
    </row>
    <row r="58" spans="2:10" ht="16.899999999999999" customHeight="1" x14ac:dyDescent="0.25">
      <c r="B58" s="90"/>
      <c r="C58" s="52"/>
      <c r="D58" s="91"/>
      <c r="E58" s="91"/>
      <c r="F58" s="100"/>
      <c r="G58" s="69"/>
      <c r="H58" s="101"/>
      <c r="J58" s="177"/>
    </row>
    <row r="59" spans="2:10" ht="16.899999999999999" customHeight="1" x14ac:dyDescent="0.25">
      <c r="B59" s="221" t="s">
        <v>311</v>
      </c>
      <c r="C59" s="219" t="s">
        <v>254</v>
      </c>
      <c r="D59" s="222" t="s">
        <v>312</v>
      </c>
      <c r="E59" s="223" t="s">
        <v>256</v>
      </c>
      <c r="F59" s="223" t="s">
        <v>313</v>
      </c>
      <c r="G59" s="163"/>
      <c r="H59" s="164"/>
      <c r="J59" s="177"/>
    </row>
    <row r="60" spans="2:10" ht="16.899999999999999" customHeight="1" x14ac:dyDescent="0.25">
      <c r="B60" s="221"/>
      <c r="C60" s="219"/>
      <c r="D60" s="219"/>
      <c r="E60" s="219"/>
      <c r="F60" s="219"/>
      <c r="G60" s="165"/>
      <c r="H60" s="166"/>
      <c r="J60" s="177"/>
    </row>
    <row r="61" spans="2:10" ht="16.899999999999999" customHeight="1" x14ac:dyDescent="0.25">
      <c r="B61" s="90" t="s">
        <v>314</v>
      </c>
      <c r="C61" s="52" t="s">
        <v>315</v>
      </c>
      <c r="D61" s="106">
        <v>2</v>
      </c>
      <c r="E61" s="107">
        <v>58.17</v>
      </c>
      <c r="F61" s="108">
        <f t="shared" ref="F61:F76" si="2">ROUND(D61*E61,2)</f>
        <v>116.34</v>
      </c>
      <c r="G61" s="20"/>
      <c r="H61" s="94"/>
      <c r="J61" s="177"/>
    </row>
    <row r="62" spans="2:10" ht="16.899999999999999" customHeight="1" x14ac:dyDescent="0.25">
      <c r="B62" s="90" t="s">
        <v>316</v>
      </c>
      <c r="C62" s="52" t="s">
        <v>259</v>
      </c>
      <c r="D62" s="106">
        <v>4</v>
      </c>
      <c r="E62" s="107">
        <v>66.819999999999993</v>
      </c>
      <c r="F62" s="108">
        <f t="shared" si="2"/>
        <v>267.27999999999997</v>
      </c>
      <c r="G62" s="20"/>
      <c r="H62" s="94"/>
      <c r="J62" s="177"/>
    </row>
    <row r="63" spans="2:10" ht="16.899999999999999" customHeight="1" x14ac:dyDescent="0.25">
      <c r="B63" s="90" t="s">
        <v>317</v>
      </c>
      <c r="C63" s="52" t="s">
        <v>259</v>
      </c>
      <c r="D63" s="106">
        <v>6</v>
      </c>
      <c r="E63" s="107">
        <v>31.02</v>
      </c>
      <c r="F63" s="108">
        <f t="shared" si="2"/>
        <v>186.12</v>
      </c>
      <c r="G63" s="20"/>
      <c r="H63" s="94"/>
      <c r="J63" s="177"/>
    </row>
    <row r="64" spans="2:10" ht="16.899999999999999" customHeight="1" x14ac:dyDescent="0.25">
      <c r="B64" s="90" t="s">
        <v>318</v>
      </c>
      <c r="C64" s="52" t="s">
        <v>259</v>
      </c>
      <c r="D64" s="106">
        <v>6</v>
      </c>
      <c r="E64" s="107">
        <v>28.13</v>
      </c>
      <c r="F64" s="108">
        <f t="shared" si="2"/>
        <v>168.78</v>
      </c>
      <c r="G64" s="20"/>
      <c r="H64" s="94"/>
      <c r="J64" s="177"/>
    </row>
    <row r="65" spans="2:10" ht="16.899999999999999" customHeight="1" x14ac:dyDescent="0.25">
      <c r="B65" s="90" t="s">
        <v>319</v>
      </c>
      <c r="C65" s="52" t="s">
        <v>259</v>
      </c>
      <c r="D65" s="106">
        <v>1</v>
      </c>
      <c r="E65" s="107">
        <v>37.619999999999997</v>
      </c>
      <c r="F65" s="108">
        <f t="shared" si="2"/>
        <v>37.619999999999997</v>
      </c>
      <c r="G65" s="20"/>
      <c r="H65" s="94"/>
      <c r="J65" s="177"/>
    </row>
    <row r="66" spans="2:10" ht="16.899999999999999" customHeight="1" x14ac:dyDescent="0.25">
      <c r="B66" s="90" t="s">
        <v>320</v>
      </c>
      <c r="C66" s="52" t="s">
        <v>259</v>
      </c>
      <c r="D66" s="106">
        <v>2</v>
      </c>
      <c r="E66" s="107">
        <v>5.01</v>
      </c>
      <c r="F66" s="108">
        <f t="shared" si="2"/>
        <v>10.02</v>
      </c>
      <c r="G66" s="20"/>
      <c r="H66" s="94"/>
      <c r="J66" s="177"/>
    </row>
    <row r="67" spans="2:10" ht="16.899999999999999" customHeight="1" x14ac:dyDescent="0.25">
      <c r="B67" s="90" t="s">
        <v>321</v>
      </c>
      <c r="C67" s="52" t="s">
        <v>259</v>
      </c>
      <c r="D67" s="106">
        <v>1</v>
      </c>
      <c r="E67" s="107">
        <v>40.1</v>
      </c>
      <c r="F67" s="108">
        <f t="shared" si="2"/>
        <v>40.1</v>
      </c>
      <c r="G67" s="20"/>
      <c r="H67" s="94"/>
      <c r="J67" s="177"/>
    </row>
    <row r="68" spans="2:10" ht="16.899999999999999" customHeight="1" x14ac:dyDescent="0.25">
      <c r="B68" s="90" t="s">
        <v>322</v>
      </c>
      <c r="C68" s="52" t="s">
        <v>259</v>
      </c>
      <c r="D68" s="106">
        <v>4</v>
      </c>
      <c r="E68" s="107">
        <v>2.95</v>
      </c>
      <c r="F68" s="108">
        <f t="shared" si="2"/>
        <v>11.8</v>
      </c>
      <c r="G68" s="20"/>
      <c r="H68" s="94"/>
      <c r="J68" s="177"/>
    </row>
    <row r="69" spans="2:10" ht="16.899999999999999" customHeight="1" x14ac:dyDescent="0.25">
      <c r="B69" s="90" t="s">
        <v>323</v>
      </c>
      <c r="C69" s="52" t="s">
        <v>259</v>
      </c>
      <c r="D69" s="106">
        <v>12</v>
      </c>
      <c r="E69" s="107">
        <v>11.04</v>
      </c>
      <c r="F69" s="108">
        <f t="shared" si="2"/>
        <v>132.47999999999999</v>
      </c>
      <c r="G69" s="20"/>
      <c r="H69" s="94"/>
      <c r="J69" s="177"/>
    </row>
    <row r="70" spans="2:10" ht="16.899999999999999" customHeight="1" x14ac:dyDescent="0.25">
      <c r="B70" s="90" t="s">
        <v>324</v>
      </c>
      <c r="C70" s="52" t="s">
        <v>259</v>
      </c>
      <c r="D70" s="106">
        <v>2</v>
      </c>
      <c r="E70" s="107">
        <v>51.95</v>
      </c>
      <c r="F70" s="108">
        <f t="shared" si="2"/>
        <v>103.9</v>
      </c>
      <c r="G70" s="20"/>
      <c r="H70" s="94"/>
      <c r="J70" s="177"/>
    </row>
    <row r="71" spans="2:10" ht="16.899999999999999" customHeight="1" x14ac:dyDescent="0.25">
      <c r="B71" s="90" t="s">
        <v>325</v>
      </c>
      <c r="C71" s="52" t="s">
        <v>259</v>
      </c>
      <c r="D71" s="106">
        <v>2</v>
      </c>
      <c r="E71" s="107">
        <v>119.62</v>
      </c>
      <c r="F71" s="108">
        <f t="shared" si="2"/>
        <v>239.24</v>
      </c>
      <c r="G71" s="20"/>
      <c r="H71" s="94"/>
      <c r="J71" s="177"/>
    </row>
    <row r="72" spans="2:10" ht="16.899999999999999" customHeight="1" x14ac:dyDescent="0.25">
      <c r="B72" s="90" t="s">
        <v>326</v>
      </c>
      <c r="C72" s="52" t="s">
        <v>315</v>
      </c>
      <c r="D72" s="106">
        <v>2</v>
      </c>
      <c r="E72" s="107">
        <v>5.69</v>
      </c>
      <c r="F72" s="108">
        <f t="shared" si="2"/>
        <v>11.38</v>
      </c>
      <c r="G72" s="20"/>
      <c r="H72" s="94"/>
      <c r="J72" s="177"/>
    </row>
    <row r="73" spans="2:10" ht="16.899999999999999" customHeight="1" x14ac:dyDescent="0.25">
      <c r="B73" s="90" t="s">
        <v>327</v>
      </c>
      <c r="C73" s="52" t="s">
        <v>315</v>
      </c>
      <c r="D73" s="106">
        <v>2</v>
      </c>
      <c r="E73" s="107">
        <v>4.63</v>
      </c>
      <c r="F73" s="108">
        <f t="shared" si="2"/>
        <v>9.26</v>
      </c>
      <c r="G73" s="20"/>
      <c r="H73" s="94"/>
      <c r="J73" s="177"/>
    </row>
    <row r="74" spans="2:10" ht="16.899999999999999" customHeight="1" x14ac:dyDescent="0.25">
      <c r="B74" s="90" t="s">
        <v>328</v>
      </c>
      <c r="C74" s="52" t="s">
        <v>259</v>
      </c>
      <c r="D74" s="106">
        <v>2</v>
      </c>
      <c r="E74" s="107">
        <v>23.23</v>
      </c>
      <c r="F74" s="108">
        <f t="shared" si="2"/>
        <v>46.46</v>
      </c>
      <c r="G74" s="20"/>
      <c r="H74" s="94"/>
      <c r="J74" s="177"/>
    </row>
    <row r="75" spans="2:10" ht="16.899999999999999" customHeight="1" x14ac:dyDescent="0.25">
      <c r="B75" s="90" t="s">
        <v>329</v>
      </c>
      <c r="C75" s="52" t="s">
        <v>315</v>
      </c>
      <c r="D75" s="106">
        <v>2</v>
      </c>
      <c r="E75" s="107">
        <v>293.72000000000003</v>
      </c>
      <c r="F75" s="108">
        <f t="shared" si="2"/>
        <v>587.44000000000005</v>
      </c>
      <c r="G75" s="20"/>
      <c r="H75" s="94"/>
      <c r="J75" s="177"/>
    </row>
    <row r="76" spans="2:10" ht="16.899999999999999" customHeight="1" x14ac:dyDescent="0.25">
      <c r="B76" s="90" t="s">
        <v>330</v>
      </c>
      <c r="C76" s="52" t="s">
        <v>315</v>
      </c>
      <c r="D76" s="106">
        <v>1</v>
      </c>
      <c r="E76" s="107">
        <v>41.93</v>
      </c>
      <c r="F76" s="108">
        <f t="shared" si="2"/>
        <v>41.93</v>
      </c>
      <c r="G76" s="20"/>
      <c r="H76" s="94"/>
      <c r="J76" s="177"/>
    </row>
    <row r="77" spans="2:10" ht="16.899999999999999" customHeight="1" x14ac:dyDescent="0.25">
      <c r="B77" s="95" t="s">
        <v>331</v>
      </c>
      <c r="C77" s="96"/>
      <c r="D77" s="37"/>
      <c r="E77" s="109"/>
      <c r="F77" s="97">
        <f>SUM(F61:F76)</f>
        <v>2010.1500000000003</v>
      </c>
      <c r="G77" s="110"/>
      <c r="H77" s="99"/>
      <c r="J77" s="177"/>
    </row>
    <row r="78" spans="2:10" ht="16.899999999999999" customHeight="1" x14ac:dyDescent="0.25">
      <c r="B78" s="95" t="s">
        <v>332</v>
      </c>
      <c r="C78" s="96"/>
      <c r="D78" s="37"/>
      <c r="E78" s="109"/>
      <c r="F78" s="97">
        <f>ROUND(F77/12,2)</f>
        <v>167.51</v>
      </c>
      <c r="G78" s="110"/>
      <c r="H78" s="99"/>
      <c r="J78" s="177"/>
    </row>
    <row r="79" spans="2:10" ht="16.899999999999999" customHeight="1" x14ac:dyDescent="0.25">
      <c r="B79" s="90"/>
      <c r="D79" s="20"/>
      <c r="E79" s="20"/>
      <c r="F79" s="20"/>
      <c r="G79" s="20"/>
      <c r="H79" s="94"/>
      <c r="J79" s="177"/>
    </row>
    <row r="80" spans="2:10" ht="16.899999999999999" customHeight="1" x14ac:dyDescent="0.25">
      <c r="B80" s="221" t="s">
        <v>333</v>
      </c>
      <c r="C80" s="219" t="s">
        <v>254</v>
      </c>
      <c r="D80" s="222" t="s">
        <v>312</v>
      </c>
      <c r="E80" s="223" t="s">
        <v>256</v>
      </c>
      <c r="F80" s="223" t="s">
        <v>313</v>
      </c>
      <c r="G80" s="222" t="s">
        <v>334</v>
      </c>
      <c r="H80" s="228" t="s">
        <v>335</v>
      </c>
      <c r="J80" s="177"/>
    </row>
    <row r="81" spans="2:10" ht="16.899999999999999" customHeight="1" x14ac:dyDescent="0.25">
      <c r="B81" s="221"/>
      <c r="C81" s="219"/>
      <c r="D81" s="219"/>
      <c r="E81" s="219"/>
      <c r="F81" s="219"/>
      <c r="G81" s="222"/>
      <c r="H81" s="228"/>
      <c r="J81" s="177"/>
    </row>
    <row r="82" spans="2:10" ht="16.899999999999999" customHeight="1" x14ac:dyDescent="0.25">
      <c r="B82" s="90" t="s">
        <v>336</v>
      </c>
      <c r="C82" s="52" t="s">
        <v>337</v>
      </c>
      <c r="D82" s="91">
        <v>0</v>
      </c>
      <c r="E82" s="107">
        <v>408.58</v>
      </c>
      <c r="F82" s="93">
        <f>ROUND(E82*D82,2)</f>
        <v>0</v>
      </c>
      <c r="G82" s="91">
        <v>0</v>
      </c>
      <c r="H82" s="111">
        <f>G82*2</f>
        <v>0</v>
      </c>
      <c r="J82" s="177"/>
    </row>
    <row r="83" spans="2:10" ht="16.899999999999999" customHeight="1" x14ac:dyDescent="0.25">
      <c r="B83" s="90" t="s">
        <v>338</v>
      </c>
      <c r="C83" s="52" t="s">
        <v>339</v>
      </c>
      <c r="D83" s="91">
        <v>0</v>
      </c>
      <c r="E83" s="107">
        <v>132.97999999999999</v>
      </c>
      <c r="F83" s="93">
        <f>ROUND(E83*D83,2)</f>
        <v>0</v>
      </c>
      <c r="G83" s="91">
        <v>0</v>
      </c>
      <c r="H83" s="111">
        <f>G83*2</f>
        <v>0</v>
      </c>
      <c r="J83" s="177"/>
    </row>
    <row r="84" spans="2:10" ht="16.899999999999999" customHeight="1" x14ac:dyDescent="0.25">
      <c r="B84" s="90" t="s">
        <v>340</v>
      </c>
      <c r="C84" s="52" t="s">
        <v>339</v>
      </c>
      <c r="D84" s="91">
        <v>0</v>
      </c>
      <c r="E84" s="107">
        <v>127.36</v>
      </c>
      <c r="F84" s="93">
        <f>ROUND(E84*D84,2)</f>
        <v>0</v>
      </c>
      <c r="G84" s="91">
        <v>0</v>
      </c>
      <c r="H84" s="111">
        <f>G84*2</f>
        <v>0</v>
      </c>
      <c r="J84" s="177"/>
    </row>
    <row r="85" spans="2:10" ht="16.899999999999999" customHeight="1" x14ac:dyDescent="0.25">
      <c r="B85" s="90" t="s">
        <v>341</v>
      </c>
      <c r="C85" s="52" t="s">
        <v>342</v>
      </c>
      <c r="D85" s="91">
        <v>0</v>
      </c>
      <c r="E85" s="107">
        <v>38.700000000000003</v>
      </c>
      <c r="F85" s="93">
        <f>ROUND(E85*D85,2)</f>
        <v>0</v>
      </c>
      <c r="G85" s="91">
        <v>0</v>
      </c>
      <c r="H85" s="111">
        <f>G85*4</f>
        <v>0</v>
      </c>
      <c r="J85" s="177"/>
    </row>
    <row r="86" spans="2:10" ht="16.899999999999999" customHeight="1" x14ac:dyDescent="0.25">
      <c r="B86" s="90" t="s">
        <v>343</v>
      </c>
      <c r="C86" s="52" t="s">
        <v>344</v>
      </c>
      <c r="D86" s="91">
        <v>0</v>
      </c>
      <c r="E86" s="107">
        <v>44.35</v>
      </c>
      <c r="F86" s="93">
        <f>ROUND(E86*D86,2)</f>
        <v>0</v>
      </c>
      <c r="G86" s="91">
        <v>0</v>
      </c>
      <c r="H86" s="111">
        <f>G86*4</f>
        <v>0</v>
      </c>
      <c r="J86" s="177"/>
    </row>
    <row r="87" spans="2:10" ht="16.899999999999999" customHeight="1" x14ac:dyDescent="0.25">
      <c r="B87" s="95" t="s">
        <v>309</v>
      </c>
      <c r="C87" s="96"/>
      <c r="D87" s="37"/>
      <c r="E87" s="37"/>
      <c r="F87" s="97">
        <f>SUM(F82:F86)</f>
        <v>0</v>
      </c>
      <c r="G87" s="112"/>
      <c r="H87" s="99"/>
      <c r="J87" s="177"/>
    </row>
    <row r="88" spans="2:10" ht="16.899999999999999" customHeight="1" x14ac:dyDescent="0.25">
      <c r="B88" s="95" t="s">
        <v>310</v>
      </c>
      <c r="C88" s="96"/>
      <c r="D88" s="37"/>
      <c r="E88" s="37"/>
      <c r="F88" s="97">
        <f>ROUND(F87/12,2)</f>
        <v>0</v>
      </c>
      <c r="G88" s="112"/>
      <c r="H88" s="99"/>
      <c r="J88" s="177"/>
    </row>
    <row r="89" spans="2:10" ht="16.899999999999999" customHeight="1" x14ac:dyDescent="0.25">
      <c r="B89" s="90"/>
      <c r="C89" s="52"/>
      <c r="D89" s="106"/>
      <c r="E89" s="113"/>
      <c r="F89" s="113"/>
      <c r="G89" s="20"/>
      <c r="H89" s="94"/>
      <c r="J89" s="177"/>
    </row>
    <row r="90" spans="2:10" ht="16.899999999999999" customHeight="1" x14ac:dyDescent="0.25">
      <c r="B90" s="90"/>
      <c r="C90" s="52"/>
      <c r="D90" s="106"/>
      <c r="E90" s="113"/>
      <c r="F90" s="113"/>
      <c r="G90" s="20"/>
      <c r="H90" s="94"/>
      <c r="J90" s="177"/>
    </row>
    <row r="91" spans="2:10" ht="16.899999999999999" customHeight="1" x14ac:dyDescent="0.25">
      <c r="B91" s="221" t="s">
        <v>345</v>
      </c>
      <c r="C91" s="219" t="s">
        <v>254</v>
      </c>
      <c r="D91" s="222" t="s">
        <v>346</v>
      </c>
      <c r="E91" s="223" t="s">
        <v>256</v>
      </c>
      <c r="F91" s="223" t="s">
        <v>313</v>
      </c>
      <c r="G91" s="222" t="s">
        <v>347</v>
      </c>
      <c r="H91" s="228" t="s">
        <v>312</v>
      </c>
      <c r="J91" s="177"/>
    </row>
    <row r="92" spans="2:10" ht="16.899999999999999" customHeight="1" x14ac:dyDescent="0.25">
      <c r="B92" s="221"/>
      <c r="C92" s="219"/>
      <c r="D92" s="219"/>
      <c r="E92" s="219"/>
      <c r="F92" s="219"/>
      <c r="G92" s="219"/>
      <c r="H92" s="228"/>
      <c r="J92" s="177"/>
    </row>
    <row r="93" spans="2:10" ht="16.899999999999999" customHeight="1" x14ac:dyDescent="0.25">
      <c r="B93" s="90" t="s">
        <v>348</v>
      </c>
      <c r="C93" s="52" t="s">
        <v>259</v>
      </c>
      <c r="D93" s="91">
        <v>1</v>
      </c>
      <c r="E93" s="92">
        <v>719</v>
      </c>
      <c r="F93" s="93">
        <f t="shared" ref="F93:F99" si="3">ROUND(H93*E93,2)</f>
        <v>143.80000000000001</v>
      </c>
      <c r="G93" s="91">
        <v>60</v>
      </c>
      <c r="H93" s="111">
        <f t="shared" ref="H93:H99" si="4">12/G93*D93</f>
        <v>0.2</v>
      </c>
      <c r="J93" s="177"/>
    </row>
    <row r="94" spans="2:10" ht="16.899999999999999" customHeight="1" x14ac:dyDescent="0.25">
      <c r="B94" s="90" t="s">
        <v>349</v>
      </c>
      <c r="C94" s="52" t="s">
        <v>259</v>
      </c>
      <c r="D94" s="91">
        <v>1</v>
      </c>
      <c r="E94" s="92">
        <v>611.89</v>
      </c>
      <c r="F94" s="93">
        <f t="shared" si="3"/>
        <v>244.76</v>
      </c>
      <c r="G94" s="91">
        <v>30</v>
      </c>
      <c r="H94" s="111">
        <f t="shared" si="4"/>
        <v>0.4</v>
      </c>
      <c r="J94" s="177"/>
    </row>
    <row r="95" spans="2:10" ht="16.899999999999999" customHeight="1" x14ac:dyDescent="0.25">
      <c r="B95" s="90" t="s">
        <v>350</v>
      </c>
      <c r="C95" s="52" t="s">
        <v>259</v>
      </c>
      <c r="D95" s="91">
        <v>1</v>
      </c>
      <c r="E95" s="92">
        <v>350.61</v>
      </c>
      <c r="F95" s="93">
        <f t="shared" si="3"/>
        <v>175.31</v>
      </c>
      <c r="G95" s="91">
        <v>24</v>
      </c>
      <c r="H95" s="111">
        <f t="shared" si="4"/>
        <v>0.5</v>
      </c>
      <c r="J95" s="177"/>
    </row>
    <row r="96" spans="2:10" ht="16.899999999999999" customHeight="1" x14ac:dyDescent="0.25">
      <c r="B96" s="90" t="s">
        <v>351</v>
      </c>
      <c r="C96" s="52" t="s">
        <v>259</v>
      </c>
      <c r="D96" s="91">
        <v>1</v>
      </c>
      <c r="E96" s="92">
        <v>277.02999999999997</v>
      </c>
      <c r="F96" s="93">
        <f t="shared" si="3"/>
        <v>138.52000000000001</v>
      </c>
      <c r="G96" s="91">
        <v>24</v>
      </c>
      <c r="H96" s="111">
        <f t="shared" si="4"/>
        <v>0.5</v>
      </c>
      <c r="J96" s="177"/>
    </row>
    <row r="97" spans="2:10" ht="16.899999999999999" customHeight="1" x14ac:dyDescent="0.25">
      <c r="B97" s="90" t="s">
        <v>352</v>
      </c>
      <c r="C97" s="52" t="s">
        <v>259</v>
      </c>
      <c r="D97" s="91">
        <v>1</v>
      </c>
      <c r="E97" s="92">
        <v>512.45000000000005</v>
      </c>
      <c r="F97" s="93">
        <f t="shared" si="3"/>
        <v>204.98</v>
      </c>
      <c r="G97" s="91">
        <v>30</v>
      </c>
      <c r="H97" s="111">
        <f t="shared" si="4"/>
        <v>0.4</v>
      </c>
      <c r="J97" s="177"/>
    </row>
    <row r="98" spans="2:10" ht="16.899999999999999" customHeight="1" x14ac:dyDescent="0.25">
      <c r="B98" s="90" t="s">
        <v>353</v>
      </c>
      <c r="C98" s="52" t="s">
        <v>259</v>
      </c>
      <c r="D98" s="91">
        <v>1</v>
      </c>
      <c r="E98" s="92">
        <v>393.79</v>
      </c>
      <c r="F98" s="93">
        <f t="shared" si="3"/>
        <v>196.9</v>
      </c>
      <c r="G98" s="91">
        <v>24</v>
      </c>
      <c r="H98" s="111">
        <f t="shared" si="4"/>
        <v>0.5</v>
      </c>
      <c r="J98" s="177"/>
    </row>
    <row r="99" spans="2:10" ht="16.899999999999999" customHeight="1" x14ac:dyDescent="0.25">
      <c r="B99" s="90" t="s">
        <v>354</v>
      </c>
      <c r="C99" s="52" t="s">
        <v>259</v>
      </c>
      <c r="D99" s="91">
        <v>1</v>
      </c>
      <c r="E99" s="92">
        <v>354.09</v>
      </c>
      <c r="F99" s="93">
        <f t="shared" si="3"/>
        <v>141.63999999999999</v>
      </c>
      <c r="G99" s="91">
        <v>30</v>
      </c>
      <c r="H99" s="111">
        <f t="shared" si="4"/>
        <v>0.4</v>
      </c>
      <c r="J99" s="177"/>
    </row>
    <row r="100" spans="2:10" ht="16.899999999999999" customHeight="1" x14ac:dyDescent="0.25">
      <c r="B100" s="95" t="s">
        <v>355</v>
      </c>
      <c r="C100" s="96"/>
      <c r="D100" s="37"/>
      <c r="E100" s="37"/>
      <c r="F100" s="97">
        <f>SUM(F93:F99)</f>
        <v>1245.9099999999999</v>
      </c>
      <c r="G100" s="112"/>
      <c r="H100" s="99"/>
      <c r="J100" s="177"/>
    </row>
    <row r="101" spans="2:10" ht="16.899999999999999" customHeight="1" x14ac:dyDescent="0.25">
      <c r="B101" s="114" t="s">
        <v>356</v>
      </c>
      <c r="C101" s="115"/>
      <c r="D101" s="116"/>
      <c r="E101" s="116"/>
      <c r="F101" s="117">
        <f>ROUND(F100/12,2)</f>
        <v>103.83</v>
      </c>
      <c r="G101" s="118"/>
      <c r="H101" s="119"/>
      <c r="J101" s="177"/>
    </row>
    <row r="102" spans="2:10" ht="16.899999999999999" customHeight="1" x14ac:dyDescent="0.25">
      <c r="B102" s="120"/>
      <c r="C102" s="52"/>
      <c r="D102" s="106"/>
      <c r="E102" s="54"/>
      <c r="F102" s="113"/>
      <c r="G102" s="20"/>
      <c r="H102" s="20"/>
      <c r="J102" s="177"/>
    </row>
    <row r="103" spans="2:10" ht="16.899999999999999" customHeight="1" x14ac:dyDescent="0.25">
      <c r="B103" s="229" t="s">
        <v>357</v>
      </c>
      <c r="C103" s="229"/>
      <c r="D103" s="229"/>
      <c r="E103" s="229"/>
      <c r="F103" s="229"/>
      <c r="G103" s="229"/>
      <c r="H103" s="229"/>
      <c r="J103" s="177"/>
    </row>
    <row r="104" spans="2:10" ht="16.899999999999999" customHeight="1" x14ac:dyDescent="0.25">
      <c r="B104" s="229"/>
      <c r="C104" s="229"/>
      <c r="D104" s="229"/>
      <c r="E104" s="229"/>
      <c r="F104" s="229"/>
      <c r="G104" s="229"/>
      <c r="H104" s="229"/>
      <c r="J104" s="177"/>
    </row>
    <row r="105" spans="2:10" ht="16.899999999999999" customHeight="1" x14ac:dyDescent="0.25">
      <c r="B105" s="230" t="s">
        <v>253</v>
      </c>
      <c r="C105" s="231" t="s">
        <v>254</v>
      </c>
      <c r="D105" s="232" t="s">
        <v>312</v>
      </c>
      <c r="E105" s="233" t="s">
        <v>256</v>
      </c>
      <c r="F105" s="233" t="s">
        <v>313</v>
      </c>
      <c r="G105" s="121"/>
      <c r="H105" s="122"/>
      <c r="J105" s="177"/>
    </row>
    <row r="106" spans="2:10" ht="16.899999999999999" customHeight="1" x14ac:dyDescent="0.25">
      <c r="B106" s="230"/>
      <c r="C106" s="231"/>
      <c r="D106" s="231"/>
      <c r="E106" s="231"/>
      <c r="F106" s="231"/>
      <c r="G106" s="123"/>
      <c r="H106" s="124"/>
      <c r="J106" s="177"/>
    </row>
    <row r="107" spans="2:10" ht="16.899999999999999" customHeight="1" x14ac:dyDescent="0.25">
      <c r="B107" s="90" t="s">
        <v>358</v>
      </c>
      <c r="C107" s="52" t="s">
        <v>259</v>
      </c>
      <c r="D107" s="106">
        <v>1</v>
      </c>
      <c r="E107" s="125">
        <v>49.78</v>
      </c>
      <c r="F107" s="108">
        <f t="shared" ref="F107:F129" si="5">ROUND(D107*E107,2)</f>
        <v>49.78</v>
      </c>
      <c r="G107" s="126"/>
      <c r="H107" s="127"/>
      <c r="J107" s="177"/>
    </row>
    <row r="108" spans="2:10" ht="16.899999999999999" customHeight="1" x14ac:dyDescent="0.25">
      <c r="B108" s="90" t="s">
        <v>359</v>
      </c>
      <c r="C108" s="52" t="s">
        <v>259</v>
      </c>
      <c r="D108" s="106">
        <v>1</v>
      </c>
      <c r="E108" s="125">
        <v>64.400000000000006</v>
      </c>
      <c r="F108" s="108">
        <f t="shared" si="5"/>
        <v>64.400000000000006</v>
      </c>
      <c r="G108" s="126"/>
      <c r="H108" s="127"/>
      <c r="J108" s="177"/>
    </row>
    <row r="109" spans="2:10" ht="16.899999999999999" customHeight="1" x14ac:dyDescent="0.25">
      <c r="B109" s="90" t="s">
        <v>360</v>
      </c>
      <c r="C109" s="52" t="s">
        <v>259</v>
      </c>
      <c r="D109" s="106">
        <v>1</v>
      </c>
      <c r="E109" s="125">
        <v>44.4</v>
      </c>
      <c r="F109" s="108">
        <f t="shared" si="5"/>
        <v>44.4</v>
      </c>
      <c r="G109" s="126"/>
      <c r="H109" s="127"/>
      <c r="J109" s="177"/>
    </row>
    <row r="110" spans="2:10" ht="16.899999999999999" customHeight="1" x14ac:dyDescent="0.25">
      <c r="B110" s="90" t="s">
        <v>361</v>
      </c>
      <c r="C110" s="52" t="s">
        <v>259</v>
      </c>
      <c r="D110" s="106">
        <v>1</v>
      </c>
      <c r="E110" s="125">
        <v>43.23</v>
      </c>
      <c r="F110" s="108">
        <f t="shared" si="5"/>
        <v>43.23</v>
      </c>
      <c r="G110" s="126"/>
      <c r="H110" s="127"/>
      <c r="J110" s="177"/>
    </row>
    <row r="111" spans="2:10" ht="16.899999999999999" customHeight="1" x14ac:dyDescent="0.25">
      <c r="B111" s="90" t="s">
        <v>362</v>
      </c>
      <c r="C111" s="52" t="s">
        <v>259</v>
      </c>
      <c r="D111" s="106">
        <v>1</v>
      </c>
      <c r="E111" s="125">
        <v>39.979999999999997</v>
      </c>
      <c r="F111" s="108">
        <f t="shared" si="5"/>
        <v>39.979999999999997</v>
      </c>
      <c r="G111" s="126"/>
      <c r="H111" s="127"/>
      <c r="J111" s="177"/>
    </row>
    <row r="112" spans="2:10" ht="16.899999999999999" customHeight="1" x14ac:dyDescent="0.25">
      <c r="B112" s="90" t="s">
        <v>363</v>
      </c>
      <c r="C112" s="52" t="s">
        <v>259</v>
      </c>
      <c r="D112" s="106">
        <v>1</v>
      </c>
      <c r="E112" s="125">
        <v>36.97</v>
      </c>
      <c r="F112" s="108">
        <f t="shared" si="5"/>
        <v>36.97</v>
      </c>
      <c r="G112" s="126"/>
      <c r="H112" s="127"/>
      <c r="J112" s="177"/>
    </row>
    <row r="113" spans="2:10" ht="16.899999999999999" customHeight="1" x14ac:dyDescent="0.25">
      <c r="B113" s="90" t="s">
        <v>364</v>
      </c>
      <c r="C113" s="52" t="s">
        <v>259</v>
      </c>
      <c r="D113" s="106">
        <v>1</v>
      </c>
      <c r="E113" s="125">
        <v>55.77</v>
      </c>
      <c r="F113" s="108">
        <f t="shared" si="5"/>
        <v>55.77</v>
      </c>
      <c r="G113" s="126"/>
      <c r="H113" s="127"/>
      <c r="J113" s="177"/>
    </row>
    <row r="114" spans="2:10" ht="16.899999999999999" customHeight="1" x14ac:dyDescent="0.25">
      <c r="B114" s="90" t="s">
        <v>365</v>
      </c>
      <c r="C114" s="52" t="s">
        <v>259</v>
      </c>
      <c r="D114" s="106">
        <v>2</v>
      </c>
      <c r="E114" s="125">
        <v>136.11000000000001</v>
      </c>
      <c r="F114" s="108">
        <f t="shared" si="5"/>
        <v>272.22000000000003</v>
      </c>
      <c r="G114" s="126"/>
      <c r="H114" s="127"/>
      <c r="J114" s="177"/>
    </row>
    <row r="115" spans="2:10" ht="16.899999999999999" customHeight="1" x14ac:dyDescent="0.25">
      <c r="B115" s="90" t="s">
        <v>366</v>
      </c>
      <c r="C115" s="52" t="s">
        <v>259</v>
      </c>
      <c r="D115" s="106">
        <v>1</v>
      </c>
      <c r="E115" s="125">
        <v>40.21</v>
      </c>
      <c r="F115" s="108">
        <f t="shared" si="5"/>
        <v>40.21</v>
      </c>
      <c r="G115" s="126"/>
      <c r="H115" s="127"/>
      <c r="J115" s="177"/>
    </row>
    <row r="116" spans="2:10" ht="16.899999999999999" customHeight="1" x14ac:dyDescent="0.25">
      <c r="B116" s="90" t="s">
        <v>367</v>
      </c>
      <c r="C116" s="52" t="s">
        <v>259</v>
      </c>
      <c r="D116" s="106">
        <v>1</v>
      </c>
      <c r="E116" s="125">
        <v>61.35</v>
      </c>
      <c r="F116" s="108">
        <f t="shared" si="5"/>
        <v>61.35</v>
      </c>
      <c r="G116" s="126"/>
      <c r="H116" s="127"/>
      <c r="J116" s="177"/>
    </row>
    <row r="117" spans="2:10" ht="16.899999999999999" customHeight="1" x14ac:dyDescent="0.25">
      <c r="B117" s="90" t="s">
        <v>368</v>
      </c>
      <c r="C117" s="52" t="s">
        <v>259</v>
      </c>
      <c r="D117" s="106">
        <v>1</v>
      </c>
      <c r="E117" s="125">
        <v>58.69</v>
      </c>
      <c r="F117" s="108">
        <f t="shared" si="5"/>
        <v>58.69</v>
      </c>
      <c r="G117" s="126"/>
      <c r="H117" s="127"/>
      <c r="J117" s="177"/>
    </row>
    <row r="118" spans="2:10" ht="16.899999999999999" customHeight="1" x14ac:dyDescent="0.25">
      <c r="B118" s="90" t="s">
        <v>291</v>
      </c>
      <c r="C118" s="52" t="s">
        <v>259</v>
      </c>
      <c r="D118" s="106">
        <v>1</v>
      </c>
      <c r="E118" s="125">
        <v>57.75</v>
      </c>
      <c r="F118" s="108">
        <f t="shared" si="5"/>
        <v>57.75</v>
      </c>
      <c r="G118" s="126"/>
      <c r="H118" s="127"/>
      <c r="J118" s="177"/>
    </row>
    <row r="119" spans="2:10" ht="16.899999999999999" customHeight="1" x14ac:dyDescent="0.25">
      <c r="B119" s="90" t="s">
        <v>369</v>
      </c>
      <c r="C119" s="52" t="s">
        <v>259</v>
      </c>
      <c r="D119" s="106">
        <v>1</v>
      </c>
      <c r="E119" s="125">
        <v>165.67</v>
      </c>
      <c r="F119" s="108">
        <f t="shared" si="5"/>
        <v>165.67</v>
      </c>
      <c r="G119" s="126"/>
      <c r="H119" s="127"/>
      <c r="J119" s="177"/>
    </row>
    <row r="120" spans="2:10" ht="16.899999999999999" customHeight="1" x14ac:dyDescent="0.25">
      <c r="B120" s="90" t="s">
        <v>370</v>
      </c>
      <c r="C120" s="52" t="s">
        <v>371</v>
      </c>
      <c r="D120" s="106">
        <v>12</v>
      </c>
      <c r="E120" s="125">
        <v>20.87</v>
      </c>
      <c r="F120" s="108">
        <f t="shared" si="5"/>
        <v>250.44</v>
      </c>
      <c r="G120" s="126"/>
      <c r="H120" s="127"/>
      <c r="J120" s="177"/>
    </row>
    <row r="121" spans="2:10" ht="16.899999999999999" customHeight="1" x14ac:dyDescent="0.25">
      <c r="B121" s="90" t="s">
        <v>372</v>
      </c>
      <c r="C121" s="52" t="s">
        <v>259</v>
      </c>
      <c r="D121" s="106">
        <v>1</v>
      </c>
      <c r="E121" s="125">
        <v>29.98</v>
      </c>
      <c r="F121" s="108">
        <f t="shared" si="5"/>
        <v>29.98</v>
      </c>
      <c r="G121" s="126"/>
      <c r="H121" s="127"/>
      <c r="J121" s="177"/>
    </row>
    <row r="122" spans="2:10" ht="16.899999999999999" customHeight="1" x14ac:dyDescent="0.25">
      <c r="B122" s="90" t="s">
        <v>373</v>
      </c>
      <c r="C122" s="52" t="s">
        <v>259</v>
      </c>
      <c r="D122" s="106">
        <v>1</v>
      </c>
      <c r="E122" s="125">
        <v>30.79</v>
      </c>
      <c r="F122" s="108">
        <f t="shared" si="5"/>
        <v>30.79</v>
      </c>
      <c r="G122" s="126"/>
      <c r="H122" s="127"/>
      <c r="J122" s="177"/>
    </row>
    <row r="123" spans="2:10" ht="16.899999999999999" customHeight="1" x14ac:dyDescent="0.25">
      <c r="B123" s="90" t="s">
        <v>374</v>
      </c>
      <c r="C123" s="52" t="s">
        <v>259</v>
      </c>
      <c r="D123" s="106">
        <v>1</v>
      </c>
      <c r="E123" s="125">
        <v>56.94</v>
      </c>
      <c r="F123" s="108">
        <f t="shared" si="5"/>
        <v>56.94</v>
      </c>
      <c r="G123" s="126"/>
      <c r="H123" s="127"/>
      <c r="J123" s="177"/>
    </row>
    <row r="124" spans="2:10" ht="16.899999999999999" customHeight="1" x14ac:dyDescent="0.25">
      <c r="B124" s="90" t="s">
        <v>375</v>
      </c>
      <c r="C124" s="52" t="s">
        <v>259</v>
      </c>
      <c r="D124" s="106">
        <v>1</v>
      </c>
      <c r="E124" s="125">
        <v>26.5</v>
      </c>
      <c r="F124" s="108">
        <f t="shared" si="5"/>
        <v>26.5</v>
      </c>
      <c r="G124" s="126"/>
      <c r="H124" s="127"/>
      <c r="J124" s="177"/>
    </row>
    <row r="125" spans="2:10" ht="16.899999999999999" customHeight="1" x14ac:dyDescent="0.25">
      <c r="B125" s="90" t="s">
        <v>376</v>
      </c>
      <c r="C125" s="52" t="s">
        <v>259</v>
      </c>
      <c r="D125" s="106">
        <v>1</v>
      </c>
      <c r="E125" s="125">
        <v>23.59</v>
      </c>
      <c r="F125" s="108">
        <f t="shared" si="5"/>
        <v>23.59</v>
      </c>
      <c r="G125" s="126"/>
      <c r="H125" s="127"/>
      <c r="J125" s="177"/>
    </row>
    <row r="126" spans="2:10" ht="16.899999999999999" customHeight="1" x14ac:dyDescent="0.25">
      <c r="B126" s="90" t="s">
        <v>377</v>
      </c>
      <c r="C126" s="52" t="s">
        <v>259</v>
      </c>
      <c r="D126" s="106">
        <v>12</v>
      </c>
      <c r="E126" s="125">
        <v>50.59</v>
      </c>
      <c r="F126" s="108">
        <f t="shared" si="5"/>
        <v>607.08000000000004</v>
      </c>
      <c r="G126" s="126"/>
      <c r="H126" s="127"/>
      <c r="J126" s="177"/>
    </row>
    <row r="127" spans="2:10" ht="16.899999999999999" customHeight="1" x14ac:dyDescent="0.25">
      <c r="B127" s="90" t="s">
        <v>378</v>
      </c>
      <c r="C127" s="52" t="s">
        <v>259</v>
      </c>
      <c r="D127" s="106">
        <v>1</v>
      </c>
      <c r="E127" s="125">
        <v>20.059999999999999</v>
      </c>
      <c r="F127" s="108">
        <f t="shared" si="5"/>
        <v>20.059999999999999</v>
      </c>
      <c r="G127" s="126"/>
      <c r="H127" s="127"/>
      <c r="J127" s="177"/>
    </row>
    <row r="128" spans="2:10" ht="16.899999999999999" customHeight="1" x14ac:dyDescent="0.25">
      <c r="B128" s="90" t="s">
        <v>379</v>
      </c>
      <c r="C128" s="52" t="s">
        <v>259</v>
      </c>
      <c r="D128" s="106">
        <v>12</v>
      </c>
      <c r="E128" s="125">
        <v>36.83</v>
      </c>
      <c r="F128" s="108">
        <f t="shared" si="5"/>
        <v>441.96</v>
      </c>
      <c r="G128" s="126"/>
      <c r="H128" s="127"/>
      <c r="J128" s="177"/>
    </row>
    <row r="129" spans="2:10" ht="16.899999999999999" customHeight="1" x14ac:dyDescent="0.25">
      <c r="B129" s="90" t="s">
        <v>380</v>
      </c>
      <c r="C129" s="52" t="s">
        <v>259</v>
      </c>
      <c r="D129" s="106">
        <v>3</v>
      </c>
      <c r="E129" s="125">
        <v>132</v>
      </c>
      <c r="F129" s="108">
        <f t="shared" si="5"/>
        <v>396</v>
      </c>
      <c r="G129" s="126"/>
      <c r="H129" s="127"/>
      <c r="J129" s="177"/>
    </row>
    <row r="130" spans="2:10" ht="16.899999999999999" customHeight="1" x14ac:dyDescent="0.25">
      <c r="B130" s="234" t="s">
        <v>309</v>
      </c>
      <c r="C130" s="234"/>
      <c r="D130" s="234"/>
      <c r="E130" s="234"/>
      <c r="F130" s="128">
        <f>SUM(F107:F129)</f>
        <v>2873.7599999999998</v>
      </c>
      <c r="G130" s="98"/>
      <c r="H130" s="129"/>
      <c r="J130" s="177"/>
    </row>
    <row r="131" spans="2:10" ht="16.899999999999999" customHeight="1" x14ac:dyDescent="0.25">
      <c r="B131" s="234" t="s">
        <v>310</v>
      </c>
      <c r="C131" s="234"/>
      <c r="D131" s="234"/>
      <c r="E131" s="234"/>
      <c r="F131" s="128">
        <f>ROUND(F130/12,2)</f>
        <v>239.48</v>
      </c>
      <c r="G131" s="98"/>
      <c r="H131" s="129"/>
      <c r="J131" s="177"/>
    </row>
    <row r="132" spans="2:10" ht="16.899999999999999" customHeight="1" x14ac:dyDescent="0.25">
      <c r="B132" s="90"/>
      <c r="C132" s="52"/>
      <c r="D132" s="130"/>
      <c r="E132" s="113"/>
      <c r="F132" s="113"/>
      <c r="G132" s="20"/>
      <c r="H132" s="94"/>
      <c r="J132" s="177"/>
    </row>
    <row r="133" spans="2:10" ht="16.899999999999999" customHeight="1" x14ac:dyDescent="0.25">
      <c r="B133" s="221" t="s">
        <v>381</v>
      </c>
      <c r="C133" s="219" t="s">
        <v>254</v>
      </c>
      <c r="D133" s="222" t="s">
        <v>312</v>
      </c>
      <c r="E133" s="223" t="s">
        <v>256</v>
      </c>
      <c r="F133" s="223" t="s">
        <v>257</v>
      </c>
      <c r="G133" s="222" t="s">
        <v>382</v>
      </c>
      <c r="H133" s="160"/>
      <c r="J133" s="177"/>
    </row>
    <row r="134" spans="2:10" ht="16.899999999999999" customHeight="1" x14ac:dyDescent="0.25">
      <c r="B134" s="221"/>
      <c r="C134" s="219"/>
      <c r="D134" s="219"/>
      <c r="E134" s="219"/>
      <c r="F134" s="219"/>
      <c r="G134" s="219"/>
      <c r="H134" s="124"/>
      <c r="J134" s="177"/>
    </row>
    <row r="135" spans="2:10" ht="16.899999999999999" customHeight="1" x14ac:dyDescent="0.25">
      <c r="B135" s="90" t="s">
        <v>383</v>
      </c>
      <c r="C135" s="52" t="s">
        <v>384</v>
      </c>
      <c r="D135" s="62">
        <f>G135*12</f>
        <v>300</v>
      </c>
      <c r="E135" s="132">
        <v>6.5</v>
      </c>
      <c r="F135" s="133">
        <f>ROUND(D135*E135,2)</f>
        <v>1950</v>
      </c>
      <c r="G135" s="62">
        <v>25</v>
      </c>
      <c r="H135" s="127"/>
      <c r="J135" s="177"/>
    </row>
    <row r="136" spans="2:10" ht="16.899999999999999" customHeight="1" x14ac:dyDescent="0.25">
      <c r="B136" s="90" t="s">
        <v>385</v>
      </c>
      <c r="C136" s="52" t="s">
        <v>386</v>
      </c>
      <c r="D136" s="62">
        <f>G136*12</f>
        <v>24</v>
      </c>
      <c r="E136" s="132">
        <v>20.86</v>
      </c>
      <c r="F136" s="133">
        <f>ROUND(D136*E136,2)</f>
        <v>500.64</v>
      </c>
      <c r="G136" s="62">
        <v>2</v>
      </c>
      <c r="H136" s="127"/>
      <c r="J136" s="177"/>
    </row>
    <row r="137" spans="2:10" ht="16.899999999999999" customHeight="1" x14ac:dyDescent="0.25">
      <c r="B137" s="227" t="s">
        <v>387</v>
      </c>
      <c r="C137" s="227"/>
      <c r="D137" s="227"/>
      <c r="E137" s="227"/>
      <c r="F137" s="134">
        <f>SUM(F135:F136)</f>
        <v>2450.64</v>
      </c>
      <c r="G137" s="110"/>
      <c r="H137" s="129"/>
      <c r="J137" s="177"/>
    </row>
    <row r="138" spans="2:10" ht="16.899999999999999" customHeight="1" x14ac:dyDescent="0.25">
      <c r="B138" s="227" t="s">
        <v>388</v>
      </c>
      <c r="C138" s="227"/>
      <c r="D138" s="227"/>
      <c r="E138" s="227"/>
      <c r="F138" s="135">
        <f>ROUND(F137/12,2)</f>
        <v>204.22</v>
      </c>
      <c r="G138" s="110"/>
      <c r="H138" s="129"/>
      <c r="J138" s="177"/>
    </row>
    <row r="139" spans="2:10" ht="16.899999999999999" customHeight="1" x14ac:dyDescent="0.25">
      <c r="B139" s="90"/>
      <c r="C139" s="52"/>
      <c r="D139" s="130"/>
      <c r="E139" s="113"/>
      <c r="F139" s="113"/>
      <c r="G139" s="20"/>
      <c r="H139" s="94"/>
      <c r="J139" s="177"/>
    </row>
    <row r="140" spans="2:10" ht="16.899999999999999" customHeight="1" x14ac:dyDescent="0.25">
      <c r="B140" s="221" t="s">
        <v>345</v>
      </c>
      <c r="C140" s="219" t="s">
        <v>254</v>
      </c>
      <c r="D140" s="222" t="s">
        <v>312</v>
      </c>
      <c r="E140" s="223" t="s">
        <v>256</v>
      </c>
      <c r="F140" s="223" t="s">
        <v>313</v>
      </c>
      <c r="G140" s="222" t="s">
        <v>346</v>
      </c>
      <c r="H140" s="228" t="s">
        <v>347</v>
      </c>
      <c r="J140" s="177"/>
    </row>
    <row r="141" spans="2:10" ht="16.899999999999999" customHeight="1" x14ac:dyDescent="0.25">
      <c r="B141" s="221"/>
      <c r="C141" s="219"/>
      <c r="D141" s="219"/>
      <c r="E141" s="219"/>
      <c r="F141" s="219"/>
      <c r="G141" s="219"/>
      <c r="H141" s="228"/>
      <c r="J141" s="177"/>
    </row>
    <row r="142" spans="2:10" ht="16.899999999999999" customHeight="1" x14ac:dyDescent="0.25">
      <c r="B142" s="90" t="s">
        <v>389</v>
      </c>
      <c r="C142" s="52" t="s">
        <v>259</v>
      </c>
      <c r="D142" s="136">
        <f>12/H142*G142</f>
        <v>0.5</v>
      </c>
      <c r="E142" s="125">
        <v>2369.94</v>
      </c>
      <c r="F142" s="137">
        <f>ROUND(D142*E142,2)</f>
        <v>1184.97</v>
      </c>
      <c r="G142" s="130">
        <v>1</v>
      </c>
      <c r="H142" s="138">
        <v>24</v>
      </c>
      <c r="J142" s="177"/>
    </row>
    <row r="143" spans="2:10" ht="16.899999999999999" customHeight="1" x14ac:dyDescent="0.25">
      <c r="B143" s="90" t="s">
        <v>390</v>
      </c>
      <c r="C143" s="52" t="s">
        <v>259</v>
      </c>
      <c r="D143" s="136">
        <f>12/H143*G143</f>
        <v>0.5</v>
      </c>
      <c r="E143" s="125">
        <v>778.35</v>
      </c>
      <c r="F143" s="137">
        <f>ROUND(D143*E143,2)</f>
        <v>389.18</v>
      </c>
      <c r="G143" s="130">
        <v>1</v>
      </c>
      <c r="H143" s="138">
        <v>24</v>
      </c>
      <c r="J143" s="177"/>
    </row>
    <row r="144" spans="2:10" ht="16.899999999999999" customHeight="1" x14ac:dyDescent="0.25">
      <c r="B144" s="90" t="s">
        <v>391</v>
      </c>
      <c r="C144" s="52" t="s">
        <v>259</v>
      </c>
      <c r="D144" s="136">
        <f>12/H144*G144</f>
        <v>0.5</v>
      </c>
      <c r="E144" s="125">
        <v>514</v>
      </c>
      <c r="F144" s="137">
        <f>ROUND(D144*E144,2)</f>
        <v>257</v>
      </c>
      <c r="G144" s="130">
        <v>1</v>
      </c>
      <c r="H144" s="138">
        <v>24</v>
      </c>
      <c r="J144" s="177"/>
    </row>
    <row r="145" spans="2:10" ht="16.899999999999999" customHeight="1" x14ac:dyDescent="0.25">
      <c r="B145" s="139" t="s">
        <v>355</v>
      </c>
      <c r="C145" s="140"/>
      <c r="D145" s="51"/>
      <c r="E145" s="51"/>
      <c r="F145" s="97">
        <f>SUM(F142:F144)</f>
        <v>1831.15</v>
      </c>
      <c r="G145" s="110"/>
      <c r="H145" s="99"/>
      <c r="J145" s="177"/>
    </row>
    <row r="146" spans="2:10" ht="16.899999999999999" customHeight="1" x14ac:dyDescent="0.25">
      <c r="B146" s="139" t="s">
        <v>356</v>
      </c>
      <c r="C146" s="140"/>
      <c r="D146" s="51"/>
      <c r="E146" s="51"/>
      <c r="F146" s="128">
        <f>ROUND(F145/12,2)</f>
        <v>152.6</v>
      </c>
      <c r="G146" s="110"/>
      <c r="H146" s="99"/>
      <c r="J146" s="177"/>
    </row>
    <row r="147" spans="2:10" ht="16.899999999999999" customHeight="1" x14ac:dyDescent="0.25">
      <c r="B147" s="90"/>
      <c r="C147" s="52"/>
      <c r="D147" s="130"/>
      <c r="E147" s="113"/>
      <c r="F147" s="113"/>
      <c r="G147" s="20"/>
      <c r="H147" s="94"/>
      <c r="J147" s="177"/>
    </row>
    <row r="148" spans="2:10" ht="16.899999999999999" customHeight="1" x14ac:dyDescent="0.25">
      <c r="B148" s="221" t="s">
        <v>311</v>
      </c>
      <c r="C148" s="219" t="s">
        <v>259</v>
      </c>
      <c r="D148" s="222" t="s">
        <v>312</v>
      </c>
      <c r="E148" s="223" t="s">
        <v>256</v>
      </c>
      <c r="F148" s="223" t="s">
        <v>257</v>
      </c>
      <c r="G148" s="141"/>
      <c r="H148" s="142"/>
      <c r="J148" s="177"/>
    </row>
    <row r="149" spans="2:10" ht="16.899999999999999" customHeight="1" x14ac:dyDescent="0.25">
      <c r="B149" s="221"/>
      <c r="C149" s="219"/>
      <c r="D149" s="219"/>
      <c r="E149" s="219"/>
      <c r="F149" s="219"/>
      <c r="G149" s="123"/>
      <c r="H149" s="124"/>
      <c r="J149" s="177"/>
    </row>
    <row r="150" spans="2:10" ht="16.899999999999999" customHeight="1" x14ac:dyDescent="0.25">
      <c r="B150" s="90" t="s">
        <v>314</v>
      </c>
      <c r="C150" s="52" t="s">
        <v>315</v>
      </c>
      <c r="D150" s="130">
        <v>2</v>
      </c>
      <c r="E150" s="107">
        <v>58.17</v>
      </c>
      <c r="F150" s="108">
        <f t="shared" ref="F150:F166" si="6">ROUND(D150*E150,2)</f>
        <v>116.34</v>
      </c>
      <c r="G150" s="126"/>
      <c r="H150" s="127"/>
      <c r="J150" s="177"/>
    </row>
    <row r="151" spans="2:10" ht="16.899999999999999" customHeight="1" x14ac:dyDescent="0.25">
      <c r="B151" s="90" t="s">
        <v>316</v>
      </c>
      <c r="C151" s="52" t="s">
        <v>259</v>
      </c>
      <c r="D151" s="130">
        <v>4</v>
      </c>
      <c r="E151" s="107">
        <v>66.819999999999993</v>
      </c>
      <c r="F151" s="108">
        <f t="shared" si="6"/>
        <v>267.27999999999997</v>
      </c>
      <c r="G151" s="126"/>
      <c r="H151" s="127"/>
      <c r="J151" s="177"/>
    </row>
    <row r="152" spans="2:10" ht="16.899999999999999" customHeight="1" x14ac:dyDescent="0.25">
      <c r="B152" s="90" t="s">
        <v>317</v>
      </c>
      <c r="C152" s="52" t="s">
        <v>259</v>
      </c>
      <c r="D152" s="130">
        <v>6</v>
      </c>
      <c r="E152" s="107">
        <v>31.02</v>
      </c>
      <c r="F152" s="108">
        <f t="shared" si="6"/>
        <v>186.12</v>
      </c>
      <c r="G152" s="126"/>
      <c r="H152" s="127"/>
      <c r="J152" s="177"/>
    </row>
    <row r="153" spans="2:10" ht="16.899999999999999" customHeight="1" x14ac:dyDescent="0.25">
      <c r="B153" s="90" t="s">
        <v>318</v>
      </c>
      <c r="C153" s="52" t="s">
        <v>259</v>
      </c>
      <c r="D153" s="130">
        <v>6</v>
      </c>
      <c r="E153" s="107">
        <v>28.13</v>
      </c>
      <c r="F153" s="108">
        <f t="shared" si="6"/>
        <v>168.78</v>
      </c>
      <c r="G153" s="126"/>
      <c r="H153" s="127"/>
      <c r="J153" s="177"/>
    </row>
    <row r="154" spans="2:10" ht="16.899999999999999" customHeight="1" x14ac:dyDescent="0.25">
      <c r="B154" s="90" t="s">
        <v>392</v>
      </c>
      <c r="C154" s="52" t="s">
        <v>315</v>
      </c>
      <c r="D154" s="130">
        <v>1</v>
      </c>
      <c r="E154" s="107">
        <v>33.159999999999997</v>
      </c>
      <c r="F154" s="108">
        <f t="shared" si="6"/>
        <v>33.159999999999997</v>
      </c>
      <c r="G154" s="126"/>
      <c r="H154" s="127"/>
      <c r="J154" s="177"/>
    </row>
    <row r="155" spans="2:10" ht="16.899999999999999" customHeight="1" x14ac:dyDescent="0.25">
      <c r="B155" s="90" t="s">
        <v>321</v>
      </c>
      <c r="C155" s="52" t="s">
        <v>259</v>
      </c>
      <c r="D155" s="130">
        <v>1</v>
      </c>
      <c r="E155" s="107">
        <v>40.1</v>
      </c>
      <c r="F155" s="108">
        <f t="shared" si="6"/>
        <v>40.1</v>
      </c>
      <c r="G155" s="126"/>
      <c r="H155" s="127"/>
      <c r="J155" s="177"/>
    </row>
    <row r="156" spans="2:10" ht="16.899999999999999" customHeight="1" x14ac:dyDescent="0.25">
      <c r="B156" s="90" t="s">
        <v>393</v>
      </c>
      <c r="C156" s="52" t="s">
        <v>259</v>
      </c>
      <c r="D156" s="130">
        <v>1</v>
      </c>
      <c r="E156" s="107">
        <v>36.49</v>
      </c>
      <c r="F156" s="108">
        <f t="shared" si="6"/>
        <v>36.49</v>
      </c>
      <c r="G156" s="126"/>
      <c r="H156" s="127"/>
      <c r="J156" s="177"/>
    </row>
    <row r="157" spans="2:10" ht="16.899999999999999" customHeight="1" x14ac:dyDescent="0.25">
      <c r="B157" s="90" t="s">
        <v>394</v>
      </c>
      <c r="C157" s="52" t="s">
        <v>315</v>
      </c>
      <c r="D157" s="130">
        <v>6</v>
      </c>
      <c r="E157" s="107">
        <v>5.76</v>
      </c>
      <c r="F157" s="108">
        <f t="shared" si="6"/>
        <v>34.56</v>
      </c>
      <c r="G157" s="126"/>
      <c r="H157" s="127"/>
      <c r="J157" s="177"/>
    </row>
    <row r="158" spans="2:10" ht="16.899999999999999" customHeight="1" x14ac:dyDescent="0.25">
      <c r="B158" s="90" t="s">
        <v>395</v>
      </c>
      <c r="C158" s="52" t="s">
        <v>315</v>
      </c>
      <c r="D158" s="130">
        <v>1</v>
      </c>
      <c r="E158" s="107">
        <v>18.3</v>
      </c>
      <c r="F158" s="108">
        <f t="shared" si="6"/>
        <v>18.3</v>
      </c>
      <c r="G158" s="126"/>
      <c r="H158" s="127"/>
      <c r="J158" s="177"/>
    </row>
    <row r="159" spans="2:10" ht="16.899999999999999" customHeight="1" x14ac:dyDescent="0.25">
      <c r="B159" s="90" t="s">
        <v>320</v>
      </c>
      <c r="C159" s="52" t="s">
        <v>259</v>
      </c>
      <c r="D159" s="130">
        <v>2</v>
      </c>
      <c r="E159" s="107">
        <v>5.01</v>
      </c>
      <c r="F159" s="108">
        <f t="shared" si="6"/>
        <v>10.02</v>
      </c>
      <c r="G159" s="126"/>
      <c r="H159" s="127"/>
      <c r="J159" s="177"/>
    </row>
    <row r="160" spans="2:10" ht="16.899999999999999" customHeight="1" x14ac:dyDescent="0.25">
      <c r="B160" s="90" t="s">
        <v>322</v>
      </c>
      <c r="C160" s="52" t="s">
        <v>315</v>
      </c>
      <c r="D160" s="130">
        <v>4</v>
      </c>
      <c r="E160" s="107">
        <v>2.95</v>
      </c>
      <c r="F160" s="108">
        <f t="shared" si="6"/>
        <v>11.8</v>
      </c>
      <c r="G160" s="126"/>
      <c r="H160" s="127"/>
      <c r="J160" s="177"/>
    </row>
    <row r="161" spans="2:10" ht="16.899999999999999" customHeight="1" x14ac:dyDescent="0.25">
      <c r="B161" s="90" t="s">
        <v>323</v>
      </c>
      <c r="C161" s="52" t="s">
        <v>259</v>
      </c>
      <c r="D161" s="130">
        <v>6</v>
      </c>
      <c r="E161" s="107">
        <v>11.04</v>
      </c>
      <c r="F161" s="108">
        <f t="shared" si="6"/>
        <v>66.239999999999995</v>
      </c>
      <c r="G161" s="126"/>
      <c r="H161" s="127"/>
      <c r="J161" s="177"/>
    </row>
    <row r="162" spans="2:10" ht="16.899999999999999" customHeight="1" x14ac:dyDescent="0.25">
      <c r="B162" s="90" t="s">
        <v>328</v>
      </c>
      <c r="C162" s="52" t="s">
        <v>259</v>
      </c>
      <c r="D162" s="130">
        <v>2</v>
      </c>
      <c r="E162" s="107">
        <v>23.23</v>
      </c>
      <c r="F162" s="108">
        <f t="shared" si="6"/>
        <v>46.46</v>
      </c>
      <c r="G162" s="126"/>
      <c r="H162" s="127"/>
      <c r="J162" s="177"/>
    </row>
    <row r="163" spans="2:10" ht="16.899999999999999" customHeight="1" x14ac:dyDescent="0.25">
      <c r="B163" s="90" t="s">
        <v>396</v>
      </c>
      <c r="C163" s="52" t="s">
        <v>259</v>
      </c>
      <c r="D163" s="130">
        <v>1</v>
      </c>
      <c r="E163" s="107">
        <v>14.38</v>
      </c>
      <c r="F163" s="108">
        <f t="shared" si="6"/>
        <v>14.38</v>
      </c>
      <c r="G163" s="126"/>
      <c r="H163" s="127"/>
      <c r="J163" s="177"/>
    </row>
    <row r="164" spans="2:10" ht="16.899999999999999" customHeight="1" x14ac:dyDescent="0.25">
      <c r="B164" s="90" t="s">
        <v>397</v>
      </c>
      <c r="C164" s="52" t="s">
        <v>259</v>
      </c>
      <c r="D164" s="130">
        <v>1</v>
      </c>
      <c r="E164" s="107">
        <v>19.36</v>
      </c>
      <c r="F164" s="108">
        <f t="shared" si="6"/>
        <v>19.36</v>
      </c>
      <c r="G164" s="126"/>
      <c r="H164" s="127"/>
      <c r="J164" s="177"/>
    </row>
    <row r="165" spans="2:10" ht="16.899999999999999" customHeight="1" x14ac:dyDescent="0.25">
      <c r="B165" s="90" t="s">
        <v>324</v>
      </c>
      <c r="C165" s="52" t="s">
        <v>259</v>
      </c>
      <c r="D165" s="130">
        <v>2</v>
      </c>
      <c r="E165" s="107">
        <v>51.95</v>
      </c>
      <c r="F165" s="108">
        <f t="shared" si="6"/>
        <v>103.9</v>
      </c>
      <c r="G165" s="126"/>
      <c r="H165" s="127"/>
      <c r="J165" s="177"/>
    </row>
    <row r="166" spans="2:10" ht="16.899999999999999" customHeight="1" x14ac:dyDescent="0.25">
      <c r="B166" s="90" t="s">
        <v>325</v>
      </c>
      <c r="C166" s="52" t="s">
        <v>259</v>
      </c>
      <c r="D166" s="130">
        <v>1</v>
      </c>
      <c r="E166" s="107">
        <v>119.62</v>
      </c>
      <c r="F166" s="108">
        <f t="shared" si="6"/>
        <v>119.62</v>
      </c>
      <c r="G166" s="126"/>
      <c r="H166" s="127"/>
      <c r="J166" s="177"/>
    </row>
    <row r="167" spans="2:10" ht="16.899999999999999" customHeight="1" x14ac:dyDescent="0.25">
      <c r="B167" s="224" t="s">
        <v>398</v>
      </c>
      <c r="C167" s="224"/>
      <c r="D167" s="224"/>
      <c r="E167" s="224"/>
      <c r="F167" s="128">
        <f>SUM(F150:F166)</f>
        <v>1292.9099999999999</v>
      </c>
      <c r="G167" s="98"/>
      <c r="H167" s="129"/>
      <c r="J167" s="177"/>
    </row>
    <row r="168" spans="2:10" ht="16.899999999999999" customHeight="1" x14ac:dyDescent="0.25">
      <c r="B168" s="213" t="s">
        <v>399</v>
      </c>
      <c r="C168" s="213"/>
      <c r="D168" s="213"/>
      <c r="E168" s="213"/>
      <c r="F168" s="143">
        <f>ROUND(F167/12,2)</f>
        <v>107.74</v>
      </c>
      <c r="G168" s="144"/>
      <c r="H168" s="145"/>
      <c r="J168" s="177"/>
    </row>
    <row r="169" spans="2:10" ht="16.899999999999999" customHeight="1" x14ac:dyDescent="0.25">
      <c r="B169" s="146"/>
      <c r="C169" s="146"/>
      <c r="D169" s="146"/>
      <c r="E169" s="146"/>
      <c r="F169" s="147"/>
      <c r="G169" s="146"/>
      <c r="H169" s="148"/>
      <c r="J169" s="177"/>
    </row>
    <row r="170" spans="2:10" ht="16.899999999999999" customHeight="1" x14ac:dyDescent="0.25">
      <c r="B170" s="225" t="s">
        <v>400</v>
      </c>
      <c r="C170" s="225"/>
      <c r="D170" s="225"/>
      <c r="E170" s="225"/>
      <c r="F170" s="225"/>
      <c r="G170" s="225"/>
      <c r="H170" s="225"/>
      <c r="J170" s="177"/>
    </row>
    <row r="171" spans="2:10" ht="16.899999999999999" customHeight="1" x14ac:dyDescent="0.25">
      <c r="B171" s="225"/>
      <c r="C171" s="225"/>
      <c r="D171" s="225"/>
      <c r="E171" s="225"/>
      <c r="F171" s="225"/>
      <c r="G171" s="225"/>
      <c r="H171" s="225"/>
      <c r="J171" s="177"/>
    </row>
    <row r="172" spans="2:10" ht="16.899999999999999" customHeight="1" x14ac:dyDescent="0.25">
      <c r="B172" s="226" t="s">
        <v>72</v>
      </c>
      <c r="C172" s="219" t="s">
        <v>313</v>
      </c>
      <c r="D172" s="219"/>
      <c r="E172" s="219" t="s">
        <v>401</v>
      </c>
      <c r="F172" s="219"/>
      <c r="G172" s="220" t="s">
        <v>402</v>
      </c>
      <c r="H172" s="220"/>
      <c r="J172" s="177"/>
    </row>
    <row r="173" spans="2:10" ht="16.899999999999999" customHeight="1" x14ac:dyDescent="0.25">
      <c r="B173" s="226"/>
      <c r="C173" s="219"/>
      <c r="D173" s="219"/>
      <c r="E173" s="219"/>
      <c r="F173" s="219"/>
      <c r="G173" s="220"/>
      <c r="H173" s="220"/>
      <c r="J173" s="177"/>
    </row>
    <row r="174" spans="2:10" ht="16.899999999999999" customHeight="1" x14ac:dyDescent="0.25">
      <c r="B174" s="90" t="s">
        <v>180</v>
      </c>
      <c r="C174" s="209">
        <f>F56</f>
        <v>2414.96</v>
      </c>
      <c r="D174" s="209"/>
      <c r="E174" s="209">
        <f>F57</f>
        <v>201.25</v>
      </c>
      <c r="F174" s="209"/>
      <c r="G174" s="210">
        <f>ROUND(C174/12,2)</f>
        <v>201.25</v>
      </c>
      <c r="H174" s="210"/>
      <c r="J174" s="177"/>
    </row>
    <row r="175" spans="2:10" ht="16.899999999999999" customHeight="1" x14ac:dyDescent="0.25">
      <c r="B175" s="90" t="s">
        <v>181</v>
      </c>
      <c r="C175" s="209">
        <f>F100</f>
        <v>1245.9099999999999</v>
      </c>
      <c r="D175" s="209"/>
      <c r="E175" s="209">
        <f>F101</f>
        <v>103.83</v>
      </c>
      <c r="F175" s="209"/>
      <c r="G175" s="210">
        <f>ROUND(C175/12,2)</f>
        <v>103.83</v>
      </c>
      <c r="H175" s="210"/>
      <c r="J175" s="177"/>
    </row>
    <row r="176" spans="2:10" ht="16.899999999999999" customHeight="1" x14ac:dyDescent="0.25">
      <c r="B176" s="90" t="s">
        <v>403</v>
      </c>
      <c r="C176" s="209">
        <f>F77</f>
        <v>2010.1500000000003</v>
      </c>
      <c r="D176" s="209"/>
      <c r="E176" s="209">
        <f>F78</f>
        <v>167.51</v>
      </c>
      <c r="F176" s="209"/>
      <c r="G176" s="210">
        <f>ROUND(C176/12,2)</f>
        <v>167.51</v>
      </c>
      <c r="H176" s="210"/>
      <c r="J176" s="177"/>
    </row>
    <row r="177" spans="2:10" ht="16.899999999999999" customHeight="1" x14ac:dyDescent="0.25">
      <c r="B177" s="90" t="s">
        <v>404</v>
      </c>
      <c r="C177" s="209">
        <f>F87</f>
        <v>0</v>
      </c>
      <c r="D177" s="209"/>
      <c r="E177" s="209">
        <f>F88</f>
        <v>0</v>
      </c>
      <c r="F177" s="209"/>
      <c r="G177" s="210">
        <f>ROUND(C177/12,2)</f>
        <v>0</v>
      </c>
      <c r="H177" s="210"/>
      <c r="J177" s="177"/>
    </row>
    <row r="178" spans="2:10" ht="16.899999999999999" customHeight="1" x14ac:dyDescent="0.25">
      <c r="B178" s="149" t="s">
        <v>405</v>
      </c>
      <c r="C178" s="320">
        <f>F56+F100+F77+F87</f>
        <v>5671.02</v>
      </c>
      <c r="D178" s="320"/>
      <c r="E178" s="320">
        <f>F57+F101+F78+F88</f>
        <v>472.59</v>
      </c>
      <c r="F178" s="320"/>
      <c r="G178" s="321">
        <f>SUM(G174:G177)</f>
        <v>472.59</v>
      </c>
      <c r="H178" s="321"/>
      <c r="J178" s="177"/>
    </row>
    <row r="179" spans="2:10" ht="16.899999999999999" customHeight="1" x14ac:dyDescent="0.25">
      <c r="B179" s="150"/>
      <c r="C179" s="167"/>
      <c r="D179" s="167"/>
      <c r="E179" s="167"/>
      <c r="F179" s="167"/>
      <c r="G179" s="168"/>
      <c r="H179" s="169"/>
      <c r="J179" s="177"/>
    </row>
    <row r="180" spans="2:10" ht="16.899999999999999" customHeight="1" x14ac:dyDescent="0.25">
      <c r="B180" s="218" t="s">
        <v>242</v>
      </c>
      <c r="C180" s="219" t="s">
        <v>313</v>
      </c>
      <c r="D180" s="219"/>
      <c r="E180" s="219" t="s">
        <v>401</v>
      </c>
      <c r="F180" s="219"/>
      <c r="G180" s="220" t="s">
        <v>402</v>
      </c>
      <c r="H180" s="220"/>
      <c r="J180" s="177"/>
    </row>
    <row r="181" spans="2:10" ht="16.899999999999999" customHeight="1" x14ac:dyDescent="0.25">
      <c r="B181" s="218"/>
      <c r="C181" s="219"/>
      <c r="D181" s="219"/>
      <c r="E181" s="219"/>
      <c r="F181" s="219"/>
      <c r="G181" s="220"/>
      <c r="H181" s="220"/>
      <c r="J181" s="177"/>
    </row>
    <row r="182" spans="2:10" ht="16.899999999999999" customHeight="1" x14ac:dyDescent="0.25">
      <c r="B182" s="90" t="s">
        <v>180</v>
      </c>
      <c r="C182" s="209">
        <f>F130</f>
        <v>2873.7599999999998</v>
      </c>
      <c r="D182" s="209"/>
      <c r="E182" s="209">
        <f>F131</f>
        <v>239.48</v>
      </c>
      <c r="F182" s="209"/>
      <c r="G182" s="210">
        <f>ROUND(C182/12,2)</f>
        <v>239.48</v>
      </c>
      <c r="H182" s="210"/>
      <c r="J182" s="177"/>
    </row>
    <row r="183" spans="2:10" ht="16.899999999999999" customHeight="1" x14ac:dyDescent="0.25">
      <c r="B183" s="90" t="s">
        <v>406</v>
      </c>
      <c r="C183" s="209">
        <f>F137</f>
        <v>2450.64</v>
      </c>
      <c r="D183" s="209"/>
      <c r="E183" s="209">
        <f>F138</f>
        <v>204.22</v>
      </c>
      <c r="F183" s="209"/>
      <c r="G183" s="210">
        <f>ROUND(C183/12,2)</f>
        <v>204.22</v>
      </c>
      <c r="H183" s="210"/>
      <c r="J183" s="177"/>
    </row>
    <row r="184" spans="2:10" ht="16.899999999999999" customHeight="1" x14ac:dyDescent="0.25">
      <c r="B184" s="90" t="s">
        <v>181</v>
      </c>
      <c r="C184" s="209">
        <f>F145</f>
        <v>1831.15</v>
      </c>
      <c r="D184" s="209"/>
      <c r="E184" s="209">
        <f>F146</f>
        <v>152.6</v>
      </c>
      <c r="F184" s="209"/>
      <c r="G184" s="210">
        <f>ROUND(C184/12,2)</f>
        <v>152.6</v>
      </c>
      <c r="H184" s="210"/>
      <c r="J184" s="177"/>
    </row>
    <row r="185" spans="2:10" ht="16.899999999999999" customHeight="1" x14ac:dyDescent="0.25">
      <c r="B185" s="90" t="s">
        <v>403</v>
      </c>
      <c r="C185" s="209">
        <f>F167</f>
        <v>1292.9099999999999</v>
      </c>
      <c r="D185" s="209"/>
      <c r="E185" s="209">
        <f>F168</f>
        <v>107.74</v>
      </c>
      <c r="F185" s="209"/>
      <c r="G185" s="210">
        <f>ROUND(C185/12,2)</f>
        <v>107.74</v>
      </c>
      <c r="H185" s="210"/>
      <c r="J185" s="177"/>
    </row>
    <row r="186" spans="2:10" ht="16.899999999999999" customHeight="1" x14ac:dyDescent="0.25">
      <c r="B186" s="149" t="s">
        <v>405</v>
      </c>
      <c r="C186" s="320">
        <f>(F130+F137+F145+F167)</f>
        <v>8448.4599999999991</v>
      </c>
      <c r="D186" s="320"/>
      <c r="E186" s="320">
        <f>(F131+F138+F146+F168)</f>
        <v>704.04</v>
      </c>
      <c r="F186" s="320"/>
      <c r="G186" s="321">
        <f>SUM(G182:G185)</f>
        <v>704.04</v>
      </c>
      <c r="H186" s="321"/>
      <c r="J186" s="177"/>
    </row>
    <row r="187" spans="2:10" ht="16.899999999999999" customHeight="1" x14ac:dyDescent="0.25">
      <c r="B187" s="150"/>
      <c r="C187" s="167"/>
      <c r="D187" s="167"/>
      <c r="E187" s="167"/>
      <c r="F187" s="167"/>
      <c r="G187" s="167"/>
      <c r="H187" s="170"/>
      <c r="J187" s="177"/>
    </row>
    <row r="188" spans="2:10" ht="16.899999999999999" customHeight="1" x14ac:dyDescent="0.25">
      <c r="B188" s="153"/>
      <c r="C188" s="147"/>
      <c r="D188" s="147"/>
      <c r="E188" s="147"/>
      <c r="F188" s="147"/>
      <c r="G188" s="147"/>
      <c r="H188" s="171"/>
      <c r="J188" s="177"/>
    </row>
    <row r="189" spans="2:10" ht="16.899999999999999" customHeight="1" x14ac:dyDescent="0.25">
      <c r="B189" s="213" t="s">
        <v>407</v>
      </c>
      <c r="C189" s="214">
        <f>C178+C186</f>
        <v>14119.48</v>
      </c>
      <c r="D189" s="214"/>
      <c r="E189" s="214">
        <f>E178+E186</f>
        <v>1176.6299999999999</v>
      </c>
      <c r="F189" s="214"/>
      <c r="G189" s="215">
        <f>G178+G186</f>
        <v>1176.6299999999999</v>
      </c>
      <c r="H189" s="215"/>
      <c r="J189" s="177"/>
    </row>
    <row r="190" spans="2:10" ht="16.899999999999999" customHeight="1" x14ac:dyDescent="0.25">
      <c r="B190" s="213"/>
      <c r="C190" s="214"/>
      <c r="D190" s="214"/>
      <c r="E190" s="214"/>
      <c r="F190" s="214"/>
      <c r="G190" s="215"/>
      <c r="H190" s="215"/>
      <c r="J190" s="177"/>
    </row>
    <row r="191" spans="2:10" ht="16.899999999999999" customHeight="1" x14ac:dyDescent="0.25">
      <c r="J191" s="177"/>
    </row>
    <row r="192" spans="2:10" ht="16.899999999999999" customHeight="1" x14ac:dyDescent="0.25">
      <c r="B192" s="205" t="s">
        <v>408</v>
      </c>
      <c r="C192" s="205"/>
      <c r="D192" s="205"/>
      <c r="E192" s="205"/>
      <c r="F192" s="205"/>
      <c r="G192" s="205"/>
      <c r="H192" s="156">
        <v>2</v>
      </c>
      <c r="J192" s="177"/>
    </row>
    <row r="193" spans="2:10" ht="16.899999999999999" customHeight="1" x14ac:dyDescent="0.25">
      <c r="B193" s="206" t="s">
        <v>409</v>
      </c>
      <c r="C193" s="206"/>
      <c r="D193" s="206"/>
      <c r="E193" s="206"/>
      <c r="F193" s="206"/>
      <c r="G193" s="206"/>
      <c r="H193" s="157">
        <v>2</v>
      </c>
      <c r="J193" s="177"/>
    </row>
    <row r="194" spans="2:10" ht="16.899999999999999" customHeight="1" x14ac:dyDescent="0.25">
      <c r="B194" s="207" t="s">
        <v>410</v>
      </c>
      <c r="C194" s="207"/>
      <c r="D194" s="207"/>
      <c r="E194" s="207"/>
      <c r="F194" s="207"/>
      <c r="G194" s="207"/>
      <c r="H194" s="207"/>
      <c r="J194" s="177"/>
    </row>
    <row r="195" spans="2:10" ht="16.899999999999999" customHeight="1" x14ac:dyDescent="0.25">
      <c r="B195" s="208" t="s">
        <v>411</v>
      </c>
      <c r="C195" s="208"/>
      <c r="D195" s="208"/>
      <c r="E195" s="208"/>
      <c r="F195" s="208"/>
      <c r="G195" s="208"/>
      <c r="H195" s="208"/>
      <c r="J195" s="177"/>
    </row>
    <row r="196" spans="2:10" ht="16.899999999999999" customHeight="1" x14ac:dyDescent="0.25">
      <c r="B196" s="208"/>
      <c r="C196" s="208"/>
      <c r="D196" s="208"/>
      <c r="E196" s="208"/>
      <c r="F196" s="208"/>
      <c r="G196" s="208"/>
      <c r="H196" s="208"/>
      <c r="J196" s="177"/>
    </row>
    <row r="197" spans="2:10" customFormat="1" x14ac:dyDescent="0.25"/>
    <row r="198" spans="2:10" customFormat="1" x14ac:dyDescent="0.25"/>
    <row r="199" spans="2:10" customFormat="1" x14ac:dyDescent="0.25"/>
    <row r="200" spans="2:10" customFormat="1" x14ac:dyDescent="0.25"/>
    <row r="201" spans="2:10" customFormat="1" x14ac:dyDescent="0.25"/>
    <row r="202" spans="2:10" customFormat="1" x14ac:dyDescent="0.25"/>
    <row r="203" spans="2:10" customFormat="1" x14ac:dyDescent="0.25"/>
    <row r="204" spans="2:10" customFormat="1" x14ac:dyDescent="0.25"/>
    <row r="205" spans="2:10" customFormat="1" x14ac:dyDescent="0.25"/>
    <row r="206" spans="2:10" customFormat="1" x14ac:dyDescent="0.25"/>
    <row r="207" spans="2:10" customFormat="1" x14ac:dyDescent="0.25"/>
    <row r="208" spans="2:10" customFormat="1" x14ac:dyDescent="0.25"/>
    <row r="209" customFormat="1" x14ac:dyDescent="0.25"/>
    <row r="210" customFormat="1" x14ac:dyDescent="0.25"/>
    <row r="211" customFormat="1" x14ac:dyDescent="0.25"/>
    <row r="212" customFormat="1" x14ac:dyDescent="0.25"/>
    <row r="213" customFormat="1" x14ac:dyDescent="0.25"/>
    <row r="214" customFormat="1" x14ac:dyDescent="0.25"/>
    <row r="215" customFormat="1" x14ac:dyDescent="0.25"/>
    <row r="216" customFormat="1" x14ac:dyDescent="0.25"/>
    <row r="217" customFormat="1" x14ac:dyDescent="0.25"/>
    <row r="218" customFormat="1" x14ac:dyDescent="0.25"/>
    <row r="219" customFormat="1" x14ac:dyDescent="0.25"/>
    <row r="220" customFormat="1" x14ac:dyDescent="0.25"/>
    <row r="221" customFormat="1" x14ac:dyDescent="0.25"/>
    <row r="222" customFormat="1" x14ac:dyDescent="0.25"/>
    <row r="223" customFormat="1" x14ac:dyDescent="0.25"/>
    <row r="224" customFormat="1" x14ac:dyDescent="0.25"/>
    <row r="225" customFormat="1" x14ac:dyDescent="0.25"/>
    <row r="226" customFormat="1" x14ac:dyDescent="0.25"/>
    <row r="227" customFormat="1" x14ac:dyDescent="0.25"/>
    <row r="228" customFormat="1" x14ac:dyDescent="0.25"/>
    <row r="229" customFormat="1" x14ac:dyDescent="0.25"/>
    <row r="230" customFormat="1" x14ac:dyDescent="0.25"/>
    <row r="231" customFormat="1" x14ac:dyDescent="0.25"/>
    <row r="232" customFormat="1" x14ac:dyDescent="0.25"/>
    <row r="233" customFormat="1" x14ac:dyDescent="0.25"/>
    <row r="234" customFormat="1" x14ac:dyDescent="0.25"/>
    <row r="235" customFormat="1" x14ac:dyDescent="0.25"/>
    <row r="236" customFormat="1" x14ac:dyDescent="0.25"/>
    <row r="237" customFormat="1" x14ac:dyDescent="0.25"/>
    <row r="238" customFormat="1" x14ac:dyDescent="0.25"/>
    <row r="239" customFormat="1" x14ac:dyDescent="0.25"/>
    <row r="240" customFormat="1" x14ac:dyDescent="0.25"/>
    <row r="241" customFormat="1" x14ac:dyDescent="0.25"/>
    <row r="242" customFormat="1" x14ac:dyDescent="0.25"/>
    <row r="243" customFormat="1" x14ac:dyDescent="0.25"/>
    <row r="244" customFormat="1" x14ac:dyDescent="0.25"/>
    <row r="245" customFormat="1" x14ac:dyDescent="0.25"/>
    <row r="246" customFormat="1" x14ac:dyDescent="0.25"/>
    <row r="247" customFormat="1" x14ac:dyDescent="0.25"/>
    <row r="248" customFormat="1" x14ac:dyDescent="0.25"/>
    <row r="249" customFormat="1" x14ac:dyDescent="0.25"/>
  </sheetData>
  <mergeCells count="104">
    <mergeCell ref="B1:F1"/>
    <mergeCell ref="B2:F2"/>
    <mergeCell ref="B3:H4"/>
    <mergeCell ref="B5:B6"/>
    <mergeCell ref="C5:C6"/>
    <mergeCell ref="D5:D6"/>
    <mergeCell ref="E5:E6"/>
    <mergeCell ref="F5:F6"/>
    <mergeCell ref="B59:B60"/>
    <mergeCell ref="C59:C60"/>
    <mergeCell ref="D59:D60"/>
    <mergeCell ref="E59:E60"/>
    <mergeCell ref="F59:F60"/>
    <mergeCell ref="B80:B81"/>
    <mergeCell ref="C80:C81"/>
    <mergeCell ref="D80:D81"/>
    <mergeCell ref="E80:E81"/>
    <mergeCell ref="F80:F81"/>
    <mergeCell ref="G80:G81"/>
    <mergeCell ref="H80:H81"/>
    <mergeCell ref="B91:B92"/>
    <mergeCell ref="C91:C92"/>
    <mergeCell ref="D91:D92"/>
    <mergeCell ref="E91:E92"/>
    <mergeCell ref="F91:F92"/>
    <mergeCell ref="G91:G92"/>
    <mergeCell ref="H91:H92"/>
    <mergeCell ref="B103:H104"/>
    <mergeCell ref="B105:B106"/>
    <mergeCell ref="C105:C106"/>
    <mergeCell ref="D105:D106"/>
    <mergeCell ref="E105:E106"/>
    <mergeCell ref="F105:F106"/>
    <mergeCell ref="B130:E130"/>
    <mergeCell ref="B131:E131"/>
    <mergeCell ref="B133:B134"/>
    <mergeCell ref="C133:C134"/>
    <mergeCell ref="D133:D134"/>
    <mergeCell ref="E133:E134"/>
    <mergeCell ref="F133:F134"/>
    <mergeCell ref="G133:G134"/>
    <mergeCell ref="B137:E137"/>
    <mergeCell ref="B138:E138"/>
    <mergeCell ref="B140:B141"/>
    <mergeCell ref="C140:C141"/>
    <mergeCell ref="D140:D141"/>
    <mergeCell ref="E140:E141"/>
    <mergeCell ref="F140:F141"/>
    <mergeCell ref="G140:G141"/>
    <mergeCell ref="H140:H141"/>
    <mergeCell ref="B148:B149"/>
    <mergeCell ref="C148:C149"/>
    <mergeCell ref="D148:D149"/>
    <mergeCell ref="E148:E149"/>
    <mergeCell ref="F148:F149"/>
    <mergeCell ref="B167:E167"/>
    <mergeCell ref="B168:E168"/>
    <mergeCell ref="B170:H171"/>
    <mergeCell ref="B172:B173"/>
    <mergeCell ref="C172:D173"/>
    <mergeCell ref="E172:F173"/>
    <mergeCell ref="G172:H173"/>
    <mergeCell ref="C174:D174"/>
    <mergeCell ref="E174:F174"/>
    <mergeCell ref="G174:H174"/>
    <mergeCell ref="C175:D175"/>
    <mergeCell ref="E175:F175"/>
    <mergeCell ref="G175:H175"/>
    <mergeCell ref="C176:D176"/>
    <mergeCell ref="E176:F176"/>
    <mergeCell ref="G176:H176"/>
    <mergeCell ref="C177:D177"/>
    <mergeCell ref="E177:F177"/>
    <mergeCell ref="G177:H177"/>
    <mergeCell ref="C178:D178"/>
    <mergeCell ref="E178:F178"/>
    <mergeCell ref="G178:H178"/>
    <mergeCell ref="B180:B181"/>
    <mergeCell ref="C180:D181"/>
    <mergeCell ref="E180:F181"/>
    <mergeCell ref="G180:H181"/>
    <mergeCell ref="C182:D182"/>
    <mergeCell ref="E182:F182"/>
    <mergeCell ref="G182:H182"/>
    <mergeCell ref="C183:D183"/>
    <mergeCell ref="E183:F183"/>
    <mergeCell ref="G183:H183"/>
    <mergeCell ref="C184:D184"/>
    <mergeCell ref="E184:F184"/>
    <mergeCell ref="G184:H184"/>
    <mergeCell ref="B192:G192"/>
    <mergeCell ref="B193:G193"/>
    <mergeCell ref="B194:H194"/>
    <mergeCell ref="B195:H196"/>
    <mergeCell ref="C185:D185"/>
    <mergeCell ref="E185:F185"/>
    <mergeCell ref="G185:H185"/>
    <mergeCell ref="C186:D186"/>
    <mergeCell ref="E186:F186"/>
    <mergeCell ref="G186:H186"/>
    <mergeCell ref="B189:B190"/>
    <mergeCell ref="C189:D190"/>
    <mergeCell ref="E189:F190"/>
    <mergeCell ref="G189:H190"/>
  </mergeCells>
  <pageMargins left="0.75" right="0.75" top="1" bottom="1" header="0.511811023622047" footer="0.511811023622047"/>
  <pageSetup paperSize="9" scale="98" fitToHeight="0" orientation="landscape" horizontalDpi="300" verticalDpi="3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tabColor rgb="FFBF8F00"/>
    <pageSetUpPr fitToPage="1"/>
  </sheetPr>
  <dimension ref="D1:H250"/>
  <sheetViews>
    <sheetView showGridLines="0" topLeftCell="A26" zoomScaleNormal="100" workbookViewId="0">
      <selection activeCell="D50" sqref="D50:F58"/>
    </sheetView>
  </sheetViews>
  <sheetFormatPr defaultColWidth="8.7109375" defaultRowHeight="12.75" x14ac:dyDescent="0.2"/>
  <cols>
    <col min="1" max="1" width="21.5703125" style="1" customWidth="1"/>
    <col min="2" max="3" width="8.7109375" style="1"/>
    <col min="4" max="4" width="36.42578125" style="1" customWidth="1"/>
    <col min="5" max="5" width="25.85546875" style="1" customWidth="1"/>
    <col min="6" max="6" width="81.28515625" style="1" customWidth="1"/>
    <col min="7" max="7" width="115.7109375" style="1" customWidth="1"/>
    <col min="8" max="16384" width="8.7109375" style="1"/>
  </cols>
  <sheetData>
    <row r="1" spans="4:8" ht="16.899999999999999" customHeight="1" x14ac:dyDescent="0.2">
      <c r="D1" s="331" t="s">
        <v>412</v>
      </c>
      <c r="E1" s="331"/>
      <c r="F1" s="331"/>
    </row>
    <row r="2" spans="4:8" ht="16.899999999999999" customHeight="1" x14ac:dyDescent="0.2">
      <c r="D2" s="332" t="s">
        <v>413</v>
      </c>
      <c r="E2" s="332"/>
      <c r="F2" s="332"/>
    </row>
    <row r="3" spans="4:8" ht="16.899999999999999" customHeight="1" x14ac:dyDescent="0.2">
      <c r="D3" s="219" t="s">
        <v>414</v>
      </c>
      <c r="E3" s="219" t="s">
        <v>415</v>
      </c>
      <c r="F3" s="219" t="s">
        <v>416</v>
      </c>
    </row>
    <row r="4" spans="4:8" ht="16.899999999999999" customHeight="1" x14ac:dyDescent="0.2">
      <c r="D4" s="219"/>
      <c r="E4" s="219"/>
      <c r="F4" s="219"/>
    </row>
    <row r="5" spans="4:8" ht="16.899999999999999" customHeight="1" x14ac:dyDescent="0.2">
      <c r="D5" s="328" t="s">
        <v>417</v>
      </c>
      <c r="E5" s="329" t="s">
        <v>418</v>
      </c>
      <c r="F5" s="330" t="s">
        <v>419</v>
      </c>
    </row>
    <row r="6" spans="4:8" ht="16.899999999999999" customHeight="1" x14ac:dyDescent="0.2">
      <c r="D6" s="328"/>
      <c r="E6" s="328"/>
      <c r="F6" s="328"/>
    </row>
    <row r="7" spans="4:8" ht="16.899999999999999" customHeight="1" x14ac:dyDescent="0.2">
      <c r="D7" s="328"/>
      <c r="E7" s="328"/>
      <c r="F7" s="328"/>
    </row>
    <row r="8" spans="4:8" ht="16.899999999999999" customHeight="1" x14ac:dyDescent="0.2">
      <c r="D8" s="328"/>
      <c r="E8" s="328"/>
      <c r="F8" s="328"/>
    </row>
    <row r="9" spans="4:8" ht="16.899999999999999" customHeight="1" x14ac:dyDescent="0.2">
      <c r="D9" s="328"/>
      <c r="E9" s="328"/>
      <c r="F9" s="328"/>
    </row>
    <row r="10" spans="4:8" ht="16.899999999999999" customHeight="1" x14ac:dyDescent="0.2">
      <c r="D10" s="328"/>
      <c r="E10" s="328"/>
      <c r="F10" s="328"/>
    </row>
    <row r="11" spans="4:8" ht="16.899999999999999" customHeight="1" x14ac:dyDescent="0.2">
      <c r="D11" s="324" t="s">
        <v>420</v>
      </c>
      <c r="E11" s="325" t="s">
        <v>421</v>
      </c>
      <c r="F11" s="327" t="s">
        <v>422</v>
      </c>
    </row>
    <row r="12" spans="4:8" ht="16.899999999999999" customHeight="1" x14ac:dyDescent="0.2">
      <c r="D12" s="324"/>
      <c r="E12" s="324"/>
      <c r="F12" s="324"/>
      <c r="G12" s="52"/>
      <c r="H12" s="52"/>
    </row>
    <row r="13" spans="4:8" ht="16.899999999999999" customHeight="1" x14ac:dyDescent="0.2">
      <c r="D13" s="324" t="s">
        <v>423</v>
      </c>
      <c r="E13" s="325" t="s">
        <v>424</v>
      </c>
      <c r="F13" s="327" t="s">
        <v>425</v>
      </c>
    </row>
    <row r="14" spans="4:8" ht="16.899999999999999" customHeight="1" x14ac:dyDescent="0.2">
      <c r="D14" s="324"/>
      <c r="E14" s="324"/>
      <c r="F14" s="324"/>
    </row>
    <row r="15" spans="4:8" ht="16.899999999999999" customHeight="1" x14ac:dyDescent="0.2">
      <c r="D15" s="172" t="s">
        <v>426</v>
      </c>
      <c r="E15" s="173" t="s">
        <v>427</v>
      </c>
      <c r="F15" s="175" t="s">
        <v>428</v>
      </c>
    </row>
    <row r="16" spans="4:8" ht="16.899999999999999" customHeight="1" x14ac:dyDescent="0.2">
      <c r="D16" s="324" t="s">
        <v>429</v>
      </c>
      <c r="E16" s="325" t="s">
        <v>430</v>
      </c>
      <c r="F16" s="326" t="s">
        <v>431</v>
      </c>
      <c r="G16" s="148"/>
    </row>
    <row r="17" spans="4:7" ht="16.899999999999999" customHeight="1" x14ac:dyDescent="0.2">
      <c r="D17" s="324"/>
      <c r="E17" s="324"/>
      <c r="F17" s="324"/>
      <c r="G17" s="148"/>
    </row>
    <row r="18" spans="4:7" ht="16.899999999999999" customHeight="1" x14ac:dyDescent="0.2">
      <c r="D18" s="324"/>
      <c r="E18" s="324"/>
      <c r="F18" s="324"/>
      <c r="G18" s="148"/>
    </row>
    <row r="19" spans="4:7" ht="16.899999999999999" customHeight="1" x14ac:dyDescent="0.2">
      <c r="D19" s="324"/>
      <c r="E19" s="324"/>
      <c r="F19" s="324"/>
      <c r="G19" s="148"/>
    </row>
    <row r="20" spans="4:7" ht="16.899999999999999" customHeight="1" x14ac:dyDescent="0.2">
      <c r="D20" s="324"/>
      <c r="E20" s="324"/>
      <c r="F20" s="324"/>
      <c r="G20" s="148"/>
    </row>
    <row r="21" spans="4:7" ht="16.899999999999999" customHeight="1" x14ac:dyDescent="0.2">
      <c r="D21" s="324" t="s">
        <v>432</v>
      </c>
      <c r="E21" s="325" t="s">
        <v>433</v>
      </c>
      <c r="F21" s="326" t="s">
        <v>434</v>
      </c>
      <c r="G21" s="148"/>
    </row>
    <row r="22" spans="4:7" ht="16.899999999999999" customHeight="1" x14ac:dyDescent="0.2">
      <c r="D22" s="324"/>
      <c r="E22" s="324"/>
      <c r="F22" s="324"/>
    </row>
    <row r="23" spans="4:7" ht="16.899999999999999" customHeight="1" x14ac:dyDescent="0.2">
      <c r="D23" s="324"/>
      <c r="E23" s="324"/>
      <c r="F23" s="324"/>
    </row>
    <row r="24" spans="4:7" ht="16.899999999999999" customHeight="1" x14ac:dyDescent="0.2">
      <c r="D24" s="324"/>
      <c r="E24" s="324"/>
      <c r="F24" s="324"/>
    </row>
    <row r="25" spans="4:7" ht="16.899999999999999" customHeight="1" x14ac:dyDescent="0.2">
      <c r="D25" s="324"/>
      <c r="E25" s="324"/>
      <c r="F25" s="324"/>
    </row>
    <row r="26" spans="4:7" ht="16.899999999999999" customHeight="1" x14ac:dyDescent="0.2">
      <c r="D26" s="324"/>
      <c r="E26" s="324"/>
      <c r="F26" s="324"/>
    </row>
    <row r="27" spans="4:7" ht="16.899999999999999" customHeight="1" x14ac:dyDescent="0.2">
      <c r="D27" s="324" t="s">
        <v>435</v>
      </c>
      <c r="E27" s="325" t="s">
        <v>436</v>
      </c>
      <c r="F27" s="326" t="s">
        <v>437</v>
      </c>
    </row>
    <row r="28" spans="4:7" ht="16.899999999999999" customHeight="1" x14ac:dyDescent="0.2">
      <c r="D28" s="324"/>
      <c r="E28" s="324"/>
      <c r="F28" s="324"/>
    </row>
    <row r="29" spans="4:7" ht="16.899999999999999" customHeight="1" x14ac:dyDescent="0.2">
      <c r="D29" s="324"/>
      <c r="E29" s="324"/>
      <c r="F29" s="324"/>
    </row>
    <row r="30" spans="4:7" ht="16.899999999999999" customHeight="1" x14ac:dyDescent="0.2">
      <c r="D30" s="324"/>
      <c r="E30" s="324"/>
      <c r="F30" s="324"/>
    </row>
    <row r="31" spans="4:7" ht="16.899999999999999" customHeight="1" x14ac:dyDescent="0.2">
      <c r="D31" s="324"/>
      <c r="E31" s="324"/>
      <c r="F31" s="324"/>
    </row>
    <row r="32" spans="4:7" ht="16.899999999999999" customHeight="1" x14ac:dyDescent="0.2"/>
    <row r="33" spans="4:6" ht="16.899999999999999" customHeight="1" x14ac:dyDescent="0.2">
      <c r="D33" s="322" t="s">
        <v>438</v>
      </c>
      <c r="E33" s="322"/>
      <c r="F33" s="322"/>
    </row>
    <row r="34" spans="4:6" ht="16.899999999999999" customHeight="1" x14ac:dyDescent="0.2">
      <c r="D34" s="322"/>
      <c r="E34" s="322"/>
      <c r="F34" s="322"/>
    </row>
    <row r="35" spans="4:6" ht="16.899999999999999" customHeight="1" x14ac:dyDescent="0.2">
      <c r="D35" s="322"/>
      <c r="E35" s="322"/>
      <c r="F35" s="322"/>
    </row>
    <row r="36" spans="4:6" ht="16.899999999999999" customHeight="1" x14ac:dyDescent="0.2">
      <c r="D36" s="322"/>
      <c r="E36" s="322"/>
      <c r="F36" s="322"/>
    </row>
    <row r="37" spans="4:6" ht="16.899999999999999" customHeight="1" x14ac:dyDescent="0.2">
      <c r="D37" s="322"/>
      <c r="E37" s="322"/>
      <c r="F37" s="322"/>
    </row>
    <row r="38" spans="4:6" ht="16.899999999999999" customHeight="1" x14ac:dyDescent="0.2">
      <c r="D38" s="322"/>
      <c r="E38" s="322"/>
      <c r="F38" s="322"/>
    </row>
    <row r="39" spans="4:6" ht="16.899999999999999" customHeight="1" x14ac:dyDescent="0.2">
      <c r="D39" s="322"/>
      <c r="E39" s="322"/>
      <c r="F39" s="322"/>
    </row>
    <row r="40" spans="4:6" ht="16.899999999999999" customHeight="1" x14ac:dyDescent="0.2">
      <c r="D40" s="322"/>
      <c r="E40" s="322"/>
      <c r="F40" s="322"/>
    </row>
    <row r="41" spans="4:6" ht="16.899999999999999" customHeight="1" x14ac:dyDescent="0.2">
      <c r="D41" s="297" t="s">
        <v>439</v>
      </c>
      <c r="E41" s="297"/>
      <c r="F41" s="297"/>
    </row>
    <row r="42" spans="4:6" ht="16.899999999999999" customHeight="1" x14ac:dyDescent="0.2">
      <c r="D42" s="297"/>
      <c r="E42" s="297"/>
      <c r="F42" s="297"/>
    </row>
    <row r="43" spans="4:6" ht="16.899999999999999" customHeight="1" x14ac:dyDescent="0.2">
      <c r="D43" s="297"/>
      <c r="E43" s="297"/>
      <c r="F43" s="297"/>
    </row>
    <row r="44" spans="4:6" ht="16.899999999999999" customHeight="1" x14ac:dyDescent="0.2">
      <c r="D44" s="297"/>
      <c r="E44" s="297"/>
      <c r="F44" s="297"/>
    </row>
    <row r="45" spans="4:6" ht="16.899999999999999" customHeight="1" x14ac:dyDescent="0.2">
      <c r="D45" s="297"/>
      <c r="E45" s="297"/>
      <c r="F45" s="297"/>
    </row>
    <row r="46" spans="4:6" ht="16.899999999999999" customHeight="1" x14ac:dyDescent="0.2">
      <c r="D46" s="297"/>
      <c r="E46" s="297"/>
      <c r="F46" s="297"/>
    </row>
    <row r="47" spans="4:6" ht="16.899999999999999" customHeight="1" x14ac:dyDescent="0.2">
      <c r="D47" s="297"/>
      <c r="E47" s="297"/>
      <c r="F47" s="297"/>
    </row>
    <row r="48" spans="4:6" ht="16.899999999999999" customHeight="1" x14ac:dyDescent="0.2">
      <c r="D48" s="297"/>
      <c r="E48" s="297"/>
      <c r="F48" s="297"/>
    </row>
    <row r="49" spans="4:6" ht="16.899999999999999" customHeight="1" x14ac:dyDescent="0.2">
      <c r="D49" s="297"/>
      <c r="E49" s="297"/>
      <c r="F49" s="297"/>
    </row>
    <row r="50" spans="4:6" ht="16.899999999999999" customHeight="1" x14ac:dyDescent="0.2">
      <c r="D50" s="323" t="s">
        <v>440</v>
      </c>
      <c r="E50" s="323"/>
      <c r="F50" s="323"/>
    </row>
    <row r="51" spans="4:6" ht="16.899999999999999" customHeight="1" x14ac:dyDescent="0.2">
      <c r="D51" s="323"/>
      <c r="E51" s="323"/>
      <c r="F51" s="323"/>
    </row>
    <row r="52" spans="4:6" ht="16.899999999999999" customHeight="1" x14ac:dyDescent="0.2">
      <c r="D52" s="323"/>
      <c r="E52" s="323"/>
      <c r="F52" s="323"/>
    </row>
    <row r="53" spans="4:6" ht="16.899999999999999" customHeight="1" x14ac:dyDescent="0.2">
      <c r="D53" s="323"/>
      <c r="E53" s="323"/>
      <c r="F53" s="323"/>
    </row>
    <row r="54" spans="4:6" ht="16.899999999999999" customHeight="1" x14ac:dyDescent="0.2">
      <c r="D54" s="323"/>
      <c r="E54" s="323"/>
      <c r="F54" s="323"/>
    </row>
    <row r="55" spans="4:6" ht="16.899999999999999" customHeight="1" x14ac:dyDescent="0.2">
      <c r="D55" s="323"/>
      <c r="E55" s="323"/>
      <c r="F55" s="323"/>
    </row>
    <row r="56" spans="4:6" ht="16.899999999999999" customHeight="1" x14ac:dyDescent="0.2">
      <c r="D56" s="323"/>
      <c r="E56" s="323"/>
      <c r="F56" s="323"/>
    </row>
    <row r="57" spans="4:6" ht="16.899999999999999" customHeight="1" x14ac:dyDescent="0.2">
      <c r="D57" s="323"/>
      <c r="E57" s="323"/>
      <c r="F57" s="323"/>
    </row>
    <row r="58" spans="4:6" ht="16.899999999999999" customHeight="1" x14ac:dyDescent="0.2">
      <c r="D58" s="323"/>
      <c r="E58" s="323"/>
      <c r="F58" s="323"/>
    </row>
    <row r="59" spans="4:6" customFormat="1" ht="15" x14ac:dyDescent="0.25"/>
    <row r="60" spans="4:6" customFormat="1" ht="15" x14ac:dyDescent="0.25"/>
    <row r="61" spans="4:6" customFormat="1" ht="15" x14ac:dyDescent="0.25"/>
    <row r="62" spans="4:6" customFormat="1" ht="15" x14ac:dyDescent="0.25"/>
    <row r="63" spans="4:6" customFormat="1" ht="15" x14ac:dyDescent="0.25"/>
    <row r="64" spans="4:6" customFormat="1" ht="15" x14ac:dyDescent="0.25"/>
    <row r="65" customFormat="1" ht="15" x14ac:dyDescent="0.25"/>
    <row r="66" customFormat="1" ht="15" x14ac:dyDescent="0.25"/>
    <row r="67" customFormat="1" ht="15" x14ac:dyDescent="0.25"/>
    <row r="68" customFormat="1" ht="15" x14ac:dyDescent="0.25"/>
    <row r="69" customFormat="1" ht="15" x14ac:dyDescent="0.25"/>
    <row r="70" customFormat="1" ht="15" x14ac:dyDescent="0.25"/>
    <row r="71" customFormat="1" ht="15" x14ac:dyDescent="0.25"/>
    <row r="72" customFormat="1" ht="15" x14ac:dyDescent="0.25"/>
    <row r="73" customFormat="1" ht="15" x14ac:dyDescent="0.25"/>
    <row r="74" customFormat="1" ht="15" x14ac:dyDescent="0.25"/>
    <row r="75" customFormat="1" ht="15" x14ac:dyDescent="0.25"/>
    <row r="76" customFormat="1" ht="15" x14ac:dyDescent="0.25"/>
    <row r="77" customFormat="1" ht="15" x14ac:dyDescent="0.25"/>
    <row r="78" customFormat="1" ht="15" x14ac:dyDescent="0.25"/>
    <row r="79" customFormat="1" ht="15" x14ac:dyDescent="0.25"/>
    <row r="80" customFormat="1" ht="15" x14ac:dyDescent="0.25"/>
    <row r="81" customFormat="1" ht="15" x14ac:dyDescent="0.25"/>
    <row r="82" customFormat="1" ht="15" x14ac:dyDescent="0.25"/>
    <row r="83" customFormat="1" ht="15" x14ac:dyDescent="0.25"/>
    <row r="84" customFormat="1" ht="15" x14ac:dyDescent="0.25"/>
    <row r="85" customFormat="1" ht="15" x14ac:dyDescent="0.25"/>
    <row r="86" customFormat="1" ht="15" x14ac:dyDescent="0.25"/>
    <row r="87" customFormat="1" ht="15" x14ac:dyDescent="0.25"/>
    <row r="88" customFormat="1" ht="15" x14ac:dyDescent="0.25"/>
    <row r="89" customFormat="1" ht="15" x14ac:dyDescent="0.25"/>
    <row r="90" customFormat="1" ht="15" x14ac:dyDescent="0.25"/>
    <row r="91" customFormat="1" ht="15" x14ac:dyDescent="0.25"/>
    <row r="92" customFormat="1" ht="15" x14ac:dyDescent="0.25"/>
    <row r="93" customFormat="1" ht="15" x14ac:dyDescent="0.25"/>
    <row r="94" customFormat="1" ht="15" x14ac:dyDescent="0.25"/>
    <row r="95" customFormat="1" ht="15" x14ac:dyDescent="0.25"/>
    <row r="96" customFormat="1" ht="15" x14ac:dyDescent="0.25"/>
    <row r="97" customFormat="1" ht="15" x14ac:dyDescent="0.25"/>
    <row r="98" customFormat="1" ht="15" x14ac:dyDescent="0.25"/>
    <row r="99" customFormat="1" ht="15" x14ac:dyDescent="0.25"/>
    <row r="100" customFormat="1" ht="15" x14ac:dyDescent="0.25"/>
    <row r="101" customFormat="1" ht="15" x14ac:dyDescent="0.25"/>
    <row r="102" customFormat="1" ht="15" x14ac:dyDescent="0.25"/>
    <row r="103" customFormat="1" ht="15" x14ac:dyDescent="0.25"/>
    <row r="104" customFormat="1" ht="15" x14ac:dyDescent="0.25"/>
    <row r="105" customFormat="1" ht="15" x14ac:dyDescent="0.25"/>
    <row r="106" customFormat="1" ht="15" x14ac:dyDescent="0.25"/>
    <row r="107" customFormat="1" ht="15" x14ac:dyDescent="0.25"/>
    <row r="108" customFormat="1" ht="15" x14ac:dyDescent="0.25"/>
    <row r="109" customFormat="1" ht="15" x14ac:dyDescent="0.25"/>
    <row r="110" customFormat="1" ht="15" x14ac:dyDescent="0.25"/>
    <row r="111" customFormat="1" ht="15" x14ac:dyDescent="0.25"/>
    <row r="112" customFormat="1" ht="15" x14ac:dyDescent="0.25"/>
    <row r="113" customFormat="1" ht="15" x14ac:dyDescent="0.25"/>
    <row r="114" customFormat="1" ht="15" x14ac:dyDescent="0.25"/>
    <row r="115" customFormat="1" ht="15" x14ac:dyDescent="0.25"/>
    <row r="116" customFormat="1" ht="15" x14ac:dyDescent="0.25"/>
    <row r="117" customFormat="1" ht="15" x14ac:dyDescent="0.25"/>
    <row r="118" customFormat="1" ht="15" x14ac:dyDescent="0.25"/>
    <row r="119" customFormat="1" ht="15" x14ac:dyDescent="0.25"/>
    <row r="120" customFormat="1" ht="15" x14ac:dyDescent="0.25"/>
    <row r="121" customFormat="1" ht="15" x14ac:dyDescent="0.25"/>
    <row r="122" customFormat="1" ht="15" x14ac:dyDescent="0.25"/>
    <row r="123" customFormat="1" ht="15" x14ac:dyDescent="0.25"/>
    <row r="124" customFormat="1" ht="15" x14ac:dyDescent="0.25"/>
    <row r="125" customFormat="1" ht="15" x14ac:dyDescent="0.25"/>
    <row r="126" customFormat="1" ht="15" x14ac:dyDescent="0.25"/>
    <row r="127" customFormat="1" ht="15" x14ac:dyDescent="0.25"/>
    <row r="128" customFormat="1" ht="15" x14ac:dyDescent="0.25"/>
    <row r="129" customFormat="1" ht="15" x14ac:dyDescent="0.25"/>
    <row r="130" customFormat="1" ht="15" x14ac:dyDescent="0.25"/>
    <row r="131" customFormat="1" ht="15" x14ac:dyDescent="0.25"/>
    <row r="132" customFormat="1" ht="15" x14ac:dyDescent="0.25"/>
    <row r="133" customFormat="1" ht="15" x14ac:dyDescent="0.25"/>
    <row r="134" customFormat="1" ht="15" x14ac:dyDescent="0.25"/>
    <row r="135" customFormat="1" ht="15" x14ac:dyDescent="0.25"/>
    <row r="136" customFormat="1" ht="15" x14ac:dyDescent="0.25"/>
    <row r="137" customFormat="1" ht="15" x14ac:dyDescent="0.25"/>
    <row r="138" customFormat="1" ht="15" x14ac:dyDescent="0.25"/>
    <row r="139" customFormat="1" ht="15" x14ac:dyDescent="0.25"/>
    <row r="140" customFormat="1" ht="15" x14ac:dyDescent="0.25"/>
    <row r="141" customFormat="1" ht="15" x14ac:dyDescent="0.25"/>
    <row r="142" customFormat="1" ht="15" x14ac:dyDescent="0.25"/>
    <row r="143" customFormat="1" ht="15" x14ac:dyDescent="0.25"/>
    <row r="144" customFormat="1" ht="15" x14ac:dyDescent="0.25"/>
    <row r="145" customFormat="1" ht="15" x14ac:dyDescent="0.25"/>
    <row r="146" customFormat="1" ht="15" x14ac:dyDescent="0.25"/>
    <row r="147" customFormat="1" ht="15" x14ac:dyDescent="0.25"/>
    <row r="148" customFormat="1" ht="15" x14ac:dyDescent="0.25"/>
    <row r="149" customFormat="1" ht="15" x14ac:dyDescent="0.25"/>
    <row r="150" customFormat="1" ht="15" x14ac:dyDescent="0.25"/>
    <row r="151" customFormat="1" ht="15" x14ac:dyDescent="0.25"/>
    <row r="152" customFormat="1" ht="15" x14ac:dyDescent="0.25"/>
    <row r="153" customFormat="1" ht="15" x14ac:dyDescent="0.25"/>
    <row r="154" customFormat="1" ht="15" x14ac:dyDescent="0.25"/>
    <row r="155" customFormat="1" ht="15" x14ac:dyDescent="0.25"/>
    <row r="156" customFormat="1" ht="15" x14ac:dyDescent="0.25"/>
    <row r="157" customFormat="1" ht="15" x14ac:dyDescent="0.25"/>
    <row r="158" customFormat="1" ht="15" x14ac:dyDescent="0.25"/>
    <row r="159" customFormat="1" ht="15" x14ac:dyDescent="0.25"/>
    <row r="160" customFormat="1" ht="15" x14ac:dyDescent="0.25"/>
    <row r="161" customFormat="1" ht="15" x14ac:dyDescent="0.25"/>
    <row r="162" customFormat="1" ht="15" x14ac:dyDescent="0.25"/>
    <row r="163" customFormat="1" ht="15" x14ac:dyDescent="0.25"/>
    <row r="164" customFormat="1" ht="15" x14ac:dyDescent="0.25"/>
    <row r="165" customFormat="1" ht="15" x14ac:dyDescent="0.25"/>
    <row r="166" customFormat="1" ht="15" x14ac:dyDescent="0.25"/>
    <row r="167" customFormat="1" ht="15" x14ac:dyDescent="0.25"/>
    <row r="168" customFormat="1" ht="15" x14ac:dyDescent="0.25"/>
    <row r="169" customFormat="1" ht="15" x14ac:dyDescent="0.25"/>
    <row r="170" customFormat="1" ht="15" x14ac:dyDescent="0.25"/>
    <row r="171" customFormat="1" ht="15" x14ac:dyDescent="0.25"/>
    <row r="172" customFormat="1" ht="15" x14ac:dyDescent="0.25"/>
    <row r="173" customFormat="1" ht="15" x14ac:dyDescent="0.25"/>
    <row r="174" customFormat="1" ht="15" x14ac:dyDescent="0.25"/>
    <row r="175" customFormat="1" ht="15" x14ac:dyDescent="0.25"/>
    <row r="176" customFormat="1" ht="15" x14ac:dyDescent="0.25"/>
    <row r="177" customFormat="1" ht="15" x14ac:dyDescent="0.25"/>
    <row r="178" customFormat="1" ht="15" x14ac:dyDescent="0.25"/>
    <row r="179" customFormat="1" ht="15" x14ac:dyDescent="0.25"/>
    <row r="180" customFormat="1" ht="15" x14ac:dyDescent="0.25"/>
    <row r="181" customFormat="1" ht="15" x14ac:dyDescent="0.25"/>
    <row r="182" customFormat="1" ht="15" x14ac:dyDescent="0.25"/>
    <row r="183" customFormat="1" ht="15" x14ac:dyDescent="0.25"/>
    <row r="184" customFormat="1" ht="15" x14ac:dyDescent="0.25"/>
    <row r="185" customFormat="1" ht="15" x14ac:dyDescent="0.25"/>
    <row r="186" customFormat="1" ht="15" x14ac:dyDescent="0.25"/>
    <row r="187" customFormat="1" ht="15" x14ac:dyDescent="0.25"/>
    <row r="188" customFormat="1" ht="15" x14ac:dyDescent="0.25"/>
    <row r="189" customFormat="1" ht="15" x14ac:dyDescent="0.25"/>
    <row r="190" customFormat="1" ht="15" x14ac:dyDescent="0.25"/>
    <row r="191" customFormat="1" ht="15" x14ac:dyDescent="0.25"/>
    <row r="192" customFormat="1" ht="15" x14ac:dyDescent="0.25"/>
    <row r="193" customFormat="1" ht="15" x14ac:dyDescent="0.25"/>
    <row r="194" customFormat="1" ht="15" x14ac:dyDescent="0.25"/>
    <row r="195" customFormat="1" ht="15" x14ac:dyDescent="0.25"/>
    <row r="196" customFormat="1" ht="15" x14ac:dyDescent="0.25"/>
    <row r="197" customFormat="1" ht="15" x14ac:dyDescent="0.25"/>
    <row r="198" customFormat="1" ht="15" x14ac:dyDescent="0.25"/>
    <row r="199" customFormat="1" ht="15" x14ac:dyDescent="0.25"/>
    <row r="200" customFormat="1" ht="15" x14ac:dyDescent="0.25"/>
    <row r="201" customFormat="1" ht="15" x14ac:dyDescent="0.25"/>
    <row r="202" customFormat="1" ht="15" x14ac:dyDescent="0.25"/>
    <row r="203" customFormat="1" ht="15" x14ac:dyDescent="0.25"/>
    <row r="204" customFormat="1" ht="15" x14ac:dyDescent="0.25"/>
    <row r="205" customFormat="1" ht="15" x14ac:dyDescent="0.25"/>
    <row r="206" customFormat="1" ht="15" x14ac:dyDescent="0.25"/>
    <row r="207" customFormat="1" ht="15" x14ac:dyDescent="0.25"/>
    <row r="208" customFormat="1" ht="15" x14ac:dyDescent="0.25"/>
    <row r="209" customFormat="1" ht="15" x14ac:dyDescent="0.25"/>
    <row r="210" customFormat="1" ht="15" x14ac:dyDescent="0.25"/>
    <row r="211" customFormat="1" ht="15" x14ac:dyDescent="0.25"/>
    <row r="212" customFormat="1" ht="15" x14ac:dyDescent="0.25"/>
    <row r="213" customFormat="1" ht="15" x14ac:dyDescent="0.25"/>
    <row r="214" customFormat="1" ht="15" x14ac:dyDescent="0.25"/>
    <row r="215" customFormat="1" ht="15" x14ac:dyDescent="0.25"/>
    <row r="216" customFormat="1" ht="15" x14ac:dyDescent="0.25"/>
    <row r="217" customFormat="1" ht="15" x14ac:dyDescent="0.25"/>
    <row r="218" customFormat="1" ht="15" x14ac:dyDescent="0.25"/>
    <row r="219" customFormat="1" ht="15" x14ac:dyDescent="0.25"/>
    <row r="220" customFormat="1" ht="15" x14ac:dyDescent="0.25"/>
    <row r="221" customFormat="1" ht="15" x14ac:dyDescent="0.25"/>
    <row r="222" customFormat="1" ht="15" x14ac:dyDescent="0.25"/>
    <row r="223" customFormat="1" ht="15" x14ac:dyDescent="0.25"/>
    <row r="224" customFormat="1" ht="15" x14ac:dyDescent="0.25"/>
    <row r="225" customFormat="1" ht="15" x14ac:dyDescent="0.25"/>
    <row r="226" customFormat="1" ht="15" x14ac:dyDescent="0.25"/>
    <row r="227" customFormat="1" ht="15" x14ac:dyDescent="0.25"/>
    <row r="228" customFormat="1" ht="15" x14ac:dyDescent="0.25"/>
    <row r="229" customFormat="1" ht="15" x14ac:dyDescent="0.25"/>
    <row r="230" customFormat="1" ht="15" x14ac:dyDescent="0.25"/>
    <row r="231" customFormat="1" ht="15" x14ac:dyDescent="0.25"/>
    <row r="232" customFormat="1" ht="15" x14ac:dyDescent="0.25"/>
    <row r="233" customFormat="1" ht="15" x14ac:dyDescent="0.25"/>
    <row r="234" customFormat="1" ht="15" x14ac:dyDescent="0.25"/>
    <row r="235" customFormat="1" ht="15" x14ac:dyDescent="0.25"/>
    <row r="236" customFormat="1" ht="15" x14ac:dyDescent="0.25"/>
    <row r="237" customFormat="1" ht="15" x14ac:dyDescent="0.25"/>
    <row r="238" customFormat="1" ht="15" x14ac:dyDescent="0.25"/>
    <row r="239" customFormat="1" ht="15" x14ac:dyDescent="0.25"/>
    <row r="240" customFormat="1" ht="15" x14ac:dyDescent="0.25"/>
    <row r="241" customFormat="1" ht="15" x14ac:dyDescent="0.25"/>
    <row r="242" customFormat="1" ht="15" x14ac:dyDescent="0.25"/>
    <row r="243" customFormat="1" ht="15" x14ac:dyDescent="0.25"/>
    <row r="244" customFormat="1" ht="15" x14ac:dyDescent="0.25"/>
    <row r="245" customFormat="1" ht="15" x14ac:dyDescent="0.25"/>
    <row r="246" customFormat="1" ht="15" x14ac:dyDescent="0.25"/>
    <row r="247" customFormat="1" ht="15" x14ac:dyDescent="0.25"/>
    <row r="248" customFormat="1" ht="15" x14ac:dyDescent="0.25"/>
    <row r="249" customFormat="1" ht="15" x14ac:dyDescent="0.25"/>
    <row r="250" customFormat="1" ht="15" x14ac:dyDescent="0.25"/>
  </sheetData>
  <mergeCells count="26">
    <mergeCell ref="D1:F1"/>
    <mergeCell ref="D2:F2"/>
    <mergeCell ref="D3:D4"/>
    <mergeCell ref="E3:E4"/>
    <mergeCell ref="F3:F4"/>
    <mergeCell ref="D5:D10"/>
    <mergeCell ref="E5:E10"/>
    <mergeCell ref="F5:F10"/>
    <mergeCell ref="D11:D12"/>
    <mergeCell ref="E11:E12"/>
    <mergeCell ref="F11:F12"/>
    <mergeCell ref="D13:D14"/>
    <mergeCell ref="E13:E14"/>
    <mergeCell ref="F13:F14"/>
    <mergeCell ref="D16:D20"/>
    <mergeCell ref="E16:E20"/>
    <mergeCell ref="F16:F20"/>
    <mergeCell ref="D33:F40"/>
    <mergeCell ref="D41:F49"/>
    <mergeCell ref="D50:F58"/>
    <mergeCell ref="D21:D26"/>
    <mergeCell ref="E21:E26"/>
    <mergeCell ref="F21:F26"/>
    <mergeCell ref="D27:D31"/>
    <mergeCell ref="E27:E31"/>
    <mergeCell ref="F27:F31"/>
  </mergeCells>
  <pageMargins left="0.75" right="0.75" top="1" bottom="1" header="0.511811023622047" footer="0.511811023622047"/>
  <pageSetup paperSize="9" scale="90" fitToHeight="0" orientation="landscape" horizontalDpi="300" verticalDpi="3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2E75B6"/>
    <pageSetUpPr fitToPage="1"/>
  </sheetPr>
  <dimension ref="A1:L247"/>
  <sheetViews>
    <sheetView showGridLines="0" topLeftCell="F1" zoomScaleNormal="100" workbookViewId="0">
      <selection activeCell="L18" sqref="L18"/>
    </sheetView>
  </sheetViews>
  <sheetFormatPr defaultColWidth="8.7109375" defaultRowHeight="12.75" x14ac:dyDescent="0.2"/>
  <cols>
    <col min="1" max="1" width="6.28515625" style="1" customWidth="1"/>
    <col min="2" max="2" width="16.42578125" style="1" customWidth="1"/>
    <col min="3" max="3" width="19.7109375" style="1" customWidth="1"/>
    <col min="4" max="4" width="14.7109375" style="1" bestFit="1" customWidth="1"/>
    <col min="5" max="5" width="10.85546875" style="1" customWidth="1"/>
    <col min="6" max="6" width="17" style="1" customWidth="1"/>
    <col min="7" max="7" width="8.140625" style="1" bestFit="1" customWidth="1"/>
    <col min="8" max="8" width="18.42578125" style="1" bestFit="1" customWidth="1"/>
    <col min="9" max="9" width="8" style="1" customWidth="1"/>
    <col min="10" max="10" width="13" style="1" customWidth="1"/>
    <col min="11" max="11" width="8.7109375" style="1"/>
    <col min="12" max="12" width="13.7109375" style="1" bestFit="1" customWidth="1"/>
    <col min="13" max="26" width="8.7109375" style="1"/>
    <col min="27" max="27" width="12.7109375" style="1" customWidth="1"/>
    <col min="28" max="16384" width="8.7109375" style="1"/>
  </cols>
  <sheetData>
    <row r="1" spans="1:10" ht="16.899999999999999" customHeight="1" x14ac:dyDescent="0.2">
      <c r="A1" s="265" t="s">
        <v>30</v>
      </c>
      <c r="B1" s="265"/>
      <c r="C1" s="265"/>
      <c r="D1" s="265"/>
      <c r="E1" s="265"/>
      <c r="F1" s="265"/>
      <c r="G1" s="265"/>
      <c r="H1" s="265"/>
      <c r="J1" s="177"/>
    </row>
    <row r="2" spans="1:10" ht="16.899999999999999" customHeight="1" x14ac:dyDescent="0.2">
      <c r="A2" s="265"/>
      <c r="B2" s="265"/>
      <c r="C2" s="265"/>
      <c r="D2" s="265"/>
      <c r="E2" s="265"/>
      <c r="F2" s="265"/>
      <c r="G2" s="265"/>
      <c r="H2" s="265"/>
      <c r="J2" s="177"/>
    </row>
    <row r="3" spans="1:10" ht="16.899999999999999" customHeight="1" x14ac:dyDescent="0.2">
      <c r="A3" s="253" t="s">
        <v>4</v>
      </c>
      <c r="B3" s="253"/>
      <c r="C3" s="253" t="s">
        <v>5</v>
      </c>
      <c r="D3" s="253"/>
      <c r="E3" s="267" t="s">
        <v>31</v>
      </c>
      <c r="F3" s="267"/>
      <c r="G3" s="271" t="s">
        <v>32</v>
      </c>
      <c r="H3" s="271"/>
      <c r="J3" s="177"/>
    </row>
    <row r="4" spans="1:10" ht="16.899999999999999" customHeight="1" x14ac:dyDescent="0.2">
      <c r="A4" s="253" t="s">
        <v>7</v>
      </c>
      <c r="B4" s="253"/>
      <c r="C4" s="253" t="s">
        <v>8</v>
      </c>
      <c r="D4" s="253"/>
      <c r="E4" s="267" t="s">
        <v>33</v>
      </c>
      <c r="F4" s="267"/>
      <c r="G4" s="21"/>
      <c r="H4" s="21"/>
      <c r="J4" s="177"/>
    </row>
    <row r="5" spans="1:10" ht="16.899999999999999" customHeight="1" x14ac:dyDescent="0.2">
      <c r="A5" s="253" t="s">
        <v>34</v>
      </c>
      <c r="B5" s="253"/>
      <c r="C5" s="253" t="s">
        <v>11</v>
      </c>
      <c r="D5" s="253"/>
      <c r="E5" s="5" t="s">
        <v>35</v>
      </c>
      <c r="F5" s="5"/>
      <c r="H5" s="22"/>
      <c r="J5" s="177"/>
    </row>
    <row r="6" spans="1:10" ht="16.899999999999999" customHeight="1" x14ac:dyDescent="0.2">
      <c r="A6" s="265" t="s">
        <v>36</v>
      </c>
      <c r="B6" s="265"/>
      <c r="C6" s="265"/>
      <c r="D6" s="265"/>
      <c r="E6" s="265"/>
      <c r="F6" s="265"/>
      <c r="G6" s="265"/>
      <c r="H6" s="265"/>
      <c r="J6" s="177"/>
    </row>
    <row r="7" spans="1:10" ht="16.899999999999999" customHeight="1" x14ac:dyDescent="0.2">
      <c r="A7" s="265"/>
      <c r="B7" s="265"/>
      <c r="C7" s="265"/>
      <c r="D7" s="265"/>
      <c r="E7" s="265"/>
      <c r="F7" s="265"/>
      <c r="G7" s="265"/>
      <c r="H7" s="265"/>
      <c r="J7" s="177"/>
    </row>
    <row r="8" spans="1:10" ht="16.899999999999999" customHeight="1" x14ac:dyDescent="0.2">
      <c r="A8" s="267" t="s">
        <v>37</v>
      </c>
      <c r="B8" s="267"/>
      <c r="C8" s="267"/>
      <c r="D8" s="267"/>
      <c r="E8" s="267"/>
      <c r="F8" s="267"/>
      <c r="G8" s="268"/>
      <c r="H8" s="268"/>
      <c r="J8" s="177"/>
    </row>
    <row r="9" spans="1:10" ht="16.899999999999999" customHeight="1" x14ac:dyDescent="0.2">
      <c r="A9" s="267" t="s">
        <v>38</v>
      </c>
      <c r="B9" s="267"/>
      <c r="C9" s="267"/>
      <c r="D9" s="267"/>
      <c r="E9" s="267"/>
      <c r="F9" s="267"/>
      <c r="G9" s="268"/>
      <c r="H9" s="268"/>
      <c r="J9" s="177"/>
    </row>
    <row r="10" spans="1:10" ht="16.899999999999999" customHeight="1" x14ac:dyDescent="0.2">
      <c r="A10" s="267" t="s">
        <v>39</v>
      </c>
      <c r="B10" s="267"/>
      <c r="C10" s="267"/>
      <c r="D10" s="267"/>
      <c r="E10" s="267"/>
      <c r="F10" s="267"/>
      <c r="G10" s="269">
        <v>60</v>
      </c>
      <c r="H10" s="269"/>
      <c r="J10" s="177"/>
    </row>
    <row r="11" spans="1:10" ht="16.899999999999999" customHeight="1" x14ac:dyDescent="0.2">
      <c r="A11" s="267" t="s">
        <v>40</v>
      </c>
      <c r="B11" s="267"/>
      <c r="C11" s="267"/>
      <c r="D11" s="267"/>
      <c r="E11" s="267"/>
      <c r="F11" s="267"/>
      <c r="G11" s="270" t="s">
        <v>41</v>
      </c>
      <c r="H11" s="270"/>
      <c r="J11" s="177"/>
    </row>
    <row r="12" spans="1:10" ht="16.899999999999999" customHeight="1" x14ac:dyDescent="0.2">
      <c r="A12" s="265" t="s">
        <v>42</v>
      </c>
      <c r="B12" s="265"/>
      <c r="C12" s="265"/>
      <c r="D12" s="265"/>
      <c r="E12" s="265"/>
      <c r="F12" s="265"/>
      <c r="G12" s="265"/>
      <c r="H12" s="265"/>
      <c r="J12" s="177"/>
    </row>
    <row r="13" spans="1:10" ht="16.899999999999999" customHeight="1" x14ac:dyDescent="0.2">
      <c r="A13" s="265"/>
      <c r="B13" s="265"/>
      <c r="C13" s="265"/>
      <c r="D13" s="265"/>
      <c r="E13" s="265"/>
      <c r="F13" s="265"/>
      <c r="G13" s="265"/>
      <c r="H13" s="265"/>
      <c r="J13" s="178" t="s">
        <v>441</v>
      </c>
    </row>
    <row r="14" spans="1:10" ht="16.899999999999999" customHeight="1" x14ac:dyDescent="0.2">
      <c r="A14" s="266" t="s">
        <v>43</v>
      </c>
      <c r="B14" s="266" t="s">
        <v>44</v>
      </c>
      <c r="C14" s="266" t="s">
        <v>451</v>
      </c>
      <c r="D14" s="266" t="s">
        <v>443</v>
      </c>
      <c r="E14" s="266" t="s">
        <v>46</v>
      </c>
      <c r="F14" s="266" t="s">
        <v>47</v>
      </c>
      <c r="G14" s="266" t="s">
        <v>48</v>
      </c>
      <c r="H14" s="266" t="s">
        <v>444</v>
      </c>
      <c r="J14" s="177">
        <f>COUNTIF(J17:J23,"DIVERGE")</f>
        <v>0</v>
      </c>
    </row>
    <row r="15" spans="1:10" ht="16.899999999999999" customHeight="1" x14ac:dyDescent="0.2">
      <c r="A15" s="266"/>
      <c r="B15" s="266"/>
      <c r="C15" s="266"/>
      <c r="D15" s="266"/>
      <c r="E15" s="266"/>
      <c r="F15" s="266"/>
      <c r="G15" s="266"/>
      <c r="H15" s="266"/>
      <c r="J15" s="177"/>
    </row>
    <row r="16" spans="1:10" ht="16.899999999999999" customHeight="1" x14ac:dyDescent="0.2">
      <c r="A16" s="19"/>
      <c r="B16" s="19"/>
      <c r="C16" s="19" t="s">
        <v>49</v>
      </c>
      <c r="D16" s="19" t="s">
        <v>50</v>
      </c>
      <c r="E16" s="19" t="s">
        <v>51</v>
      </c>
      <c r="F16" s="19" t="s">
        <v>52</v>
      </c>
      <c r="G16" s="19" t="s">
        <v>53</v>
      </c>
      <c r="H16" s="19" t="s">
        <v>54</v>
      </c>
      <c r="J16" s="181" t="s">
        <v>442</v>
      </c>
    </row>
    <row r="17" spans="1:12" ht="16.899999999999999" customHeight="1" x14ac:dyDescent="0.2">
      <c r="A17" s="23">
        <v>1</v>
      </c>
      <c r="B17" s="24" t="s">
        <v>55</v>
      </c>
      <c r="C17" s="24" t="s">
        <v>56</v>
      </c>
      <c r="D17" s="25">
        <f>'NH AM'!J195</f>
        <v>6975.08</v>
      </c>
      <c r="E17" s="26">
        <v>1</v>
      </c>
      <c r="F17" s="25">
        <f>ROUND(D17*E17,2)</f>
        <v>6975.08</v>
      </c>
      <c r="G17" s="26">
        <v>1</v>
      </c>
      <c r="H17" s="27">
        <f>ROUND(F17*G17,2)</f>
        <v>6975.08</v>
      </c>
      <c r="J17" s="177" t="str">
        <f>IF(ROUND(D17*E17,2)=F17,"OK","DIVERGE")</f>
        <v>OK</v>
      </c>
      <c r="L17" s="204">
        <f>H17*60</f>
        <v>418504.8</v>
      </c>
    </row>
    <row r="18" spans="1:12" ht="16.899999999999999" customHeight="1" x14ac:dyDescent="0.2">
      <c r="A18" s="23">
        <v>2</v>
      </c>
      <c r="B18" s="24" t="s">
        <v>55</v>
      </c>
      <c r="C18" s="24" t="s">
        <v>57</v>
      </c>
      <c r="D18" s="25">
        <f>'NH JA'!J195</f>
        <v>6054.73</v>
      </c>
      <c r="E18" s="26">
        <v>1</v>
      </c>
      <c r="F18" s="25">
        <f>ROUND(D18*E18,2)</f>
        <v>6054.73</v>
      </c>
      <c r="G18" s="26">
        <v>1</v>
      </c>
      <c r="H18" s="27">
        <f>ROUND(F18*G18,2)</f>
        <v>6054.73</v>
      </c>
      <c r="J18" s="177" t="str">
        <f>IF(ROUND(D18*E18,2)=F18,"OK","DIVERGE")</f>
        <v>OK</v>
      </c>
      <c r="L18" s="204">
        <f>H18*60</f>
        <v>363283.8</v>
      </c>
    </row>
    <row r="19" spans="1:12" ht="16.899999999999999" customHeight="1" x14ac:dyDescent="0.2">
      <c r="A19" s="259" t="s">
        <v>58</v>
      </c>
      <c r="B19" s="259"/>
      <c r="C19" s="259"/>
      <c r="D19" s="259"/>
      <c r="E19" s="259"/>
      <c r="F19" s="259"/>
      <c r="G19" s="259"/>
      <c r="H19" s="261">
        <f>SUM(H17:H18)</f>
        <v>13029.81</v>
      </c>
      <c r="J19" s="177" t="str">
        <f>IF(SUM(H17:H18)=H19,"OK","DIVERGE")</f>
        <v>OK</v>
      </c>
    </row>
    <row r="20" spans="1:12" ht="16.899999999999999" customHeight="1" x14ac:dyDescent="0.2">
      <c r="A20" s="260"/>
      <c r="B20" s="260"/>
      <c r="C20" s="260"/>
      <c r="D20" s="260"/>
      <c r="E20" s="260"/>
      <c r="F20" s="260"/>
      <c r="G20" s="260"/>
      <c r="H20" s="261"/>
      <c r="J20" s="177"/>
    </row>
    <row r="21" spans="1:12" ht="16.899999999999999" customHeight="1" x14ac:dyDescent="0.2">
      <c r="A21" s="259" t="s">
        <v>59</v>
      </c>
      <c r="B21" s="259"/>
      <c r="C21" s="259"/>
      <c r="D21" s="259"/>
      <c r="E21" s="259"/>
      <c r="F21" s="259"/>
      <c r="G21" s="259"/>
      <c r="H21" s="261">
        <f>ROUND(H19*12,2)</f>
        <v>156357.72</v>
      </c>
      <c r="J21" s="177" t="str">
        <f>IF(ROUND(H19*12,2)=H21,"OK","DIVERGE")</f>
        <v>OK</v>
      </c>
    </row>
    <row r="22" spans="1:12" ht="16.899999999999999" customHeight="1" x14ac:dyDescent="0.2">
      <c r="A22" s="260"/>
      <c r="B22" s="260"/>
      <c r="C22" s="260"/>
      <c r="D22" s="260"/>
      <c r="E22" s="260"/>
      <c r="F22" s="260"/>
      <c r="G22" s="260"/>
      <c r="H22" s="261"/>
      <c r="J22" s="177"/>
    </row>
    <row r="23" spans="1:12" ht="16.899999999999999" customHeight="1" x14ac:dyDescent="0.2">
      <c r="A23" s="262" t="s">
        <v>60</v>
      </c>
      <c r="B23" s="262"/>
      <c r="C23" s="262"/>
      <c r="D23" s="262"/>
      <c r="E23" s="262"/>
      <c r="F23" s="262"/>
      <c r="G23" s="262"/>
      <c r="H23" s="264">
        <f>ROUND(H21*($G$10/12),2)</f>
        <v>781788.6</v>
      </c>
      <c r="J23" s="177" t="str">
        <f>IF(ROUND(H21*($G$10/12),2)=H23,"OK","DIVERGE")</f>
        <v>OK</v>
      </c>
    </row>
    <row r="24" spans="1:12" ht="16.899999999999999" customHeight="1" x14ac:dyDescent="0.2">
      <c r="A24" s="263"/>
      <c r="B24" s="263"/>
      <c r="C24" s="263"/>
      <c r="D24" s="263"/>
      <c r="E24" s="263"/>
      <c r="F24" s="263"/>
      <c r="G24" s="263"/>
      <c r="H24" s="264"/>
      <c r="J24" s="177"/>
    </row>
    <row r="25" spans="1:12" customFormat="1" ht="15" x14ac:dyDescent="0.25">
      <c r="L25" s="202"/>
    </row>
    <row r="26" spans="1:12" customFormat="1" ht="15" x14ac:dyDescent="0.25">
      <c r="L26" s="202"/>
    </row>
    <row r="27" spans="1:12" customFormat="1" ht="15" x14ac:dyDescent="0.25"/>
    <row r="28" spans="1:12" customFormat="1" ht="15" x14ac:dyDescent="0.25"/>
    <row r="29" spans="1:12" customFormat="1" ht="15" x14ac:dyDescent="0.25"/>
    <row r="30" spans="1:12" customFormat="1" ht="15" x14ac:dyDescent="0.25"/>
    <row r="31" spans="1:12" customFormat="1" ht="15" x14ac:dyDescent="0.25"/>
    <row r="32" spans="1:12" customFormat="1" ht="15" x14ac:dyDescent="0.25"/>
    <row r="33" customFormat="1" ht="15" x14ac:dyDescent="0.25"/>
    <row r="34" customFormat="1" ht="15" x14ac:dyDescent="0.25"/>
    <row r="35" customFormat="1" ht="15" x14ac:dyDescent="0.25"/>
    <row r="36" customFormat="1" ht="15" x14ac:dyDescent="0.25"/>
    <row r="37" customFormat="1" ht="15" x14ac:dyDescent="0.25"/>
    <row r="38" customFormat="1" ht="15" x14ac:dyDescent="0.25"/>
    <row r="39" customFormat="1" ht="15" x14ac:dyDescent="0.25"/>
    <row r="40" customFormat="1" ht="15" x14ac:dyDescent="0.25"/>
    <row r="41" customFormat="1" ht="15" x14ac:dyDescent="0.25"/>
    <row r="42" customFormat="1" ht="15" x14ac:dyDescent="0.25"/>
    <row r="43" customFormat="1" ht="15" x14ac:dyDescent="0.25"/>
    <row r="44" customFormat="1" ht="15" x14ac:dyDescent="0.25"/>
    <row r="45" customFormat="1" ht="15" x14ac:dyDescent="0.25"/>
    <row r="46" customFormat="1" ht="15" x14ac:dyDescent="0.25"/>
    <row r="47" customFormat="1" ht="15" x14ac:dyDescent="0.25"/>
    <row r="48" customFormat="1" ht="15" x14ac:dyDescent="0.25"/>
    <row r="49" customFormat="1" ht="15" x14ac:dyDescent="0.25"/>
    <row r="50" customFormat="1" ht="15" x14ac:dyDescent="0.25"/>
    <row r="51" customFormat="1" ht="15" x14ac:dyDescent="0.25"/>
    <row r="52" customFormat="1" ht="15" x14ac:dyDescent="0.25"/>
    <row r="53" customFormat="1" ht="15" x14ac:dyDescent="0.25"/>
    <row r="54" customFormat="1" ht="15" x14ac:dyDescent="0.25"/>
    <row r="55" customFormat="1" ht="15" x14ac:dyDescent="0.25"/>
    <row r="56" customFormat="1" ht="15" x14ac:dyDescent="0.25"/>
    <row r="57" customFormat="1" ht="15" x14ac:dyDescent="0.25"/>
    <row r="58" customFormat="1" ht="15" x14ac:dyDescent="0.25"/>
    <row r="59" customFormat="1" ht="15" x14ac:dyDescent="0.25"/>
    <row r="60" customFormat="1" ht="15" x14ac:dyDescent="0.25"/>
    <row r="61" customFormat="1" ht="15" x14ac:dyDescent="0.25"/>
    <row r="62" customFormat="1" ht="15" x14ac:dyDescent="0.25"/>
    <row r="63" customFormat="1" ht="15" x14ac:dyDescent="0.25"/>
    <row r="64" customFormat="1" ht="15" x14ac:dyDescent="0.25"/>
    <row r="65" customFormat="1" ht="15" x14ac:dyDescent="0.25"/>
    <row r="66" customFormat="1" ht="15" x14ac:dyDescent="0.25"/>
    <row r="67" customFormat="1" ht="15" x14ac:dyDescent="0.25"/>
    <row r="68" customFormat="1" ht="15" x14ac:dyDescent="0.25"/>
    <row r="69" customFormat="1" ht="15" x14ac:dyDescent="0.25"/>
    <row r="70" customFormat="1" ht="15" x14ac:dyDescent="0.25"/>
    <row r="71" customFormat="1" ht="15" x14ac:dyDescent="0.25"/>
    <row r="72" customFormat="1" ht="15" x14ac:dyDescent="0.25"/>
    <row r="73" customFormat="1" ht="15" x14ac:dyDescent="0.25"/>
    <row r="74" customFormat="1" ht="15" x14ac:dyDescent="0.25"/>
    <row r="75" customFormat="1" ht="15" x14ac:dyDescent="0.25"/>
    <row r="76" customFormat="1" ht="15" x14ac:dyDescent="0.25"/>
    <row r="77" customFormat="1" ht="15" x14ac:dyDescent="0.25"/>
    <row r="78" customFormat="1" ht="15" x14ac:dyDescent="0.25"/>
    <row r="79" customFormat="1" ht="15" x14ac:dyDescent="0.25"/>
    <row r="80" customFormat="1" ht="15" x14ac:dyDescent="0.25"/>
    <row r="81" customFormat="1" ht="15" x14ac:dyDescent="0.25"/>
    <row r="82" customFormat="1" ht="15" x14ac:dyDescent="0.25"/>
    <row r="83" customFormat="1" ht="15" x14ac:dyDescent="0.25"/>
    <row r="84" customFormat="1" ht="15" x14ac:dyDescent="0.25"/>
    <row r="85" customFormat="1" ht="15" x14ac:dyDescent="0.25"/>
    <row r="86" customFormat="1" ht="15" x14ac:dyDescent="0.25"/>
    <row r="87" customFormat="1" ht="15" x14ac:dyDescent="0.25"/>
    <row r="88" customFormat="1" ht="15" x14ac:dyDescent="0.25"/>
    <row r="89" customFormat="1" ht="15" x14ac:dyDescent="0.25"/>
    <row r="90" customFormat="1" ht="15" x14ac:dyDescent="0.25"/>
    <row r="91" customFormat="1" ht="15" x14ac:dyDescent="0.25"/>
    <row r="92" customFormat="1" ht="15" x14ac:dyDescent="0.25"/>
    <row r="93" customFormat="1" ht="15" x14ac:dyDescent="0.25"/>
    <row r="94" customFormat="1" ht="15" x14ac:dyDescent="0.25"/>
    <row r="95" customFormat="1" ht="15" x14ac:dyDescent="0.25"/>
    <row r="96" customFormat="1" ht="15" x14ac:dyDescent="0.25"/>
    <row r="97" customFormat="1" ht="15" x14ac:dyDescent="0.25"/>
    <row r="98" customFormat="1" ht="15" x14ac:dyDescent="0.25"/>
    <row r="99" customFormat="1" ht="15" x14ac:dyDescent="0.25"/>
    <row r="100" customFormat="1" ht="15" x14ac:dyDescent="0.25"/>
    <row r="101" customFormat="1" ht="15" x14ac:dyDescent="0.25"/>
    <row r="102" customFormat="1" ht="15" x14ac:dyDescent="0.25"/>
    <row r="103" customFormat="1" ht="15" x14ac:dyDescent="0.25"/>
    <row r="104" customFormat="1" ht="15" x14ac:dyDescent="0.25"/>
    <row r="105" customFormat="1" ht="15" x14ac:dyDescent="0.25"/>
    <row r="106" customFormat="1" ht="15" x14ac:dyDescent="0.25"/>
    <row r="107" customFormat="1" ht="15" x14ac:dyDescent="0.25"/>
    <row r="108" customFormat="1" ht="15" x14ac:dyDescent="0.25"/>
    <row r="109" customFormat="1" ht="15" x14ac:dyDescent="0.25"/>
    <row r="110" customFormat="1" ht="15" x14ac:dyDescent="0.25"/>
    <row r="111" customFormat="1" ht="15" x14ac:dyDescent="0.25"/>
    <row r="112" customFormat="1" ht="15" x14ac:dyDescent="0.25"/>
    <row r="113" customFormat="1" ht="15" x14ac:dyDescent="0.25"/>
    <row r="114" customFormat="1" ht="15" x14ac:dyDescent="0.25"/>
    <row r="115" customFormat="1" ht="15" x14ac:dyDescent="0.25"/>
    <row r="116" customFormat="1" ht="15" x14ac:dyDescent="0.25"/>
    <row r="117" customFormat="1" ht="15" x14ac:dyDescent="0.25"/>
    <row r="118" customFormat="1" ht="15" x14ac:dyDescent="0.25"/>
    <row r="119" customFormat="1" ht="15" x14ac:dyDescent="0.25"/>
    <row r="120" customFormat="1" ht="15" x14ac:dyDescent="0.25"/>
    <row r="121" customFormat="1" ht="15" x14ac:dyDescent="0.25"/>
    <row r="122" customFormat="1" ht="15" x14ac:dyDescent="0.25"/>
    <row r="123" customFormat="1" ht="15" x14ac:dyDescent="0.25"/>
    <row r="124" customFormat="1" ht="15" x14ac:dyDescent="0.25"/>
    <row r="125" customFormat="1" ht="15" x14ac:dyDescent="0.25"/>
    <row r="126" customFormat="1" ht="15" x14ac:dyDescent="0.25"/>
    <row r="127" customFormat="1" ht="15" x14ac:dyDescent="0.25"/>
    <row r="128" customFormat="1" ht="15" x14ac:dyDescent="0.25"/>
    <row r="129" customFormat="1" ht="15" x14ac:dyDescent="0.25"/>
    <row r="130" customFormat="1" ht="15" x14ac:dyDescent="0.25"/>
    <row r="131" customFormat="1" ht="15" x14ac:dyDescent="0.25"/>
    <row r="132" customFormat="1" ht="15" x14ac:dyDescent="0.25"/>
    <row r="133" customFormat="1" ht="15" x14ac:dyDescent="0.25"/>
    <row r="134" customFormat="1" ht="15" x14ac:dyDescent="0.25"/>
    <row r="135" customFormat="1" ht="15" x14ac:dyDescent="0.25"/>
    <row r="136" customFormat="1" ht="15" x14ac:dyDescent="0.25"/>
    <row r="137" customFormat="1" ht="15" x14ac:dyDescent="0.25"/>
    <row r="138" customFormat="1" ht="15" x14ac:dyDescent="0.25"/>
    <row r="139" customFormat="1" ht="15" x14ac:dyDescent="0.25"/>
    <row r="140" customFormat="1" ht="15" x14ac:dyDescent="0.25"/>
    <row r="141" customFormat="1" ht="15" x14ac:dyDescent="0.25"/>
    <row r="142" customFormat="1" ht="15" x14ac:dyDescent="0.25"/>
    <row r="143" customFormat="1" ht="15" x14ac:dyDescent="0.25"/>
    <row r="144" customFormat="1" ht="15" x14ac:dyDescent="0.25"/>
    <row r="145" customFormat="1" ht="15" x14ac:dyDescent="0.25"/>
    <row r="146" customFormat="1" ht="15" x14ac:dyDescent="0.25"/>
    <row r="147" customFormat="1" ht="15" x14ac:dyDescent="0.25"/>
    <row r="148" customFormat="1" ht="15" x14ac:dyDescent="0.25"/>
    <row r="149" customFormat="1" ht="15" x14ac:dyDescent="0.25"/>
    <row r="150" customFormat="1" ht="15" x14ac:dyDescent="0.25"/>
    <row r="151" customFormat="1" ht="15" x14ac:dyDescent="0.25"/>
    <row r="152" customFormat="1" ht="15" x14ac:dyDescent="0.25"/>
    <row r="153" customFormat="1" ht="15" x14ac:dyDescent="0.25"/>
    <row r="154" customFormat="1" ht="15" x14ac:dyDescent="0.25"/>
    <row r="155" customFormat="1" ht="15" x14ac:dyDescent="0.25"/>
    <row r="156" customFormat="1" ht="15" x14ac:dyDescent="0.25"/>
    <row r="157" customFormat="1" ht="15" x14ac:dyDescent="0.25"/>
    <row r="158" customFormat="1" ht="15" x14ac:dyDescent="0.25"/>
    <row r="159" customFormat="1" ht="15" x14ac:dyDescent="0.25"/>
    <row r="160" customFormat="1" ht="15" x14ac:dyDescent="0.25"/>
    <row r="161" customFormat="1" ht="15" x14ac:dyDescent="0.25"/>
    <row r="162" customFormat="1" ht="15" x14ac:dyDescent="0.25"/>
    <row r="163" customFormat="1" ht="15" x14ac:dyDescent="0.25"/>
    <row r="164" customFormat="1" ht="15" x14ac:dyDescent="0.25"/>
    <row r="165" customFormat="1" ht="15" x14ac:dyDescent="0.25"/>
    <row r="166" customFormat="1" ht="15" x14ac:dyDescent="0.25"/>
    <row r="167" customFormat="1" ht="15" x14ac:dyDescent="0.25"/>
    <row r="168" customFormat="1" ht="15" x14ac:dyDescent="0.25"/>
    <row r="169" customFormat="1" ht="15" x14ac:dyDescent="0.25"/>
    <row r="170" customFormat="1" ht="15" x14ac:dyDescent="0.25"/>
    <row r="171" customFormat="1" ht="15" x14ac:dyDescent="0.25"/>
    <row r="172" customFormat="1" ht="15" x14ac:dyDescent="0.25"/>
    <row r="173" customFormat="1" ht="15" x14ac:dyDescent="0.25"/>
    <row r="174" customFormat="1" ht="15" x14ac:dyDescent="0.25"/>
    <row r="175" customFormat="1" ht="15" x14ac:dyDescent="0.25"/>
    <row r="176" customFormat="1" ht="15" x14ac:dyDescent="0.25"/>
    <row r="177" customFormat="1" ht="15" x14ac:dyDescent="0.25"/>
    <row r="178" customFormat="1" ht="15" x14ac:dyDescent="0.25"/>
    <row r="179" customFormat="1" ht="15" x14ac:dyDescent="0.25"/>
    <row r="180" customFormat="1" ht="15" x14ac:dyDescent="0.25"/>
    <row r="181" customFormat="1" ht="15" x14ac:dyDescent="0.25"/>
    <row r="182" customFormat="1" ht="15" x14ac:dyDescent="0.25"/>
    <row r="183" customFormat="1" ht="15" x14ac:dyDescent="0.25"/>
    <row r="184" customFormat="1" ht="15" x14ac:dyDescent="0.25"/>
    <row r="185" customFormat="1" ht="15" x14ac:dyDescent="0.25"/>
    <row r="186" customFormat="1" ht="15" x14ac:dyDescent="0.25"/>
    <row r="187" customFormat="1" ht="15" x14ac:dyDescent="0.25"/>
    <row r="188" customFormat="1" ht="15" x14ac:dyDescent="0.25"/>
    <row r="189" customFormat="1" ht="15" x14ac:dyDescent="0.25"/>
    <row r="190" customFormat="1" ht="15" x14ac:dyDescent="0.25"/>
    <row r="191" customFormat="1" ht="15" x14ac:dyDescent="0.25"/>
    <row r="192" customFormat="1" ht="15" x14ac:dyDescent="0.25"/>
    <row r="193" customFormat="1" ht="15" x14ac:dyDescent="0.25"/>
    <row r="194" customFormat="1" ht="15" x14ac:dyDescent="0.25"/>
    <row r="195" customFormat="1" ht="15" x14ac:dyDescent="0.25"/>
    <row r="196" customFormat="1" ht="15" x14ac:dyDescent="0.25"/>
    <row r="197" customFormat="1" ht="15" x14ac:dyDescent="0.25"/>
    <row r="198" customFormat="1" ht="15" x14ac:dyDescent="0.25"/>
    <row r="199" customFormat="1" ht="15" x14ac:dyDescent="0.25"/>
    <row r="200" customFormat="1" ht="15" x14ac:dyDescent="0.25"/>
    <row r="201" customFormat="1" ht="15" x14ac:dyDescent="0.25"/>
    <row r="202" customFormat="1" ht="15" x14ac:dyDescent="0.25"/>
    <row r="203" customFormat="1" ht="15" x14ac:dyDescent="0.25"/>
    <row r="204" customFormat="1" ht="15" x14ac:dyDescent="0.25"/>
    <row r="205" customFormat="1" ht="15" x14ac:dyDescent="0.25"/>
    <row r="206" customFormat="1" ht="15" x14ac:dyDescent="0.25"/>
    <row r="207" customFormat="1" ht="15" x14ac:dyDescent="0.25"/>
    <row r="208" customFormat="1" ht="15" x14ac:dyDescent="0.25"/>
    <row r="209" customFormat="1" ht="15" x14ac:dyDescent="0.25"/>
    <row r="210" customFormat="1" ht="15" x14ac:dyDescent="0.25"/>
    <row r="211" customFormat="1" ht="15" x14ac:dyDescent="0.25"/>
    <row r="212" customFormat="1" ht="15" x14ac:dyDescent="0.25"/>
    <row r="213" customFormat="1" ht="15" x14ac:dyDescent="0.25"/>
    <row r="214" customFormat="1" ht="15" x14ac:dyDescent="0.25"/>
    <row r="215" customFormat="1" ht="15" x14ac:dyDescent="0.25"/>
    <row r="216" customFormat="1" ht="15" x14ac:dyDescent="0.25"/>
    <row r="217" customFormat="1" ht="15" x14ac:dyDescent="0.25"/>
    <row r="218" customFormat="1" ht="15" x14ac:dyDescent="0.25"/>
    <row r="219" customFormat="1" ht="15" x14ac:dyDescent="0.25"/>
    <row r="220" customFormat="1" ht="15" x14ac:dyDescent="0.25"/>
    <row r="221" customFormat="1" ht="15" x14ac:dyDescent="0.25"/>
    <row r="222" customFormat="1" ht="15" x14ac:dyDescent="0.25"/>
    <row r="223" customFormat="1" ht="15" x14ac:dyDescent="0.25"/>
    <row r="224" customFormat="1" ht="15" x14ac:dyDescent="0.25"/>
    <row r="225" customFormat="1" ht="15" x14ac:dyDescent="0.25"/>
    <row r="226" customFormat="1" ht="15" x14ac:dyDescent="0.25"/>
    <row r="227" customFormat="1" ht="15" x14ac:dyDescent="0.25"/>
    <row r="228" customFormat="1" ht="15" x14ac:dyDescent="0.25"/>
    <row r="229" customFormat="1" ht="15" x14ac:dyDescent="0.25"/>
    <row r="230" customFormat="1" ht="15" x14ac:dyDescent="0.25"/>
    <row r="231" customFormat="1" ht="15" x14ac:dyDescent="0.25"/>
    <row r="232" customFormat="1" ht="15" x14ac:dyDescent="0.25"/>
    <row r="233" customFormat="1" ht="15" x14ac:dyDescent="0.25"/>
    <row r="234" customFormat="1" ht="15" x14ac:dyDescent="0.25"/>
    <row r="235" customFormat="1" ht="15" x14ac:dyDescent="0.25"/>
    <row r="236" customFormat="1" ht="15" x14ac:dyDescent="0.25"/>
    <row r="237" customFormat="1" ht="15" x14ac:dyDescent="0.25"/>
    <row r="238" customFormat="1" ht="15" x14ac:dyDescent="0.25"/>
    <row r="239" customFormat="1" ht="15" x14ac:dyDescent="0.25"/>
    <row r="240" customFormat="1" ht="15" x14ac:dyDescent="0.25"/>
    <row r="241" customFormat="1" ht="15" x14ac:dyDescent="0.25"/>
    <row r="242" customFormat="1" ht="15" x14ac:dyDescent="0.25"/>
    <row r="243" customFormat="1" ht="15" x14ac:dyDescent="0.25"/>
    <row r="244" customFormat="1" ht="15" x14ac:dyDescent="0.25"/>
    <row r="245" customFormat="1" ht="15" x14ac:dyDescent="0.25"/>
    <row r="246" customFormat="1" ht="15" x14ac:dyDescent="0.25"/>
    <row r="247" customFormat="1" ht="15" x14ac:dyDescent="0.25"/>
  </sheetData>
  <mergeCells count="34">
    <mergeCell ref="A1:H2"/>
    <mergeCell ref="A3:B3"/>
    <mergeCell ref="C3:D3"/>
    <mergeCell ref="E3:F3"/>
    <mergeCell ref="G3:H3"/>
    <mergeCell ref="A6:H7"/>
    <mergeCell ref="A8:F8"/>
    <mergeCell ref="G8:H8"/>
    <mergeCell ref="A4:B4"/>
    <mergeCell ref="C4:D4"/>
    <mergeCell ref="E4:F4"/>
    <mergeCell ref="A5:B5"/>
    <mergeCell ref="C5:D5"/>
    <mergeCell ref="A9:F9"/>
    <mergeCell ref="G9:H9"/>
    <mergeCell ref="A10:F10"/>
    <mergeCell ref="G10:H10"/>
    <mergeCell ref="A11:F11"/>
    <mergeCell ref="G11:H11"/>
    <mergeCell ref="A12:H13"/>
    <mergeCell ref="A14:A15"/>
    <mergeCell ref="B14:B15"/>
    <mergeCell ref="C14:C15"/>
    <mergeCell ref="D14:D15"/>
    <mergeCell ref="E14:E15"/>
    <mergeCell ref="F14:F15"/>
    <mergeCell ref="G14:G15"/>
    <mergeCell ref="H14:H15"/>
    <mergeCell ref="A19:G20"/>
    <mergeCell ref="H19:H20"/>
    <mergeCell ref="A21:G22"/>
    <mergeCell ref="H21:H22"/>
    <mergeCell ref="A23:G24"/>
    <mergeCell ref="H23:H24"/>
  </mergeCells>
  <pageMargins left="0.75" right="0.75" top="1" bottom="1" header="0.511811023622047" footer="0.511811023622047"/>
  <pageSetup paperSize="9" fitToHeight="0" orientation="landscape" horizontalDpi="300" verticalDpi="30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2E75B6"/>
    <pageSetUpPr fitToPage="1"/>
  </sheetPr>
  <dimension ref="A1:L250"/>
  <sheetViews>
    <sheetView showGridLines="0" topLeftCell="A180" zoomScale="85" zoomScaleNormal="85" workbookViewId="0">
      <selection activeCell="A195" sqref="A195:I195"/>
    </sheetView>
  </sheetViews>
  <sheetFormatPr defaultColWidth="8.7109375" defaultRowHeight="15" x14ac:dyDescent="0.25"/>
  <cols>
    <col min="1" max="1" width="4.7109375" style="1" customWidth="1"/>
    <col min="2" max="2" width="29.5703125" style="1" bestFit="1" customWidth="1"/>
    <col min="3" max="3" width="8.7109375" style="1" customWidth="1"/>
    <col min="4" max="4" width="13" style="1" customWidth="1"/>
    <col min="5" max="5" width="10.7109375" style="1" customWidth="1"/>
    <col min="6" max="6" width="44.7109375" style="1" customWidth="1"/>
    <col min="7" max="7" width="6.42578125" style="1" customWidth="1"/>
    <col min="8" max="8" width="8" style="1" customWidth="1"/>
    <col min="9" max="9" width="12" style="1" customWidth="1"/>
    <col min="10" max="10" width="15.7109375" style="1" customWidth="1"/>
    <col min="11" max="11" width="10.28515625" style="1" customWidth="1"/>
    <col min="12" max="12" width="13" customWidth="1"/>
    <col min="13" max="26" width="8.7109375" style="1"/>
    <col min="27" max="27" width="12.7109375" style="1" customWidth="1"/>
    <col min="28" max="16384" width="8.7109375" style="1"/>
  </cols>
  <sheetData>
    <row r="1" spans="1:10" ht="16.899999999999999" customHeight="1" x14ac:dyDescent="0.25">
      <c r="A1" s="265" t="s">
        <v>65</v>
      </c>
      <c r="B1" s="265"/>
      <c r="C1" s="265"/>
      <c r="D1" s="265"/>
      <c r="E1" s="265"/>
      <c r="F1" s="265"/>
      <c r="G1" s="265"/>
      <c r="H1" s="265"/>
      <c r="I1" s="265"/>
      <c r="J1" s="265"/>
    </row>
    <row r="2" spans="1:10" ht="16.899999999999999" customHeight="1" x14ac:dyDescent="0.25">
      <c r="A2" s="265"/>
      <c r="B2" s="265"/>
      <c r="C2" s="265"/>
      <c r="D2" s="265"/>
      <c r="E2" s="265"/>
      <c r="F2" s="265"/>
      <c r="G2" s="265"/>
      <c r="H2" s="265"/>
      <c r="I2" s="265"/>
      <c r="J2" s="265"/>
    </row>
    <row r="3" spans="1:10" ht="16.899999999999999" customHeight="1" x14ac:dyDescent="0.25">
      <c r="A3" s="283"/>
      <c r="B3" s="283"/>
      <c r="C3" s="283"/>
      <c r="D3" s="283"/>
      <c r="E3" s="283"/>
      <c r="F3" s="283"/>
      <c r="G3" s="283"/>
      <c r="H3" s="283"/>
      <c r="I3" s="283"/>
      <c r="J3" s="283"/>
    </row>
    <row r="4" spans="1:10" ht="16.899999999999999" customHeight="1" x14ac:dyDescent="0.25">
      <c r="A4" s="265" t="s">
        <v>34</v>
      </c>
      <c r="B4" s="265"/>
      <c r="C4" s="265"/>
      <c r="D4" s="265"/>
      <c r="E4" s="265"/>
      <c r="F4" s="265"/>
      <c r="G4" s="265"/>
      <c r="H4" s="265"/>
      <c r="I4" s="265"/>
      <c r="J4" s="265"/>
    </row>
    <row r="5" spans="1:10" ht="16.899999999999999" customHeight="1" x14ac:dyDescent="0.25">
      <c r="A5" s="265"/>
      <c r="B5" s="265"/>
      <c r="C5" s="265"/>
      <c r="D5" s="265"/>
      <c r="E5" s="265"/>
      <c r="F5" s="265"/>
      <c r="G5" s="265"/>
      <c r="H5" s="265"/>
      <c r="I5" s="265"/>
      <c r="J5" s="265"/>
    </row>
    <row r="6" spans="1:10" ht="16.899999999999999" customHeight="1" x14ac:dyDescent="0.25">
      <c r="A6" s="29">
        <v>1</v>
      </c>
      <c r="B6" s="272" t="s">
        <v>66</v>
      </c>
      <c r="C6" s="272"/>
      <c r="D6" s="272"/>
      <c r="E6" s="272"/>
      <c r="F6" s="272"/>
      <c r="G6" s="272"/>
      <c r="H6" s="305" t="s">
        <v>67</v>
      </c>
      <c r="I6" s="305"/>
      <c r="J6" s="305"/>
    </row>
    <row r="7" spans="1:10" ht="16.899999999999999" customHeight="1" x14ac:dyDescent="0.25">
      <c r="A7" s="29">
        <v>2</v>
      </c>
      <c r="B7" s="272" t="s">
        <v>68</v>
      </c>
      <c r="C7" s="272"/>
      <c r="D7" s="272"/>
      <c r="E7" s="272"/>
      <c r="F7" s="272"/>
      <c r="G7" s="272"/>
      <c r="H7" s="305" t="s">
        <v>69</v>
      </c>
      <c r="I7" s="305"/>
      <c r="J7" s="305"/>
    </row>
    <row r="8" spans="1:10" ht="16.899999999999999" customHeight="1" x14ac:dyDescent="0.25">
      <c r="A8" s="29">
        <v>3</v>
      </c>
      <c r="B8" s="272" t="s">
        <v>70</v>
      </c>
      <c r="C8" s="272"/>
      <c r="D8" s="272"/>
      <c r="E8" s="272"/>
      <c r="F8" s="272"/>
      <c r="G8" s="272"/>
      <c r="H8" s="310">
        <v>1765.86</v>
      </c>
      <c r="I8" s="310"/>
      <c r="J8" s="310"/>
    </row>
    <row r="9" spans="1:10" ht="16.899999999999999" customHeight="1" x14ac:dyDescent="0.25">
      <c r="A9" s="29">
        <v>4</v>
      </c>
      <c r="B9" s="272" t="s">
        <v>71</v>
      </c>
      <c r="C9" s="272"/>
      <c r="D9" s="272"/>
      <c r="E9" s="272"/>
      <c r="F9" s="272"/>
      <c r="G9" s="272"/>
      <c r="H9" s="305" t="s">
        <v>72</v>
      </c>
      <c r="I9" s="305"/>
      <c r="J9" s="305"/>
    </row>
    <row r="10" spans="1:10" ht="16.899999999999999" customHeight="1" x14ac:dyDescent="0.25">
      <c r="A10" s="29" t="s">
        <v>73</v>
      </c>
      <c r="B10" s="272" t="s">
        <v>74</v>
      </c>
      <c r="C10" s="272"/>
      <c r="D10" s="272"/>
      <c r="E10" s="272"/>
      <c r="F10" s="272"/>
      <c r="G10" s="272"/>
      <c r="H10" s="305" t="s">
        <v>75</v>
      </c>
      <c r="I10" s="305"/>
      <c r="J10" s="305"/>
    </row>
    <row r="11" spans="1:10" ht="16.899999999999999" customHeight="1" x14ac:dyDescent="0.25">
      <c r="A11" s="29">
        <v>5</v>
      </c>
      <c r="B11" s="272" t="s">
        <v>76</v>
      </c>
      <c r="C11" s="272"/>
      <c r="D11" s="272"/>
      <c r="E11" s="272"/>
      <c r="F11" s="272"/>
      <c r="G11" s="272"/>
      <c r="H11" s="306">
        <v>46023</v>
      </c>
      <c r="I11" s="306"/>
      <c r="J11" s="306"/>
    </row>
    <row r="12" spans="1:10" ht="16.899999999999999" customHeight="1" x14ac:dyDescent="0.25">
      <c r="A12" s="32">
        <v>6</v>
      </c>
      <c r="B12" s="307" t="s">
        <v>77</v>
      </c>
      <c r="C12" s="307"/>
      <c r="D12" s="307"/>
      <c r="E12" s="307"/>
      <c r="F12" s="307"/>
      <c r="G12" s="307"/>
      <c r="H12" s="308">
        <v>60</v>
      </c>
      <c r="I12" s="308"/>
      <c r="J12" s="308"/>
    </row>
    <row r="13" spans="1:10" ht="16.899999999999999" customHeight="1" x14ac:dyDescent="0.25">
      <c r="A13" s="29"/>
      <c r="B13" s="30"/>
      <c r="C13" s="30"/>
      <c r="D13" s="30"/>
      <c r="E13" s="30"/>
      <c r="F13" s="30"/>
      <c r="G13" s="29"/>
      <c r="H13" s="31"/>
      <c r="I13" s="31"/>
      <c r="J13" s="31"/>
    </row>
    <row r="14" spans="1:10" ht="16.899999999999999" customHeight="1" x14ac:dyDescent="0.25">
      <c r="A14" s="265" t="s">
        <v>78</v>
      </c>
      <c r="B14" s="265"/>
      <c r="C14" s="265"/>
      <c r="D14" s="265"/>
      <c r="E14" s="265"/>
      <c r="F14" s="265"/>
      <c r="G14" s="265"/>
      <c r="H14" s="265"/>
      <c r="I14" s="265"/>
      <c r="J14" s="265"/>
    </row>
    <row r="15" spans="1:10" ht="16.899999999999999" customHeight="1" x14ac:dyDescent="0.25">
      <c r="A15" s="265"/>
      <c r="B15" s="265"/>
      <c r="C15" s="265"/>
      <c r="D15" s="265"/>
      <c r="E15" s="265"/>
      <c r="F15" s="265"/>
      <c r="G15" s="265"/>
      <c r="H15" s="265"/>
      <c r="I15" s="265"/>
      <c r="J15" s="265"/>
    </row>
    <row r="16" spans="1:10" ht="16.899999999999999" customHeight="1" x14ac:dyDescent="0.25">
      <c r="A16" s="302">
        <v>1</v>
      </c>
      <c r="B16" s="303" t="s">
        <v>79</v>
      </c>
      <c r="C16" s="303"/>
      <c r="D16" s="303"/>
      <c r="E16" s="303"/>
      <c r="F16" s="303"/>
      <c r="G16" s="303"/>
      <c r="H16" s="304" t="s">
        <v>80</v>
      </c>
      <c r="I16" s="304"/>
      <c r="J16" s="304" t="s">
        <v>81</v>
      </c>
    </row>
    <row r="17" spans="1:10" ht="16.899999999999999" customHeight="1" x14ac:dyDescent="0.25">
      <c r="A17" s="302"/>
      <c r="B17" s="302"/>
      <c r="C17" s="303"/>
      <c r="D17" s="303"/>
      <c r="E17" s="303"/>
      <c r="F17" s="303"/>
      <c r="G17" s="303"/>
      <c r="H17" s="304"/>
      <c r="I17" s="304"/>
      <c r="J17" s="304"/>
    </row>
    <row r="18" spans="1:10" ht="16.899999999999999" customHeight="1" x14ac:dyDescent="0.25">
      <c r="A18" s="29" t="s">
        <v>3</v>
      </c>
      <c r="B18" s="309" t="s">
        <v>82</v>
      </c>
      <c r="C18" s="309"/>
      <c r="D18" s="309"/>
      <c r="E18" s="309"/>
      <c r="F18" s="309"/>
      <c r="G18" s="309"/>
      <c r="H18" s="309"/>
      <c r="I18" s="183"/>
      <c r="J18" s="33">
        <f>ROUND(((44/6)*30)*(H8/220),2)</f>
        <v>1765.86</v>
      </c>
    </row>
    <row r="19" spans="1:10" ht="16.899999999999999" customHeight="1" x14ac:dyDescent="0.25">
      <c r="A19" s="29" t="s">
        <v>6</v>
      </c>
      <c r="B19" s="273" t="s">
        <v>83</v>
      </c>
      <c r="C19" s="273"/>
      <c r="D19" s="273"/>
      <c r="E19" s="273"/>
      <c r="F19" s="273"/>
      <c r="G19" s="273"/>
      <c r="H19" s="273"/>
      <c r="I19" s="34">
        <v>0.3</v>
      </c>
      <c r="J19" s="33">
        <f>ROUND(I19*J18,2)</f>
        <v>529.76</v>
      </c>
    </row>
    <row r="20" spans="1:10" ht="16.899999999999999" customHeight="1" x14ac:dyDescent="0.25">
      <c r="A20" s="29" t="s">
        <v>9</v>
      </c>
      <c r="B20" s="272" t="s">
        <v>84</v>
      </c>
      <c r="C20" s="272"/>
      <c r="D20" s="272"/>
      <c r="E20" s="272"/>
      <c r="F20" s="272"/>
      <c r="G20" s="272"/>
      <c r="H20" s="272"/>
      <c r="I20" s="66"/>
      <c r="J20" s="35"/>
    </row>
    <row r="21" spans="1:10" ht="16.899999999999999" customHeight="1" x14ac:dyDescent="0.25">
      <c r="A21" s="29" t="s">
        <v>12</v>
      </c>
      <c r="B21" s="272" t="s">
        <v>85</v>
      </c>
      <c r="C21" s="272"/>
      <c r="D21" s="272"/>
      <c r="E21" s="272"/>
      <c r="F21" s="272"/>
      <c r="G21" s="272"/>
      <c r="H21" s="272"/>
      <c r="I21" s="66"/>
      <c r="J21" s="35"/>
    </row>
    <row r="22" spans="1:10" ht="16.899999999999999" customHeight="1" x14ac:dyDescent="0.25">
      <c r="A22" s="29" t="s">
        <v>86</v>
      </c>
      <c r="B22" s="272" t="s">
        <v>87</v>
      </c>
      <c r="C22" s="272"/>
      <c r="D22" s="272"/>
      <c r="E22" s="272"/>
      <c r="F22" s="272"/>
      <c r="G22" s="272"/>
      <c r="H22" s="272"/>
      <c r="I22" s="66"/>
      <c r="J22" s="35"/>
    </row>
    <row r="23" spans="1:10" ht="16.899999999999999" customHeight="1" x14ac:dyDescent="0.25">
      <c r="A23" s="29" t="s">
        <v>88</v>
      </c>
      <c r="B23" s="299" t="s">
        <v>89</v>
      </c>
      <c r="C23" s="299"/>
      <c r="D23" s="299"/>
      <c r="E23" s="299"/>
      <c r="F23" s="299"/>
      <c r="G23" s="299"/>
      <c r="H23" s="299"/>
      <c r="I23" s="36">
        <v>0</v>
      </c>
      <c r="J23" s="33">
        <f>ROUND(I23*J18,2)</f>
        <v>0</v>
      </c>
    </row>
    <row r="24" spans="1:10" ht="16.899999999999999" customHeight="1" x14ac:dyDescent="0.25">
      <c r="A24" s="259" t="s">
        <v>90</v>
      </c>
      <c r="B24" s="259"/>
      <c r="C24" s="259"/>
      <c r="D24" s="259"/>
      <c r="E24" s="259"/>
      <c r="F24" s="259"/>
      <c r="G24" s="259"/>
      <c r="H24" s="259"/>
      <c r="I24" s="259"/>
      <c r="J24" s="38">
        <f>SUM(J18:J23)</f>
        <v>2295.62</v>
      </c>
    </row>
    <row r="25" spans="1:10" ht="16.899999999999999" customHeight="1" x14ac:dyDescent="0.25">
      <c r="A25" s="39"/>
      <c r="B25" s="40"/>
      <c r="C25" s="39"/>
      <c r="D25" s="39"/>
      <c r="E25" s="39"/>
      <c r="F25" s="39"/>
      <c r="G25" s="39"/>
      <c r="H25" s="39"/>
      <c r="I25" s="39"/>
      <c r="J25" s="41"/>
    </row>
    <row r="26" spans="1:10" ht="16.899999999999999" customHeight="1" x14ac:dyDescent="0.25">
      <c r="A26" s="265" t="s">
        <v>91</v>
      </c>
      <c r="B26" s="265"/>
      <c r="C26" s="265"/>
      <c r="D26" s="265"/>
      <c r="E26" s="265"/>
      <c r="F26" s="265"/>
      <c r="G26" s="265"/>
      <c r="H26" s="265"/>
      <c r="I26" s="265"/>
      <c r="J26" s="265"/>
    </row>
    <row r="27" spans="1:10" ht="16.899999999999999" customHeight="1" x14ac:dyDescent="0.25">
      <c r="A27" s="265"/>
      <c r="B27" s="265"/>
      <c r="C27" s="265"/>
      <c r="D27" s="265"/>
      <c r="E27" s="265"/>
      <c r="F27" s="265"/>
      <c r="G27" s="265"/>
      <c r="H27" s="265"/>
      <c r="I27" s="265"/>
      <c r="J27" s="265"/>
    </row>
    <row r="28" spans="1:10" ht="16.899999999999999" customHeight="1" x14ac:dyDescent="0.25">
      <c r="A28" s="300" t="s">
        <v>92</v>
      </c>
      <c r="B28" s="300"/>
      <c r="C28" s="300"/>
      <c r="D28" s="300"/>
      <c r="E28" s="300"/>
      <c r="F28" s="300"/>
      <c r="G28" s="300"/>
      <c r="H28" s="300"/>
      <c r="I28" s="300"/>
      <c r="J28" s="300"/>
    </row>
    <row r="29" spans="1:10" ht="16.899999999999999" customHeight="1" x14ac:dyDescent="0.25">
      <c r="A29" s="300"/>
      <c r="B29" s="300"/>
      <c r="C29" s="300"/>
      <c r="D29" s="300"/>
      <c r="E29" s="300"/>
      <c r="F29" s="300"/>
      <c r="G29" s="300"/>
      <c r="H29" s="300"/>
      <c r="I29" s="300"/>
      <c r="J29" s="300"/>
    </row>
    <row r="30" spans="1:10" ht="16.899999999999999" customHeight="1" x14ac:dyDescent="0.25">
      <c r="A30" s="42" t="s">
        <v>93</v>
      </c>
      <c r="B30" s="301" t="s">
        <v>94</v>
      </c>
      <c r="C30" s="301"/>
      <c r="D30" s="301"/>
      <c r="E30" s="301"/>
      <c r="F30" s="301"/>
      <c r="G30" s="301"/>
      <c r="H30" s="301"/>
      <c r="I30" s="301"/>
      <c r="J30" s="43" t="s">
        <v>95</v>
      </c>
    </row>
    <row r="31" spans="1:10" ht="16.899999999999999" customHeight="1" x14ac:dyDescent="0.25">
      <c r="A31" s="44"/>
      <c r="B31" s="45"/>
      <c r="C31" s="45"/>
      <c r="D31" s="45"/>
      <c r="E31" s="45"/>
      <c r="F31" s="45"/>
      <c r="G31" s="45"/>
      <c r="H31" s="46"/>
      <c r="I31" s="46"/>
      <c r="J31" s="47"/>
    </row>
    <row r="32" spans="1:10" ht="16.899999999999999" customHeight="1" x14ac:dyDescent="0.25">
      <c r="A32" s="28" t="s">
        <v>3</v>
      </c>
      <c r="B32" s="272" t="s">
        <v>96</v>
      </c>
      <c r="C32" s="272"/>
      <c r="D32" s="272"/>
      <c r="E32" s="272"/>
      <c r="F32" s="272"/>
      <c r="G32" s="272"/>
      <c r="H32" s="272"/>
      <c r="I32" s="36">
        <v>8.3299999999999999E-2</v>
      </c>
      <c r="J32" s="33">
        <f>ROUND($J$24*I32,2)</f>
        <v>191.23</v>
      </c>
    </row>
    <row r="33" spans="1:10" ht="16.899999999999999" customHeight="1" x14ac:dyDescent="0.25">
      <c r="A33" s="48"/>
      <c r="B33" s="276" t="s">
        <v>97</v>
      </c>
      <c r="C33" s="276"/>
      <c r="D33" s="276"/>
      <c r="E33" s="276"/>
      <c r="F33" s="276"/>
      <c r="G33" s="276"/>
      <c r="H33" s="276"/>
      <c r="I33" s="276"/>
      <c r="J33" s="49"/>
    </row>
    <row r="34" spans="1:10" ht="16.899999999999999" customHeight="1" x14ac:dyDescent="0.25">
      <c r="A34" s="28" t="s">
        <v>6</v>
      </c>
      <c r="B34" s="272" t="s">
        <v>98</v>
      </c>
      <c r="C34" s="272"/>
      <c r="D34" s="272"/>
      <c r="E34" s="272"/>
      <c r="F34" s="272"/>
      <c r="G34" s="272"/>
      <c r="H34" s="272"/>
      <c r="I34" s="50">
        <v>3.0249999999999999E-2</v>
      </c>
      <c r="J34" s="33">
        <f>ROUND($J$24*I34,2)</f>
        <v>69.44</v>
      </c>
    </row>
    <row r="35" spans="1:10" ht="16.899999999999999" customHeight="1" x14ac:dyDescent="0.25">
      <c r="A35" s="48"/>
      <c r="B35" s="276" t="s">
        <v>99</v>
      </c>
      <c r="C35" s="276"/>
      <c r="D35" s="276"/>
      <c r="E35" s="276"/>
      <c r="F35" s="276"/>
      <c r="G35" s="276"/>
      <c r="H35" s="276"/>
      <c r="I35" s="276"/>
      <c r="J35" s="49"/>
    </row>
    <row r="36" spans="1:10" ht="16.899999999999999" customHeight="1" x14ac:dyDescent="0.25">
      <c r="A36" s="275" t="s">
        <v>90</v>
      </c>
      <c r="B36" s="275"/>
      <c r="C36" s="275"/>
      <c r="D36" s="275"/>
      <c r="E36" s="275"/>
      <c r="F36" s="275"/>
      <c r="G36" s="275"/>
      <c r="H36" s="275"/>
      <c r="I36" s="275"/>
      <c r="J36" s="289">
        <f>SUM(J32+J34)</f>
        <v>260.66999999999996</v>
      </c>
    </row>
    <row r="37" spans="1:10" ht="16.899999999999999" customHeight="1" x14ac:dyDescent="0.25">
      <c r="A37" s="275"/>
      <c r="B37" s="275"/>
      <c r="C37" s="275"/>
      <c r="D37" s="275"/>
      <c r="E37" s="275"/>
      <c r="F37" s="275"/>
      <c r="G37" s="275"/>
      <c r="H37" s="275"/>
      <c r="I37" s="275"/>
      <c r="J37" s="289"/>
    </row>
    <row r="38" spans="1:10" ht="16.899999999999999" customHeight="1" x14ac:dyDescent="0.25">
      <c r="A38" s="52" t="s">
        <v>9</v>
      </c>
      <c r="B38" s="273" t="s">
        <v>100</v>
      </c>
      <c r="C38" s="273"/>
      <c r="D38" s="273"/>
      <c r="E38" s="273"/>
      <c r="F38" s="273"/>
      <c r="G38" s="273"/>
      <c r="H38" s="273"/>
      <c r="I38" s="273"/>
      <c r="J38" s="54">
        <f>ROUND(I54*J36,2)</f>
        <v>95.93</v>
      </c>
    </row>
    <row r="39" spans="1:10" ht="16.899999999999999" customHeight="1" x14ac:dyDescent="0.25">
      <c r="A39" s="275" t="s">
        <v>90</v>
      </c>
      <c r="B39" s="275"/>
      <c r="C39" s="275"/>
      <c r="D39" s="275"/>
      <c r="E39" s="275"/>
      <c r="F39" s="275"/>
      <c r="G39" s="275"/>
      <c r="H39" s="275"/>
      <c r="I39" s="275"/>
      <c r="J39" s="289">
        <f>J36+J38</f>
        <v>356.59999999999997</v>
      </c>
    </row>
    <row r="40" spans="1:10" ht="16.899999999999999" customHeight="1" x14ac:dyDescent="0.25">
      <c r="A40" s="275"/>
      <c r="B40" s="275"/>
      <c r="C40" s="275"/>
      <c r="D40" s="275"/>
      <c r="E40" s="275"/>
      <c r="F40" s="275"/>
      <c r="G40" s="275"/>
      <c r="H40" s="275"/>
      <c r="I40" s="275"/>
      <c r="J40" s="289"/>
    </row>
    <row r="41" spans="1:10" ht="16.899999999999999" customHeight="1" x14ac:dyDescent="0.25">
      <c r="A41" s="283"/>
      <c r="B41" s="283"/>
      <c r="C41" s="283"/>
      <c r="D41" s="283"/>
      <c r="E41" s="283"/>
      <c r="F41" s="283"/>
      <c r="G41" s="283"/>
      <c r="H41" s="283"/>
      <c r="I41" s="283"/>
      <c r="J41" s="283"/>
    </row>
    <row r="42" spans="1:10" ht="16.899999999999999" customHeight="1" x14ac:dyDescent="0.25">
      <c r="A42" s="290" t="s">
        <v>101</v>
      </c>
      <c r="B42" s="290"/>
      <c r="C42" s="290"/>
      <c r="D42" s="290"/>
      <c r="E42" s="290"/>
      <c r="F42" s="290"/>
      <c r="G42" s="290"/>
      <c r="H42" s="290"/>
      <c r="I42" s="290"/>
      <c r="J42" s="290"/>
    </row>
    <row r="43" spans="1:10" ht="16.899999999999999" customHeight="1" x14ac:dyDescent="0.25">
      <c r="A43" s="290"/>
      <c r="B43" s="290"/>
      <c r="C43" s="290"/>
      <c r="D43" s="290"/>
      <c r="E43" s="290"/>
      <c r="F43" s="290"/>
      <c r="G43" s="290"/>
      <c r="H43" s="290"/>
      <c r="I43" s="290"/>
      <c r="J43" s="290"/>
    </row>
    <row r="44" spans="1:10" ht="16.899999999999999" customHeight="1" x14ac:dyDescent="0.25">
      <c r="A44" s="291" t="s">
        <v>102</v>
      </c>
      <c r="B44" s="292" t="s">
        <v>103</v>
      </c>
      <c r="C44" s="292"/>
      <c r="D44" s="292"/>
      <c r="E44" s="292"/>
      <c r="F44" s="292"/>
      <c r="G44" s="292"/>
      <c r="H44" s="292"/>
      <c r="I44" s="222" t="s">
        <v>104</v>
      </c>
      <c r="J44" s="222" t="s">
        <v>95</v>
      </c>
    </row>
    <row r="45" spans="1:10" ht="16.899999999999999" customHeight="1" x14ac:dyDescent="0.25">
      <c r="A45" s="291"/>
      <c r="B45" s="291"/>
      <c r="C45" s="292"/>
      <c r="D45" s="292"/>
      <c r="E45" s="292"/>
      <c r="F45" s="292"/>
      <c r="G45" s="292"/>
      <c r="H45" s="292"/>
      <c r="I45" s="222"/>
      <c r="J45" s="222"/>
    </row>
    <row r="46" spans="1:10" ht="16.899999999999999" customHeight="1" x14ac:dyDescent="0.25">
      <c r="A46" s="28" t="s">
        <v>3</v>
      </c>
      <c r="B46" s="273" t="s">
        <v>105</v>
      </c>
      <c r="C46" s="273"/>
      <c r="D46" s="273"/>
      <c r="E46" s="273"/>
      <c r="F46" s="273"/>
      <c r="G46" s="273"/>
      <c r="H46" s="273"/>
      <c r="I46" s="36">
        <v>0.2</v>
      </c>
      <c r="J46" s="33">
        <f t="shared" ref="J46:J53" si="0">ROUND($J$24*I46,2)</f>
        <v>459.12</v>
      </c>
    </row>
    <row r="47" spans="1:10" ht="16.899999999999999" customHeight="1" x14ac:dyDescent="0.25">
      <c r="A47" s="28" t="s">
        <v>6</v>
      </c>
      <c r="B47" s="273" t="s">
        <v>106</v>
      </c>
      <c r="C47" s="273"/>
      <c r="D47" s="273"/>
      <c r="E47" s="273"/>
      <c r="F47" s="273"/>
      <c r="G47" s="273"/>
      <c r="H47" s="273"/>
      <c r="I47" s="36">
        <v>2.5000000000000001E-2</v>
      </c>
      <c r="J47" s="33">
        <f t="shared" si="0"/>
        <v>57.39</v>
      </c>
    </row>
    <row r="48" spans="1:10" ht="16.899999999999999" customHeight="1" x14ac:dyDescent="0.25">
      <c r="A48" s="28" t="s">
        <v>9</v>
      </c>
      <c r="B48" s="273" t="s">
        <v>107</v>
      </c>
      <c r="C48" s="273"/>
      <c r="D48" s="273"/>
      <c r="E48" s="49" t="s">
        <v>108</v>
      </c>
      <c r="F48" s="55">
        <v>0.03</v>
      </c>
      <c r="G48" s="49" t="s">
        <v>109</v>
      </c>
      <c r="H48" s="56">
        <v>1</v>
      </c>
      <c r="I48" s="57">
        <f>ROUND((F48*H48),6)</f>
        <v>0.03</v>
      </c>
      <c r="J48" s="33">
        <f t="shared" si="0"/>
        <v>68.87</v>
      </c>
    </row>
    <row r="49" spans="1:10" ht="16.899999999999999" customHeight="1" x14ac:dyDescent="0.25">
      <c r="A49" s="28" t="s">
        <v>12</v>
      </c>
      <c r="B49" s="273" t="s">
        <v>110</v>
      </c>
      <c r="C49" s="273"/>
      <c r="D49" s="273"/>
      <c r="E49" s="273"/>
      <c r="F49" s="273"/>
      <c r="G49" s="273"/>
      <c r="H49" s="273"/>
      <c r="I49" s="36">
        <v>1.4999999999999999E-2</v>
      </c>
      <c r="J49" s="33">
        <f t="shared" si="0"/>
        <v>34.43</v>
      </c>
    </row>
    <row r="50" spans="1:10" ht="16.899999999999999" customHeight="1" x14ac:dyDescent="0.25">
      <c r="A50" s="28" t="s">
        <v>86</v>
      </c>
      <c r="B50" s="273" t="s">
        <v>111</v>
      </c>
      <c r="C50" s="273"/>
      <c r="D50" s="273"/>
      <c r="E50" s="273"/>
      <c r="F50" s="273"/>
      <c r="G50" s="273"/>
      <c r="H50" s="273"/>
      <c r="I50" s="36">
        <v>0.01</v>
      </c>
      <c r="J50" s="33">
        <f t="shared" si="0"/>
        <v>22.96</v>
      </c>
    </row>
    <row r="51" spans="1:10" ht="16.899999999999999" customHeight="1" x14ac:dyDescent="0.25">
      <c r="A51" s="28" t="s">
        <v>88</v>
      </c>
      <c r="B51" s="273" t="s">
        <v>112</v>
      </c>
      <c r="C51" s="273"/>
      <c r="D51" s="273"/>
      <c r="E51" s="273"/>
      <c r="F51" s="273"/>
      <c r="G51" s="273"/>
      <c r="H51" s="273"/>
      <c r="I51" s="36">
        <v>6.0000000000000001E-3</v>
      </c>
      <c r="J51" s="33">
        <f t="shared" si="0"/>
        <v>13.77</v>
      </c>
    </row>
    <row r="52" spans="1:10" ht="16.899999999999999" customHeight="1" x14ac:dyDescent="0.25">
      <c r="A52" s="28" t="s">
        <v>113</v>
      </c>
      <c r="B52" s="273" t="s">
        <v>114</v>
      </c>
      <c r="C52" s="273"/>
      <c r="D52" s="273"/>
      <c r="E52" s="273"/>
      <c r="F52" s="273"/>
      <c r="G52" s="273"/>
      <c r="H52" s="273"/>
      <c r="I52" s="36">
        <v>2E-3</v>
      </c>
      <c r="J52" s="33">
        <f t="shared" si="0"/>
        <v>4.59</v>
      </c>
    </row>
    <row r="53" spans="1:10" ht="16.899999999999999" customHeight="1" x14ac:dyDescent="0.25">
      <c r="A53" s="28" t="s">
        <v>115</v>
      </c>
      <c r="B53" s="273" t="s">
        <v>116</v>
      </c>
      <c r="C53" s="273"/>
      <c r="D53" s="273"/>
      <c r="E53" s="273"/>
      <c r="F53" s="273"/>
      <c r="G53" s="273"/>
      <c r="H53" s="273"/>
      <c r="I53" s="36">
        <v>0.08</v>
      </c>
      <c r="J53" s="33">
        <f t="shared" si="0"/>
        <v>183.65</v>
      </c>
    </row>
    <row r="54" spans="1:10" ht="16.899999999999999" customHeight="1" x14ac:dyDescent="0.25">
      <c r="A54" s="275" t="s">
        <v>90</v>
      </c>
      <c r="B54" s="275"/>
      <c r="C54" s="275"/>
      <c r="D54" s="275"/>
      <c r="E54" s="275"/>
      <c r="F54" s="275"/>
      <c r="G54" s="275"/>
      <c r="H54" s="275"/>
      <c r="I54" s="298">
        <f>SUM(I46:I53)</f>
        <v>0.36800000000000005</v>
      </c>
      <c r="J54" s="289">
        <f>SUM(J46:J53)</f>
        <v>844.78</v>
      </c>
    </row>
    <row r="55" spans="1:10" ht="16.899999999999999" customHeight="1" x14ac:dyDescent="0.25">
      <c r="A55" s="275"/>
      <c r="B55" s="275"/>
      <c r="C55" s="275"/>
      <c r="D55" s="275"/>
      <c r="E55" s="275"/>
      <c r="F55" s="275"/>
      <c r="G55" s="275"/>
      <c r="H55" s="275"/>
      <c r="I55" s="298"/>
      <c r="J55" s="298"/>
    </row>
    <row r="56" spans="1:10" ht="16.899999999999999" customHeight="1" x14ac:dyDescent="0.25">
      <c r="A56" s="283"/>
      <c r="B56" s="283"/>
      <c r="C56" s="283"/>
      <c r="D56" s="283"/>
      <c r="E56" s="283"/>
      <c r="F56" s="283"/>
      <c r="G56" s="283"/>
      <c r="H56" s="283"/>
      <c r="I56" s="283"/>
      <c r="J56" s="283"/>
    </row>
    <row r="57" spans="1:10" ht="16.899999999999999" customHeight="1" x14ac:dyDescent="0.25">
      <c r="A57" s="290" t="s">
        <v>117</v>
      </c>
      <c r="B57" s="290"/>
      <c r="C57" s="290"/>
      <c r="D57" s="290"/>
      <c r="E57" s="290"/>
      <c r="F57" s="290"/>
      <c r="G57" s="290"/>
      <c r="H57" s="290"/>
      <c r="I57" s="290"/>
      <c r="J57" s="290"/>
    </row>
    <row r="58" spans="1:10" ht="16.899999999999999" customHeight="1" x14ac:dyDescent="0.25">
      <c r="A58" s="290"/>
      <c r="B58" s="290"/>
      <c r="C58" s="290"/>
      <c r="D58" s="290"/>
      <c r="E58" s="290"/>
      <c r="F58" s="290"/>
      <c r="G58" s="290"/>
      <c r="H58" s="290"/>
      <c r="I58" s="290"/>
      <c r="J58" s="290"/>
    </row>
    <row r="59" spans="1:10" ht="16.899999999999999" customHeight="1" x14ac:dyDescent="0.25">
      <c r="A59" s="291" t="s">
        <v>118</v>
      </c>
      <c r="B59" s="292" t="s">
        <v>119</v>
      </c>
      <c r="C59" s="292"/>
      <c r="D59" s="292"/>
      <c r="E59" s="292"/>
      <c r="F59" s="292"/>
      <c r="G59" s="292"/>
      <c r="H59" s="292"/>
      <c r="I59" s="292"/>
      <c r="J59" s="222" t="s">
        <v>95</v>
      </c>
    </row>
    <row r="60" spans="1:10" ht="16.899999999999999" customHeight="1" x14ac:dyDescent="0.25">
      <c r="A60" s="291"/>
      <c r="B60" s="291"/>
      <c r="C60" s="292"/>
      <c r="D60" s="292"/>
      <c r="E60" s="292"/>
      <c r="F60" s="292"/>
      <c r="G60" s="292"/>
      <c r="H60" s="292"/>
      <c r="I60" s="292"/>
      <c r="J60" s="222"/>
    </row>
    <row r="61" spans="1:10" ht="16.899999999999999" customHeight="1" x14ac:dyDescent="0.25">
      <c r="A61" s="28" t="s">
        <v>3</v>
      </c>
      <c r="B61" s="184" t="s">
        <v>120</v>
      </c>
      <c r="C61" s="184"/>
      <c r="D61" s="184"/>
      <c r="E61" s="184"/>
      <c r="F61" s="58" t="s">
        <v>121</v>
      </c>
      <c r="G61" s="59"/>
      <c r="H61" s="60"/>
      <c r="I61" s="60"/>
      <c r="J61" s="33">
        <f>IF(ROUND((I64*I62*I63)-(J18*I65),2)&lt;0,0,ROUND((I64*I62*I63)-(J18*I65),2))</f>
        <v>122.85</v>
      </c>
    </row>
    <row r="62" spans="1:10" ht="16.899999999999999" customHeight="1" x14ac:dyDescent="0.25">
      <c r="A62" s="28"/>
      <c r="B62" s="183" t="s">
        <v>122</v>
      </c>
      <c r="C62" s="183"/>
      <c r="D62" s="183"/>
      <c r="E62" s="183"/>
      <c r="F62" s="58" t="s">
        <v>123</v>
      </c>
      <c r="G62" s="58"/>
      <c r="H62" s="61"/>
      <c r="I62" s="33">
        <v>5.2</v>
      </c>
      <c r="J62" s="33" t="s">
        <v>124</v>
      </c>
    </row>
    <row r="63" spans="1:10" ht="16.899999999999999" customHeight="1" x14ac:dyDescent="0.25">
      <c r="A63" s="28"/>
      <c r="B63" s="273" t="s">
        <v>125</v>
      </c>
      <c r="C63" s="273"/>
      <c r="D63" s="273"/>
      <c r="E63" s="273"/>
      <c r="F63" s="273"/>
      <c r="G63" s="273"/>
      <c r="H63" s="273"/>
      <c r="I63" s="33">
        <v>2</v>
      </c>
      <c r="J63" s="35"/>
    </row>
    <row r="64" spans="1:10" ht="16.899999999999999" customHeight="1" x14ac:dyDescent="0.25">
      <c r="A64" s="28"/>
      <c r="B64" s="273" t="s">
        <v>126</v>
      </c>
      <c r="C64" s="273"/>
      <c r="D64" s="273"/>
      <c r="E64" s="273"/>
      <c r="F64" s="273"/>
      <c r="G64" s="273"/>
      <c r="H64" s="273"/>
      <c r="I64" s="62">
        <v>22</v>
      </c>
      <c r="J64" s="35"/>
    </row>
    <row r="65" spans="1:10" ht="16.899999999999999" customHeight="1" x14ac:dyDescent="0.25">
      <c r="A65" s="28"/>
      <c r="B65" s="273" t="s">
        <v>127</v>
      </c>
      <c r="C65" s="273"/>
      <c r="D65" s="273"/>
      <c r="E65" s="273"/>
      <c r="F65" s="273"/>
      <c r="G65" s="273"/>
      <c r="H65" s="273"/>
      <c r="I65" s="63">
        <v>0.06</v>
      </c>
      <c r="J65" s="35"/>
    </row>
    <row r="66" spans="1:10" ht="16.899999999999999" customHeight="1" x14ac:dyDescent="0.25">
      <c r="A66" s="28" t="s">
        <v>6</v>
      </c>
      <c r="B66" s="183" t="s">
        <v>128</v>
      </c>
      <c r="C66" s="183"/>
      <c r="D66" s="183"/>
      <c r="E66" s="183"/>
      <c r="F66" s="59" t="s">
        <v>129</v>
      </c>
      <c r="G66" s="59"/>
      <c r="H66" s="60"/>
      <c r="I66" s="60"/>
      <c r="J66" s="33">
        <f>ROUND(I68*I67*(1-I69),2)</f>
        <v>483.81</v>
      </c>
    </row>
    <row r="67" spans="1:10" ht="16.899999999999999" customHeight="1" x14ac:dyDescent="0.25">
      <c r="A67" s="28"/>
      <c r="B67" s="273" t="s">
        <v>130</v>
      </c>
      <c r="C67" s="273"/>
      <c r="D67" s="273"/>
      <c r="E67" s="273"/>
      <c r="F67" s="60" t="s">
        <v>131</v>
      </c>
      <c r="G67" s="64" t="s">
        <v>132</v>
      </c>
      <c r="H67" s="20"/>
      <c r="I67" s="33">
        <v>27.15</v>
      </c>
      <c r="J67" s="33" t="s">
        <v>124</v>
      </c>
    </row>
    <row r="68" spans="1:10" ht="16.899999999999999" customHeight="1" x14ac:dyDescent="0.25">
      <c r="A68" s="65"/>
      <c r="B68" s="273" t="s">
        <v>133</v>
      </c>
      <c r="C68" s="273"/>
      <c r="D68" s="273"/>
      <c r="E68" s="273"/>
      <c r="F68" s="273"/>
      <c r="G68" s="273"/>
      <c r="H68" s="273"/>
      <c r="I68" s="62">
        <v>22</v>
      </c>
      <c r="J68" s="35"/>
    </row>
    <row r="69" spans="1:10" ht="16.899999999999999" customHeight="1" x14ac:dyDescent="0.25">
      <c r="A69" s="65"/>
      <c r="B69" s="273" t="s">
        <v>134</v>
      </c>
      <c r="C69" s="273"/>
      <c r="D69" s="273"/>
      <c r="E69" s="273"/>
      <c r="F69" s="273"/>
      <c r="G69" s="273"/>
      <c r="H69" s="273"/>
      <c r="I69" s="63">
        <v>0.19</v>
      </c>
      <c r="J69" s="35"/>
    </row>
    <row r="70" spans="1:10" ht="16.899999999999999" customHeight="1" x14ac:dyDescent="0.25">
      <c r="A70" s="28" t="s">
        <v>9</v>
      </c>
      <c r="B70" s="273" t="s">
        <v>135</v>
      </c>
      <c r="C70" s="273"/>
      <c r="D70" s="273"/>
      <c r="E70" s="273"/>
      <c r="H70" s="20"/>
      <c r="I70" s="20"/>
      <c r="J70" s="33">
        <v>0</v>
      </c>
    </row>
    <row r="71" spans="1:10" ht="16.899999999999999" customHeight="1" x14ac:dyDescent="0.25">
      <c r="A71" s="28" t="s">
        <v>12</v>
      </c>
      <c r="B71" s="273" t="s">
        <v>136</v>
      </c>
      <c r="C71" s="273"/>
      <c r="D71" s="273"/>
      <c r="E71" s="273"/>
      <c r="F71" s="60" t="s">
        <v>131</v>
      </c>
      <c r="G71" s="64" t="s">
        <v>137</v>
      </c>
      <c r="H71" s="20"/>
      <c r="I71" s="20"/>
      <c r="J71" s="33">
        <v>25.52</v>
      </c>
    </row>
    <row r="72" spans="1:10" ht="16.899999999999999" customHeight="1" x14ac:dyDescent="0.25">
      <c r="A72" s="28" t="s">
        <v>86</v>
      </c>
      <c r="B72" s="274" t="s">
        <v>138</v>
      </c>
      <c r="C72" s="274"/>
      <c r="D72" s="274"/>
      <c r="E72" s="274"/>
      <c r="F72" s="60" t="s">
        <v>131</v>
      </c>
      <c r="G72" s="64" t="s">
        <v>139</v>
      </c>
      <c r="H72" s="20"/>
      <c r="I72" s="31"/>
      <c r="J72" s="33">
        <v>80</v>
      </c>
    </row>
    <row r="73" spans="1:10" ht="16.899999999999999" customHeight="1" x14ac:dyDescent="0.25">
      <c r="A73" s="275" t="s">
        <v>90</v>
      </c>
      <c r="B73" s="275"/>
      <c r="C73" s="275"/>
      <c r="D73" s="275"/>
      <c r="E73" s="275"/>
      <c r="F73" s="275"/>
      <c r="G73" s="275"/>
      <c r="H73" s="275"/>
      <c r="I73" s="275"/>
      <c r="J73" s="289">
        <f>SUM(J61:J72)</f>
        <v>712.18</v>
      </c>
    </row>
    <row r="74" spans="1:10" ht="16.899999999999999" customHeight="1" x14ac:dyDescent="0.25">
      <c r="A74" s="275"/>
      <c r="B74" s="275"/>
      <c r="C74" s="275"/>
      <c r="D74" s="275"/>
      <c r="E74" s="275"/>
      <c r="F74" s="275"/>
      <c r="G74" s="275"/>
      <c r="H74" s="275"/>
      <c r="I74" s="275"/>
      <c r="J74" s="289"/>
    </row>
    <row r="75" spans="1:10" ht="16.899999999999999" customHeight="1" x14ac:dyDescent="0.25">
      <c r="A75" s="67"/>
      <c r="B75" s="68"/>
      <c r="C75" s="67"/>
      <c r="D75" s="67"/>
      <c r="E75" s="67"/>
      <c r="F75" s="67"/>
      <c r="G75" s="67"/>
      <c r="H75" s="67"/>
      <c r="I75" s="67"/>
      <c r="J75" s="41"/>
    </row>
    <row r="76" spans="1:10" ht="16.899999999999999" customHeight="1" x14ac:dyDescent="0.25">
      <c r="A76" s="290" t="s">
        <v>140</v>
      </c>
      <c r="B76" s="290"/>
      <c r="C76" s="290"/>
      <c r="D76" s="290"/>
      <c r="E76" s="290"/>
      <c r="F76" s="290"/>
      <c r="G76" s="290"/>
      <c r="H76" s="290"/>
      <c r="I76" s="290"/>
      <c r="J76" s="290"/>
    </row>
    <row r="77" spans="1:10" ht="16.899999999999999" customHeight="1" x14ac:dyDescent="0.25">
      <c r="A77" s="290"/>
      <c r="B77" s="290"/>
      <c r="C77" s="290"/>
      <c r="D77" s="290"/>
      <c r="E77" s="290"/>
      <c r="F77" s="290"/>
      <c r="G77" s="290"/>
      <c r="H77" s="290"/>
      <c r="I77" s="290"/>
      <c r="J77" s="290"/>
    </row>
    <row r="78" spans="1:10" ht="16.899999999999999" customHeight="1" x14ac:dyDescent="0.25">
      <c r="A78" s="219">
        <v>2</v>
      </c>
      <c r="B78" s="277" t="s">
        <v>141</v>
      </c>
      <c r="C78" s="277"/>
      <c r="D78" s="277"/>
      <c r="E78" s="277"/>
      <c r="F78" s="277"/>
      <c r="G78" s="277"/>
      <c r="H78" s="277"/>
      <c r="I78" s="277"/>
      <c r="J78" s="222" t="s">
        <v>95</v>
      </c>
    </row>
    <row r="79" spans="1:10" ht="16.899999999999999" customHeight="1" x14ac:dyDescent="0.25">
      <c r="A79" s="219"/>
      <c r="B79" s="219"/>
      <c r="C79" s="277"/>
      <c r="D79" s="277"/>
      <c r="E79" s="277"/>
      <c r="F79" s="277"/>
      <c r="G79" s="277"/>
      <c r="H79" s="277"/>
      <c r="I79" s="277"/>
      <c r="J79" s="222"/>
    </row>
    <row r="80" spans="1:10" ht="16.899999999999999" customHeight="1" x14ac:dyDescent="0.25">
      <c r="A80" s="29" t="s">
        <v>93</v>
      </c>
      <c r="B80" s="297" t="s">
        <v>94</v>
      </c>
      <c r="C80" s="297"/>
      <c r="D80" s="297"/>
      <c r="E80" s="297"/>
      <c r="F80" s="297"/>
      <c r="G80" s="297"/>
      <c r="H80" s="297"/>
      <c r="I80" s="297"/>
      <c r="J80" s="69">
        <f>J39</f>
        <v>356.59999999999997</v>
      </c>
    </row>
    <row r="81" spans="1:10" ht="16.899999999999999" customHeight="1" x14ac:dyDescent="0.25">
      <c r="A81" s="29" t="s">
        <v>102</v>
      </c>
      <c r="B81" s="272" t="s">
        <v>103</v>
      </c>
      <c r="C81" s="272"/>
      <c r="D81" s="272"/>
      <c r="E81" s="272"/>
      <c r="F81" s="272"/>
      <c r="G81" s="272"/>
      <c r="H81" s="272"/>
      <c r="I81" s="272"/>
      <c r="J81" s="69">
        <f>J54</f>
        <v>844.78</v>
      </c>
    </row>
    <row r="82" spans="1:10" ht="16.899999999999999" customHeight="1" x14ac:dyDescent="0.25">
      <c r="A82" s="29" t="s">
        <v>118</v>
      </c>
      <c r="B82" s="272" t="s">
        <v>119</v>
      </c>
      <c r="C82" s="272"/>
      <c r="D82" s="272"/>
      <c r="E82" s="272"/>
      <c r="F82" s="272"/>
      <c r="G82" s="272"/>
      <c r="H82" s="272"/>
      <c r="I82" s="272"/>
      <c r="J82" s="69">
        <f>J73</f>
        <v>712.18</v>
      </c>
    </row>
    <row r="83" spans="1:10" ht="16.899999999999999" customHeight="1" x14ac:dyDescent="0.25">
      <c r="A83" s="259" t="s">
        <v>90</v>
      </c>
      <c r="B83" s="259"/>
      <c r="C83" s="259"/>
      <c r="D83" s="259"/>
      <c r="E83" s="259"/>
      <c r="F83" s="259"/>
      <c r="G83" s="259"/>
      <c r="H83" s="259"/>
      <c r="I83" s="259"/>
      <c r="J83" s="280">
        <f>SUM(J80+J81+J82)</f>
        <v>1913.56</v>
      </c>
    </row>
    <row r="84" spans="1:10" ht="16.899999999999999" customHeight="1" x14ac:dyDescent="0.25">
      <c r="A84" s="259"/>
      <c r="B84" s="259"/>
      <c r="C84" s="259"/>
      <c r="D84" s="259"/>
      <c r="E84" s="259"/>
      <c r="F84" s="259"/>
      <c r="G84" s="259"/>
      <c r="H84" s="259"/>
      <c r="I84" s="259"/>
      <c r="J84" s="280"/>
    </row>
    <row r="85" spans="1:10" ht="16.899999999999999" customHeight="1" x14ac:dyDescent="0.25">
      <c r="A85" s="283"/>
      <c r="B85" s="283"/>
      <c r="C85" s="283"/>
      <c r="D85" s="283"/>
      <c r="E85" s="283"/>
      <c r="F85" s="283"/>
      <c r="G85" s="283"/>
      <c r="H85" s="283"/>
      <c r="I85" s="283"/>
      <c r="J85" s="283"/>
    </row>
    <row r="86" spans="1:10" ht="16.899999999999999" customHeight="1" x14ac:dyDescent="0.25">
      <c r="A86" s="290" t="s">
        <v>142</v>
      </c>
      <c r="B86" s="290"/>
      <c r="C86" s="290"/>
      <c r="D86" s="290"/>
      <c r="E86" s="290"/>
      <c r="F86" s="290"/>
      <c r="G86" s="290"/>
      <c r="H86" s="290"/>
      <c r="I86" s="290"/>
      <c r="J86" s="290"/>
    </row>
    <row r="87" spans="1:10" ht="16.899999999999999" customHeight="1" x14ac:dyDescent="0.25">
      <c r="A87" s="290"/>
      <c r="B87" s="290"/>
      <c r="C87" s="290"/>
      <c r="D87" s="290"/>
      <c r="E87" s="290"/>
      <c r="F87" s="290"/>
      <c r="G87" s="290"/>
      <c r="H87" s="290"/>
      <c r="I87" s="290"/>
      <c r="J87" s="290"/>
    </row>
    <row r="88" spans="1:10" ht="16.899999999999999" customHeight="1" x14ac:dyDescent="0.25">
      <c r="A88" s="291">
        <v>3</v>
      </c>
      <c r="B88" s="277" t="s">
        <v>143</v>
      </c>
      <c r="C88" s="277"/>
      <c r="D88" s="277"/>
      <c r="E88" s="277"/>
      <c r="F88" s="277"/>
      <c r="G88" s="277"/>
      <c r="H88" s="277"/>
      <c r="I88" s="277"/>
      <c r="J88" s="294" t="s">
        <v>95</v>
      </c>
    </row>
    <row r="89" spans="1:10" ht="16.899999999999999" customHeight="1" x14ac:dyDescent="0.25">
      <c r="A89" s="291"/>
      <c r="B89" s="291"/>
      <c r="C89" s="277"/>
      <c r="D89" s="277"/>
      <c r="E89" s="277"/>
      <c r="F89" s="277"/>
      <c r="G89" s="277"/>
      <c r="H89" s="277"/>
      <c r="I89" s="277"/>
      <c r="J89" s="294"/>
    </row>
    <row r="90" spans="1:10" ht="16.899999999999999" customHeight="1" x14ac:dyDescent="0.25">
      <c r="A90" s="28" t="s">
        <v>3</v>
      </c>
      <c r="B90" s="272" t="s">
        <v>144</v>
      </c>
      <c r="C90" s="272"/>
      <c r="D90" s="272"/>
      <c r="E90" s="272"/>
      <c r="F90" s="272"/>
      <c r="G90" s="272"/>
      <c r="H90" s="272"/>
      <c r="I90" s="272"/>
      <c r="J90" s="33">
        <f>ROUND((($J$24/12)+($J$32/12)+($J$24*0.121/12))*(30/30)*0.05,2)</f>
        <v>11.52</v>
      </c>
    </row>
    <row r="91" spans="1:10" ht="16.899999999999999" customHeight="1" x14ac:dyDescent="0.25">
      <c r="A91" s="48"/>
      <c r="B91" s="276" t="s">
        <v>145</v>
      </c>
      <c r="C91" s="276"/>
      <c r="D91" s="276"/>
      <c r="E91" s="276"/>
      <c r="F91" s="276"/>
      <c r="G91" s="276"/>
      <c r="H91" s="276"/>
      <c r="I91" s="276"/>
      <c r="J91" s="49"/>
    </row>
    <row r="92" spans="1:10" ht="16.899999999999999" customHeight="1" x14ac:dyDescent="0.25">
      <c r="A92" s="28" t="s">
        <v>6</v>
      </c>
      <c r="B92" s="272" t="s">
        <v>146</v>
      </c>
      <c r="C92" s="272"/>
      <c r="D92" s="272"/>
      <c r="E92" s="272"/>
      <c r="F92" s="272"/>
      <c r="G92" s="272"/>
      <c r="H92" s="272"/>
      <c r="I92" s="272"/>
      <c r="J92" s="33">
        <f>ROUND($J$90*I53,2)</f>
        <v>0.92</v>
      </c>
    </row>
    <row r="93" spans="1:10" ht="16.899999999999999" customHeight="1" x14ac:dyDescent="0.25">
      <c r="A93" s="28" t="s">
        <v>9</v>
      </c>
      <c r="B93" s="272" t="s">
        <v>147</v>
      </c>
      <c r="C93" s="272"/>
      <c r="D93" s="272"/>
      <c r="E93" s="272"/>
      <c r="F93" s="272"/>
      <c r="G93" s="272"/>
      <c r="H93" s="272"/>
      <c r="I93" s="272"/>
      <c r="J93" s="33">
        <f>ROUND(((($J$24/30)*7)/$H$12)*1,2)</f>
        <v>8.93</v>
      </c>
    </row>
    <row r="94" spans="1:10" ht="16.899999999999999" customHeight="1" x14ac:dyDescent="0.25">
      <c r="A94" s="48"/>
      <c r="B94" s="276" t="s">
        <v>148</v>
      </c>
      <c r="C94" s="276"/>
      <c r="D94" s="276"/>
      <c r="E94" s="276"/>
      <c r="F94" s="276"/>
      <c r="G94" s="276"/>
      <c r="H94" s="276"/>
      <c r="I94" s="276"/>
      <c r="J94" s="49"/>
    </row>
    <row r="95" spans="1:10" ht="16.899999999999999" customHeight="1" x14ac:dyDescent="0.25">
      <c r="A95" s="28" t="s">
        <v>12</v>
      </c>
      <c r="B95" s="272" t="s">
        <v>149</v>
      </c>
      <c r="C95" s="272"/>
      <c r="D95" s="272"/>
      <c r="E95" s="272"/>
      <c r="F95" s="272"/>
      <c r="G95" s="272"/>
      <c r="H95" s="272"/>
      <c r="I95" s="272"/>
      <c r="J95" s="33">
        <f>ROUND($I$54*J93,2)</f>
        <v>3.29</v>
      </c>
    </row>
    <row r="96" spans="1:10" ht="16.899999999999999" customHeight="1" x14ac:dyDescent="0.25">
      <c r="A96" s="28" t="s">
        <v>86</v>
      </c>
      <c r="B96" s="272" t="s">
        <v>150</v>
      </c>
      <c r="C96" s="272"/>
      <c r="D96" s="272"/>
      <c r="E96" s="272"/>
      <c r="F96" s="272"/>
      <c r="G96" s="272"/>
      <c r="H96" s="272"/>
      <c r="I96" s="34">
        <v>0.04</v>
      </c>
      <c r="J96" s="33">
        <f>ROUND($J$24*I96,2)</f>
        <v>91.82</v>
      </c>
    </row>
    <row r="97" spans="1:10" ht="16.899999999999999" customHeight="1" x14ac:dyDescent="0.25">
      <c r="A97" s="48"/>
      <c r="B97" s="276" t="s">
        <v>151</v>
      </c>
      <c r="C97" s="276"/>
      <c r="D97" s="276"/>
      <c r="E97" s="276"/>
      <c r="F97" s="276"/>
      <c r="G97" s="276"/>
      <c r="H97" s="276"/>
      <c r="I97" s="276"/>
      <c r="J97" s="49"/>
    </row>
    <row r="98" spans="1:10" ht="16.899999999999999" customHeight="1" x14ac:dyDescent="0.25">
      <c r="A98" s="275" t="s">
        <v>90</v>
      </c>
      <c r="B98" s="275"/>
      <c r="C98" s="275"/>
      <c r="D98" s="275"/>
      <c r="E98" s="275"/>
      <c r="F98" s="275"/>
      <c r="G98" s="275"/>
      <c r="H98" s="275"/>
      <c r="I98" s="275"/>
      <c r="J98" s="289">
        <f>SUM(J90:J96)</f>
        <v>116.47999999999999</v>
      </c>
    </row>
    <row r="99" spans="1:10" ht="16.899999999999999" customHeight="1" x14ac:dyDescent="0.25">
      <c r="A99" s="275"/>
      <c r="B99" s="275"/>
      <c r="C99" s="275"/>
      <c r="D99" s="275"/>
      <c r="E99" s="275"/>
      <c r="F99" s="275"/>
      <c r="G99" s="275"/>
      <c r="H99" s="275"/>
      <c r="I99" s="275"/>
      <c r="J99" s="289"/>
    </row>
    <row r="100" spans="1:10" ht="16.899999999999999" customHeight="1" x14ac:dyDescent="0.25">
      <c r="A100" s="283"/>
      <c r="B100" s="283"/>
      <c r="C100" s="283"/>
      <c r="D100" s="283"/>
      <c r="E100" s="283"/>
      <c r="F100" s="283"/>
      <c r="G100" s="283"/>
      <c r="H100" s="283"/>
      <c r="I100" s="283"/>
      <c r="J100" s="283"/>
    </row>
    <row r="101" spans="1:10" ht="16.899999999999999" customHeight="1" x14ac:dyDescent="0.25">
      <c r="A101" s="290" t="s">
        <v>152</v>
      </c>
      <c r="B101" s="290"/>
      <c r="C101" s="290"/>
      <c r="D101" s="290"/>
      <c r="E101" s="290"/>
      <c r="F101" s="290"/>
      <c r="G101" s="290"/>
      <c r="H101" s="290"/>
      <c r="I101" s="290"/>
      <c r="J101" s="290"/>
    </row>
    <row r="102" spans="1:10" ht="16.899999999999999" customHeight="1" x14ac:dyDescent="0.25">
      <c r="A102" s="290"/>
      <c r="B102" s="290"/>
      <c r="C102" s="290"/>
      <c r="D102" s="290"/>
      <c r="E102" s="290"/>
      <c r="F102" s="290"/>
      <c r="G102" s="290"/>
      <c r="H102" s="290"/>
      <c r="I102" s="290"/>
      <c r="J102" s="290"/>
    </row>
    <row r="103" spans="1:10" ht="16.899999999999999" customHeight="1" x14ac:dyDescent="0.25">
      <c r="A103" s="276" t="s">
        <v>153</v>
      </c>
      <c r="B103" s="276"/>
      <c r="C103" s="276"/>
      <c r="D103" s="276"/>
      <c r="E103" s="276"/>
      <c r="F103" s="276"/>
      <c r="G103" s="276"/>
      <c r="H103" s="276"/>
      <c r="I103" s="276"/>
      <c r="J103" s="69">
        <f>J107+J24+J32+J34</f>
        <v>2764.62</v>
      </c>
    </row>
    <row r="104" spans="1:10" ht="16.899999999999999" customHeight="1" x14ac:dyDescent="0.25">
      <c r="A104" s="296" t="s">
        <v>154</v>
      </c>
      <c r="B104" s="296"/>
      <c r="C104" s="296"/>
      <c r="D104" s="296"/>
      <c r="E104" s="296"/>
      <c r="F104" s="296"/>
      <c r="G104" s="296"/>
      <c r="H104" s="296"/>
      <c r="I104" s="296"/>
      <c r="J104" s="296"/>
    </row>
    <row r="105" spans="1:10" ht="16.899999999999999" customHeight="1" x14ac:dyDescent="0.25">
      <c r="A105" s="291" t="s">
        <v>73</v>
      </c>
      <c r="B105" s="292" t="s">
        <v>155</v>
      </c>
      <c r="C105" s="292"/>
      <c r="D105" s="292"/>
      <c r="E105" s="292"/>
      <c r="F105" s="292"/>
      <c r="G105" s="292"/>
      <c r="H105" s="292"/>
      <c r="I105" s="292"/>
      <c r="J105" s="294" t="s">
        <v>95</v>
      </c>
    </row>
    <row r="106" spans="1:10" ht="16.899999999999999" customHeight="1" x14ac:dyDescent="0.25">
      <c r="A106" s="291"/>
      <c r="B106" s="291"/>
      <c r="C106" s="292"/>
      <c r="D106" s="292"/>
      <c r="E106" s="292"/>
      <c r="F106" s="292"/>
      <c r="G106" s="292"/>
      <c r="H106" s="292"/>
      <c r="I106" s="292"/>
      <c r="J106" s="294"/>
    </row>
    <row r="107" spans="1:10" ht="16.899999999999999" customHeight="1" x14ac:dyDescent="0.25">
      <c r="A107" s="52" t="s">
        <v>3</v>
      </c>
      <c r="B107" s="272" t="s">
        <v>156</v>
      </c>
      <c r="C107" s="272"/>
      <c r="D107" s="272"/>
      <c r="E107" s="272"/>
      <c r="F107" s="272"/>
      <c r="G107" s="272"/>
      <c r="H107" s="272"/>
      <c r="I107" s="50">
        <v>9.0749999999999997E-2</v>
      </c>
      <c r="J107" s="33">
        <f>ROUND(($J$24*I107),2)</f>
        <v>208.33</v>
      </c>
    </row>
    <row r="108" spans="1:10" ht="16.899999999999999" customHeight="1" x14ac:dyDescent="0.25">
      <c r="A108" s="52" t="s">
        <v>6</v>
      </c>
      <c r="B108" s="273" t="s">
        <v>157</v>
      </c>
      <c r="C108" s="273"/>
      <c r="D108" s="273"/>
      <c r="E108" s="273"/>
      <c r="F108" s="273"/>
      <c r="G108" s="273"/>
      <c r="H108" s="273"/>
      <c r="I108" s="273"/>
      <c r="J108" s="54">
        <f>ROUND((($J$103/30)*2.96)/12,2)</f>
        <v>22.73</v>
      </c>
    </row>
    <row r="109" spans="1:10" ht="16.899999999999999" customHeight="1" x14ac:dyDescent="0.25">
      <c r="A109" s="52"/>
      <c r="B109" s="53"/>
      <c r="F109" s="59" t="s">
        <v>158</v>
      </c>
      <c r="G109" s="59"/>
      <c r="H109" s="60"/>
      <c r="I109" s="60"/>
      <c r="J109" s="71"/>
    </row>
    <row r="110" spans="1:10" ht="16.899999999999999" customHeight="1" x14ac:dyDescent="0.25">
      <c r="A110" s="52" t="s">
        <v>9</v>
      </c>
      <c r="B110" s="273" t="s">
        <v>159</v>
      </c>
      <c r="C110" s="273"/>
      <c r="D110" s="273"/>
      <c r="E110" s="273"/>
      <c r="F110" s="273"/>
      <c r="G110" s="273"/>
      <c r="H110" s="273"/>
      <c r="I110" s="273"/>
      <c r="J110" s="54">
        <f>ROUND((($J$103/30)*5)/12*0.015,2)</f>
        <v>0.57999999999999996</v>
      </c>
    </row>
    <row r="111" spans="1:10" ht="16.899999999999999" customHeight="1" x14ac:dyDescent="0.25">
      <c r="A111" s="52"/>
      <c r="B111" s="53"/>
      <c r="F111" s="59" t="s">
        <v>160</v>
      </c>
      <c r="G111" s="59"/>
      <c r="H111" s="60"/>
      <c r="I111" s="60"/>
      <c r="J111" s="71"/>
    </row>
    <row r="112" spans="1:10" ht="16.899999999999999" customHeight="1" x14ac:dyDescent="0.25">
      <c r="A112" s="52" t="s">
        <v>12</v>
      </c>
      <c r="B112" s="273" t="s">
        <v>161</v>
      </c>
      <c r="C112" s="273"/>
      <c r="D112" s="273"/>
      <c r="E112" s="273"/>
      <c r="F112" s="273"/>
      <c r="G112" s="273"/>
      <c r="H112" s="273"/>
      <c r="I112" s="273"/>
      <c r="J112" s="54">
        <f>ROUND(((($J$103/30)*0.97)/12),2)</f>
        <v>7.45</v>
      </c>
    </row>
    <row r="113" spans="1:10" ht="16.899999999999999" customHeight="1" x14ac:dyDescent="0.25">
      <c r="A113" s="52"/>
      <c r="B113" s="53"/>
      <c r="F113" s="59" t="s">
        <v>162</v>
      </c>
      <c r="G113" s="59"/>
      <c r="H113" s="60"/>
      <c r="I113" s="60"/>
      <c r="J113" s="71"/>
    </row>
    <row r="114" spans="1:10" ht="16.899999999999999" customHeight="1" x14ac:dyDescent="0.25">
      <c r="A114" s="52" t="s">
        <v>86</v>
      </c>
      <c r="B114" s="272" t="s">
        <v>163</v>
      </c>
      <c r="C114" s="272"/>
      <c r="D114" s="272"/>
      <c r="E114" s="272"/>
      <c r="F114" s="272"/>
      <c r="G114" s="272"/>
      <c r="H114" s="272"/>
      <c r="I114" s="272"/>
      <c r="J114" s="33">
        <f>ROUND(((((J24*0.121)+(I54)*(J24*0.121))*(4/12)))*0.02,2)+ROUND(((I53*J24+I54*J32+J73-J61-J66+J98)*4/12)*0.02,2)</f>
        <v>5.6999999999999993</v>
      </c>
    </row>
    <row r="115" spans="1:10" ht="16.899999999999999" customHeight="1" x14ac:dyDescent="0.25">
      <c r="A115" s="52"/>
      <c r="B115" s="276" t="s">
        <v>164</v>
      </c>
      <c r="C115" s="276"/>
      <c r="D115" s="276"/>
      <c r="E115" s="276"/>
      <c r="F115" s="276"/>
      <c r="G115" s="276"/>
      <c r="H115" s="276"/>
      <c r="I115" s="276"/>
      <c r="J115" s="276"/>
    </row>
    <row r="116" spans="1:10" ht="16.899999999999999" customHeight="1" x14ac:dyDescent="0.25">
      <c r="A116" s="52"/>
      <c r="B116" s="276" t="s">
        <v>165</v>
      </c>
      <c r="C116" s="276"/>
      <c r="D116" s="276"/>
      <c r="E116" s="276"/>
      <c r="F116" s="276"/>
      <c r="G116" s="276"/>
      <c r="H116" s="276"/>
      <c r="I116" s="276"/>
      <c r="J116" s="49"/>
    </row>
    <row r="117" spans="1:10" ht="16.899999999999999" customHeight="1" x14ac:dyDescent="0.25">
      <c r="A117" s="52" t="s">
        <v>88</v>
      </c>
      <c r="B117" s="273" t="s">
        <v>166</v>
      </c>
      <c r="C117" s="273"/>
      <c r="D117" s="273"/>
      <c r="E117" s="273"/>
      <c r="F117" s="273"/>
      <c r="G117" s="273"/>
      <c r="H117" s="273"/>
      <c r="I117" s="273"/>
      <c r="J117" s="54">
        <f>ROUND(((($J$103/30)*3)/12),2)</f>
        <v>23.04</v>
      </c>
    </row>
    <row r="118" spans="1:10" ht="16.899999999999999" customHeight="1" x14ac:dyDescent="0.25">
      <c r="A118" s="52"/>
      <c r="B118" s="53"/>
      <c r="F118" s="59" t="s">
        <v>167</v>
      </c>
      <c r="G118" s="59"/>
      <c r="H118" s="60"/>
      <c r="I118" s="60"/>
      <c r="J118" s="71"/>
    </row>
    <row r="119" spans="1:10" ht="16.899999999999999" customHeight="1" x14ac:dyDescent="0.25">
      <c r="A119" s="275" t="s">
        <v>90</v>
      </c>
      <c r="B119" s="275"/>
      <c r="C119" s="275"/>
      <c r="D119" s="275"/>
      <c r="E119" s="275"/>
      <c r="F119" s="275"/>
      <c r="G119" s="275"/>
      <c r="H119" s="275"/>
      <c r="I119" s="275"/>
      <c r="J119" s="289">
        <f>SUM(J107:J117)</f>
        <v>267.83</v>
      </c>
    </row>
    <row r="120" spans="1:10" ht="16.899999999999999" customHeight="1" x14ac:dyDescent="0.25">
      <c r="A120" s="275"/>
      <c r="B120" s="275"/>
      <c r="C120" s="275"/>
      <c r="D120" s="275"/>
      <c r="E120" s="275"/>
      <c r="F120" s="275"/>
      <c r="G120" s="275"/>
      <c r="H120" s="275"/>
      <c r="I120" s="275"/>
      <c r="J120" s="289"/>
    </row>
    <row r="121" spans="1:10" ht="16.899999999999999" customHeight="1" x14ac:dyDescent="0.25">
      <c r="A121" s="52" t="s">
        <v>113</v>
      </c>
      <c r="B121" s="273" t="s">
        <v>168</v>
      </c>
      <c r="C121" s="273"/>
      <c r="D121" s="273"/>
      <c r="E121" s="273"/>
      <c r="F121" s="273"/>
      <c r="G121" s="273"/>
      <c r="H121" s="273"/>
      <c r="I121" s="273"/>
      <c r="J121" s="54">
        <f>ROUND(I54*J119,2)</f>
        <v>98.56</v>
      </c>
    </row>
    <row r="122" spans="1:10" ht="16.899999999999999" customHeight="1" x14ac:dyDescent="0.25">
      <c r="A122" s="275" t="s">
        <v>90</v>
      </c>
      <c r="B122" s="275"/>
      <c r="C122" s="275"/>
      <c r="D122" s="275"/>
      <c r="E122" s="275"/>
      <c r="F122" s="275"/>
      <c r="G122" s="275"/>
      <c r="H122" s="275"/>
      <c r="I122" s="275"/>
      <c r="J122" s="289">
        <f>SUM(J119:J121)</f>
        <v>366.39</v>
      </c>
    </row>
    <row r="123" spans="1:10" ht="16.899999999999999" customHeight="1" x14ac:dyDescent="0.25">
      <c r="A123" s="275"/>
      <c r="B123" s="275"/>
      <c r="C123" s="275"/>
      <c r="D123" s="275"/>
      <c r="E123" s="275"/>
      <c r="F123" s="275"/>
      <c r="G123" s="275"/>
      <c r="H123" s="275"/>
      <c r="I123" s="275"/>
      <c r="J123" s="289"/>
    </row>
    <row r="124" spans="1:10" ht="16.899999999999999" customHeight="1" x14ac:dyDescent="0.25">
      <c r="A124" s="290" t="s">
        <v>169</v>
      </c>
      <c r="B124" s="290"/>
      <c r="C124" s="290"/>
      <c r="D124" s="290"/>
      <c r="E124" s="290"/>
      <c r="F124" s="290"/>
      <c r="G124" s="290"/>
      <c r="H124" s="290"/>
      <c r="I124" s="290"/>
      <c r="J124" s="290"/>
    </row>
    <row r="125" spans="1:10" ht="16.899999999999999" customHeight="1" x14ac:dyDescent="0.25">
      <c r="A125" s="290"/>
      <c r="B125" s="290"/>
      <c r="C125" s="290"/>
      <c r="D125" s="290"/>
      <c r="E125" s="290"/>
      <c r="F125" s="290"/>
      <c r="G125" s="290"/>
      <c r="H125" s="290"/>
      <c r="I125" s="290"/>
      <c r="J125" s="290"/>
    </row>
    <row r="126" spans="1:10" ht="16.899999999999999" customHeight="1" x14ac:dyDescent="0.25">
      <c r="A126" s="291" t="s">
        <v>170</v>
      </c>
      <c r="B126" s="292" t="s">
        <v>171</v>
      </c>
      <c r="C126" s="292"/>
      <c r="D126" s="292"/>
      <c r="E126" s="292"/>
      <c r="F126" s="292"/>
      <c r="G126" s="292"/>
      <c r="H126" s="292"/>
      <c r="I126" s="292"/>
      <c r="J126" s="295" t="s">
        <v>95</v>
      </c>
    </row>
    <row r="127" spans="1:10" ht="16.899999999999999" customHeight="1" x14ac:dyDescent="0.25">
      <c r="A127" s="291"/>
      <c r="B127" s="291"/>
      <c r="C127" s="292"/>
      <c r="D127" s="292"/>
      <c r="E127" s="292"/>
      <c r="F127" s="292"/>
      <c r="G127" s="292"/>
      <c r="H127" s="292"/>
      <c r="I127" s="292"/>
      <c r="J127" s="295"/>
    </row>
    <row r="128" spans="1:10" ht="16.899999999999999" customHeight="1" x14ac:dyDescent="0.25">
      <c r="A128" s="28" t="s">
        <v>3</v>
      </c>
      <c r="B128" s="273" t="s">
        <v>172</v>
      </c>
      <c r="C128" s="273"/>
      <c r="D128" s="273"/>
      <c r="E128" s="273"/>
      <c r="F128" s="273"/>
      <c r="G128" s="273"/>
      <c r="H128" s="273"/>
      <c r="I128" s="273"/>
      <c r="J128" s="33">
        <v>0</v>
      </c>
    </row>
    <row r="129" spans="1:10" ht="16.899999999999999" customHeight="1" x14ac:dyDescent="0.25">
      <c r="A129" s="275" t="s">
        <v>90</v>
      </c>
      <c r="B129" s="275"/>
      <c r="C129" s="275"/>
      <c r="D129" s="275"/>
      <c r="E129" s="275"/>
      <c r="F129" s="275"/>
      <c r="G129" s="275"/>
      <c r="H129" s="275"/>
      <c r="I129" s="275"/>
      <c r="J129" s="289">
        <v>0</v>
      </c>
    </row>
    <row r="130" spans="1:10" ht="16.899999999999999" customHeight="1" x14ac:dyDescent="0.25">
      <c r="A130" s="275"/>
      <c r="B130" s="275"/>
      <c r="C130" s="275"/>
      <c r="D130" s="275"/>
      <c r="E130" s="275"/>
      <c r="F130" s="275"/>
      <c r="G130" s="275"/>
      <c r="H130" s="275"/>
      <c r="I130" s="275"/>
      <c r="J130" s="289"/>
    </row>
    <row r="131" spans="1:10" ht="16.899999999999999" customHeight="1" x14ac:dyDescent="0.25">
      <c r="A131" s="52" t="s">
        <v>6</v>
      </c>
      <c r="B131" s="273" t="s">
        <v>173</v>
      </c>
      <c r="C131" s="273"/>
      <c r="D131" s="273"/>
      <c r="E131" s="273"/>
      <c r="F131" s="273"/>
      <c r="G131" s="273"/>
      <c r="H131" s="273"/>
      <c r="I131" s="273"/>
      <c r="J131" s="54">
        <f>ROUND(I54*J129,2)</f>
        <v>0</v>
      </c>
    </row>
    <row r="132" spans="1:10" ht="16.899999999999999" customHeight="1" x14ac:dyDescent="0.25">
      <c r="A132" s="275" t="s">
        <v>90</v>
      </c>
      <c r="B132" s="275"/>
      <c r="C132" s="275"/>
      <c r="D132" s="275"/>
      <c r="E132" s="275"/>
      <c r="F132" s="275"/>
      <c r="G132" s="275"/>
      <c r="H132" s="275"/>
      <c r="I132" s="275"/>
      <c r="J132" s="289">
        <f>SUM(J129:J131)</f>
        <v>0</v>
      </c>
    </row>
    <row r="133" spans="1:10" ht="16.899999999999999" customHeight="1" x14ac:dyDescent="0.25">
      <c r="A133" s="275"/>
      <c r="B133" s="275"/>
      <c r="C133" s="275"/>
      <c r="D133" s="275"/>
      <c r="E133" s="275"/>
      <c r="F133" s="275"/>
      <c r="G133" s="275"/>
      <c r="H133" s="275"/>
      <c r="I133" s="275"/>
      <c r="J133" s="289"/>
    </row>
    <row r="134" spans="1:10" ht="16.899999999999999" customHeight="1" x14ac:dyDescent="0.25">
      <c r="A134" s="283"/>
      <c r="B134" s="283"/>
      <c r="C134" s="283"/>
      <c r="D134" s="283"/>
      <c r="E134" s="283"/>
      <c r="F134" s="283"/>
      <c r="G134" s="283"/>
      <c r="H134" s="283"/>
      <c r="I134" s="283"/>
      <c r="J134" s="283"/>
    </row>
    <row r="135" spans="1:10" ht="16.899999999999999" customHeight="1" x14ac:dyDescent="0.25">
      <c r="A135" s="290" t="s">
        <v>174</v>
      </c>
      <c r="B135" s="290"/>
      <c r="C135" s="290"/>
      <c r="D135" s="290"/>
      <c r="E135" s="290"/>
      <c r="F135" s="290"/>
      <c r="G135" s="290"/>
      <c r="H135" s="290"/>
      <c r="I135" s="290"/>
      <c r="J135" s="290"/>
    </row>
    <row r="136" spans="1:10" ht="16.899999999999999" customHeight="1" x14ac:dyDescent="0.25">
      <c r="A136" s="290"/>
      <c r="B136" s="290"/>
      <c r="C136" s="290"/>
      <c r="D136" s="290"/>
      <c r="E136" s="290"/>
      <c r="F136" s="290"/>
      <c r="G136" s="290"/>
      <c r="H136" s="290"/>
      <c r="I136" s="290"/>
      <c r="J136" s="290"/>
    </row>
    <row r="137" spans="1:10" ht="16.899999999999999" customHeight="1" x14ac:dyDescent="0.25">
      <c r="A137" s="219">
        <v>4</v>
      </c>
      <c r="B137" s="277" t="s">
        <v>175</v>
      </c>
      <c r="C137" s="277"/>
      <c r="D137" s="277"/>
      <c r="E137" s="277"/>
      <c r="F137" s="277"/>
      <c r="G137" s="277"/>
      <c r="H137" s="277"/>
      <c r="I137" s="277"/>
      <c r="J137" s="295" t="s">
        <v>95</v>
      </c>
    </row>
    <row r="138" spans="1:10" ht="16.899999999999999" customHeight="1" x14ac:dyDescent="0.25">
      <c r="A138" s="219"/>
      <c r="B138" s="219"/>
      <c r="C138" s="277"/>
      <c r="D138" s="277"/>
      <c r="E138" s="277"/>
      <c r="F138" s="277"/>
      <c r="G138" s="277"/>
      <c r="H138" s="277"/>
      <c r="I138" s="277"/>
      <c r="J138" s="295"/>
    </row>
    <row r="139" spans="1:10" ht="16.899999999999999" customHeight="1" x14ac:dyDescent="0.25">
      <c r="A139" s="29" t="s">
        <v>73</v>
      </c>
      <c r="B139" s="272" t="s">
        <v>176</v>
      </c>
      <c r="C139" s="272"/>
      <c r="D139" s="272"/>
      <c r="E139" s="272"/>
      <c r="F139" s="272"/>
      <c r="G139" s="272"/>
      <c r="H139" s="272"/>
      <c r="I139" s="272"/>
      <c r="J139" s="33">
        <f>J122</f>
        <v>366.39</v>
      </c>
    </row>
    <row r="140" spans="1:10" ht="16.899999999999999" customHeight="1" x14ac:dyDescent="0.25">
      <c r="A140" s="29" t="s">
        <v>170</v>
      </c>
      <c r="B140" s="272" t="s">
        <v>177</v>
      </c>
      <c r="C140" s="272"/>
      <c r="D140" s="272"/>
      <c r="E140" s="272"/>
      <c r="F140" s="272"/>
      <c r="G140" s="272"/>
      <c r="H140" s="272"/>
      <c r="I140" s="272"/>
      <c r="J140" s="33">
        <f>J132</f>
        <v>0</v>
      </c>
    </row>
    <row r="141" spans="1:10" ht="16.899999999999999" customHeight="1" x14ac:dyDescent="0.25">
      <c r="A141" s="259" t="s">
        <v>90</v>
      </c>
      <c r="B141" s="259"/>
      <c r="C141" s="259"/>
      <c r="D141" s="259"/>
      <c r="E141" s="259"/>
      <c r="F141" s="259"/>
      <c r="G141" s="259"/>
      <c r="H141" s="259"/>
      <c r="I141" s="259"/>
      <c r="J141" s="289">
        <f>SUM(J139+J140)</f>
        <v>366.39</v>
      </c>
    </row>
    <row r="142" spans="1:10" ht="16.899999999999999" customHeight="1" x14ac:dyDescent="0.25">
      <c r="A142" s="259"/>
      <c r="B142" s="259"/>
      <c r="C142" s="259"/>
      <c r="D142" s="259"/>
      <c r="E142" s="259"/>
      <c r="F142" s="259"/>
      <c r="G142" s="259"/>
      <c r="H142" s="259"/>
      <c r="I142" s="259"/>
      <c r="J142" s="289"/>
    </row>
    <row r="143" spans="1:10" ht="16.899999999999999" customHeight="1" x14ac:dyDescent="0.25">
      <c r="A143" s="283"/>
      <c r="B143" s="283"/>
      <c r="C143" s="283"/>
      <c r="D143" s="283"/>
      <c r="E143" s="283"/>
      <c r="F143" s="283"/>
      <c r="G143" s="283"/>
      <c r="H143" s="283"/>
      <c r="I143" s="283"/>
      <c r="J143" s="283"/>
    </row>
    <row r="144" spans="1:10" ht="16.899999999999999" customHeight="1" x14ac:dyDescent="0.25">
      <c r="A144" s="290" t="s">
        <v>178</v>
      </c>
      <c r="B144" s="290"/>
      <c r="C144" s="290"/>
      <c r="D144" s="290"/>
      <c r="E144" s="290"/>
      <c r="F144" s="290"/>
      <c r="G144" s="290"/>
      <c r="H144" s="290"/>
      <c r="I144" s="290"/>
      <c r="J144" s="290"/>
    </row>
    <row r="145" spans="1:10" ht="16.899999999999999" customHeight="1" x14ac:dyDescent="0.25">
      <c r="A145" s="290"/>
      <c r="B145" s="290"/>
      <c r="C145" s="290"/>
      <c r="D145" s="290"/>
      <c r="E145" s="290"/>
      <c r="F145" s="290"/>
      <c r="G145" s="290"/>
      <c r="H145" s="290"/>
      <c r="I145" s="290"/>
      <c r="J145" s="290"/>
    </row>
    <row r="146" spans="1:10" ht="16.899999999999999" customHeight="1" x14ac:dyDescent="0.25">
      <c r="A146" s="291">
        <v>5</v>
      </c>
      <c r="B146" s="292" t="s">
        <v>179</v>
      </c>
      <c r="C146" s="292"/>
      <c r="D146" s="292"/>
      <c r="E146" s="292"/>
      <c r="F146" s="292"/>
      <c r="G146" s="292"/>
      <c r="H146" s="292"/>
      <c r="I146" s="292"/>
      <c r="J146" s="294" t="s">
        <v>95</v>
      </c>
    </row>
    <row r="147" spans="1:10" ht="16.899999999999999" customHeight="1" x14ac:dyDescent="0.25">
      <c r="A147" s="291"/>
      <c r="B147" s="291"/>
      <c r="C147" s="292"/>
      <c r="D147" s="292"/>
      <c r="E147" s="292"/>
      <c r="F147" s="292"/>
      <c r="G147" s="292"/>
      <c r="H147" s="292"/>
      <c r="I147" s="292"/>
      <c r="J147" s="294"/>
    </row>
    <row r="148" spans="1:10" ht="16.899999999999999" customHeight="1" x14ac:dyDescent="0.25">
      <c r="A148" s="28" t="s">
        <v>3</v>
      </c>
      <c r="B148" s="273" t="s">
        <v>180</v>
      </c>
      <c r="C148" s="273"/>
      <c r="D148" s="273"/>
      <c r="E148" s="273"/>
      <c r="F148" s="273"/>
      <c r="G148" s="273"/>
      <c r="H148" s="273"/>
      <c r="I148" s="273"/>
      <c r="J148" s="33">
        <f>'NH INS'!E174</f>
        <v>253.07</v>
      </c>
    </row>
    <row r="149" spans="1:10" ht="16.899999999999999" customHeight="1" x14ac:dyDescent="0.25">
      <c r="A149" s="28" t="s">
        <v>6</v>
      </c>
      <c r="B149" s="273" t="s">
        <v>181</v>
      </c>
      <c r="C149" s="273"/>
      <c r="D149" s="273"/>
      <c r="E149" s="273"/>
      <c r="F149" s="273"/>
      <c r="G149" s="273"/>
      <c r="H149" s="273"/>
      <c r="I149" s="273"/>
      <c r="J149" s="33">
        <f>'NH INS'!E175</f>
        <v>68.819999999999993</v>
      </c>
    </row>
    <row r="150" spans="1:10" ht="16.899999999999999" customHeight="1" x14ac:dyDescent="0.25">
      <c r="A150" s="28" t="s">
        <v>9</v>
      </c>
      <c r="B150" s="273" t="s">
        <v>182</v>
      </c>
      <c r="C150" s="273"/>
      <c r="D150" s="273"/>
      <c r="E150" s="273"/>
      <c r="F150" s="273"/>
      <c r="G150" s="273"/>
      <c r="H150" s="273"/>
      <c r="I150" s="273"/>
      <c r="J150" s="33">
        <f>'NH INS'!E176</f>
        <v>155.61000000000001</v>
      </c>
    </row>
    <row r="151" spans="1:10" ht="16.899999999999999" customHeight="1" x14ac:dyDescent="0.25">
      <c r="A151" s="28" t="s">
        <v>12</v>
      </c>
      <c r="B151" s="273" t="s">
        <v>183</v>
      </c>
      <c r="C151" s="273"/>
      <c r="D151" s="273"/>
      <c r="E151" s="273"/>
      <c r="F151" s="273"/>
      <c r="G151" s="273"/>
      <c r="H151" s="273"/>
      <c r="I151" s="273"/>
      <c r="J151" s="33">
        <f>'NH INS'!E177</f>
        <v>694.27</v>
      </c>
    </row>
    <row r="152" spans="1:10" ht="16.899999999999999" customHeight="1" x14ac:dyDescent="0.25">
      <c r="A152" s="275" t="s">
        <v>90</v>
      </c>
      <c r="B152" s="275"/>
      <c r="C152" s="275"/>
      <c r="D152" s="275"/>
      <c r="E152" s="275"/>
      <c r="F152" s="275"/>
      <c r="G152" s="275"/>
      <c r="H152" s="275"/>
      <c r="I152" s="275"/>
      <c r="J152" s="280">
        <f>SUM(J148:J151)</f>
        <v>1171.77</v>
      </c>
    </row>
    <row r="153" spans="1:10" ht="16.899999999999999" customHeight="1" x14ac:dyDescent="0.25">
      <c r="A153" s="275"/>
      <c r="B153" s="275"/>
      <c r="C153" s="275"/>
      <c r="D153" s="275"/>
      <c r="E153" s="275"/>
      <c r="F153" s="275"/>
      <c r="G153" s="275"/>
      <c r="H153" s="275"/>
      <c r="I153" s="275"/>
      <c r="J153" s="280"/>
    </row>
    <row r="154" spans="1:10" ht="16.899999999999999" customHeight="1" x14ac:dyDescent="0.25">
      <c r="A154" s="283"/>
      <c r="B154" s="283"/>
      <c r="C154" s="283"/>
      <c r="D154" s="283"/>
      <c r="E154" s="283"/>
      <c r="F154" s="283"/>
      <c r="G154" s="283"/>
      <c r="H154" s="283"/>
      <c r="I154" s="283"/>
      <c r="J154" s="283"/>
    </row>
    <row r="155" spans="1:10" ht="16.899999999999999" customHeight="1" x14ac:dyDescent="0.25">
      <c r="A155" s="290" t="s">
        <v>184</v>
      </c>
      <c r="B155" s="290"/>
      <c r="C155" s="290"/>
      <c r="D155" s="290"/>
      <c r="E155" s="290"/>
      <c r="F155" s="290"/>
      <c r="G155" s="290"/>
      <c r="H155" s="290"/>
      <c r="I155" s="290"/>
      <c r="J155" s="290"/>
    </row>
    <row r="156" spans="1:10" ht="16.899999999999999" customHeight="1" x14ac:dyDescent="0.25">
      <c r="A156" s="290"/>
      <c r="B156" s="290"/>
      <c r="C156" s="290"/>
      <c r="D156" s="290"/>
      <c r="E156" s="290"/>
      <c r="F156" s="290"/>
      <c r="G156" s="290"/>
      <c r="H156" s="290"/>
      <c r="I156" s="290"/>
      <c r="J156" s="290"/>
    </row>
    <row r="157" spans="1:10" ht="16.899999999999999" customHeight="1" x14ac:dyDescent="0.25">
      <c r="A157" s="291">
        <v>6</v>
      </c>
      <c r="B157" s="292" t="s">
        <v>185</v>
      </c>
      <c r="C157" s="292"/>
      <c r="D157" s="292"/>
      <c r="E157" s="292"/>
      <c r="F157" s="292"/>
      <c r="G157" s="292"/>
      <c r="H157" s="292"/>
      <c r="I157" s="222" t="s">
        <v>104</v>
      </c>
      <c r="J157" s="293" t="s">
        <v>81</v>
      </c>
    </row>
    <row r="158" spans="1:10" ht="16.899999999999999" customHeight="1" x14ac:dyDescent="0.25">
      <c r="A158" s="291"/>
      <c r="B158" s="291"/>
      <c r="C158" s="292"/>
      <c r="D158" s="292"/>
      <c r="E158" s="292"/>
      <c r="F158" s="292"/>
      <c r="G158" s="292"/>
      <c r="H158" s="292"/>
      <c r="I158" s="222"/>
      <c r="J158" s="222"/>
    </row>
    <row r="159" spans="1:10" ht="16.899999999999999" customHeight="1" x14ac:dyDescent="0.25">
      <c r="A159" s="272" t="s">
        <v>186</v>
      </c>
      <c r="B159" s="272"/>
      <c r="C159" s="272"/>
      <c r="D159" s="272"/>
      <c r="E159" s="272"/>
      <c r="F159" s="272"/>
      <c r="G159" s="272"/>
      <c r="H159" s="272"/>
      <c r="I159" s="72" t="s">
        <v>124</v>
      </c>
      <c r="J159" s="33">
        <f>SUM(J24+J83+J98+J141+J152)</f>
        <v>5863.82</v>
      </c>
    </row>
    <row r="160" spans="1:10" ht="16.899999999999999" customHeight="1" x14ac:dyDescent="0.25">
      <c r="A160" s="28" t="s">
        <v>3</v>
      </c>
      <c r="B160" s="273" t="s">
        <v>187</v>
      </c>
      <c r="C160" s="273"/>
      <c r="D160" s="273"/>
      <c r="E160" s="273"/>
      <c r="F160" s="273"/>
      <c r="G160" s="273"/>
      <c r="H160" s="273"/>
      <c r="I160" s="36">
        <v>0.05</v>
      </c>
      <c r="J160" s="33">
        <f>ROUND(I160*J159,2)</f>
        <v>293.19</v>
      </c>
    </row>
    <row r="161" spans="1:11" ht="16.899999999999999" customHeight="1" x14ac:dyDescent="0.25">
      <c r="A161" s="272" t="s">
        <v>188</v>
      </c>
      <c r="B161" s="272"/>
      <c r="C161" s="272"/>
      <c r="D161" s="272"/>
      <c r="E161" s="272"/>
      <c r="F161" s="272"/>
      <c r="G161" s="272"/>
      <c r="H161" s="272"/>
      <c r="I161" s="36" t="s">
        <v>124</v>
      </c>
      <c r="J161" s="33">
        <f>SUM(J24+J83+J98+J141+J152+J160)</f>
        <v>6157.0099999999993</v>
      </c>
    </row>
    <row r="162" spans="1:11" ht="16.899999999999999" customHeight="1" x14ac:dyDescent="0.25">
      <c r="A162" s="28" t="s">
        <v>6</v>
      </c>
      <c r="B162" s="273" t="s">
        <v>189</v>
      </c>
      <c r="C162" s="273"/>
      <c r="D162" s="273"/>
      <c r="E162" s="273"/>
      <c r="F162" s="273"/>
      <c r="G162" s="273"/>
      <c r="H162" s="273"/>
      <c r="I162" s="36">
        <v>0.05</v>
      </c>
      <c r="J162" s="33">
        <f>ROUND(I162*J161,2)</f>
        <v>307.85000000000002</v>
      </c>
    </row>
    <row r="163" spans="1:11" ht="16.899999999999999" customHeight="1" x14ac:dyDescent="0.25">
      <c r="A163" s="272" t="s">
        <v>190</v>
      </c>
      <c r="B163" s="272"/>
      <c r="C163" s="272"/>
      <c r="D163" s="272"/>
      <c r="E163" s="272"/>
      <c r="F163" s="272"/>
      <c r="G163" s="272"/>
      <c r="H163" s="272"/>
      <c r="I163" s="36" t="s">
        <v>124</v>
      </c>
      <c r="J163" s="33">
        <f>SUM(J24+J83+J98+J141+J152+J160+J162)</f>
        <v>6464.86</v>
      </c>
    </row>
    <row r="164" spans="1:11" ht="16.899999999999999" customHeight="1" x14ac:dyDescent="0.25">
      <c r="A164" s="28" t="s">
        <v>9</v>
      </c>
      <c r="B164" s="273" t="s">
        <v>191</v>
      </c>
      <c r="C164" s="273"/>
      <c r="D164" s="273"/>
      <c r="E164" s="273"/>
      <c r="F164" s="273"/>
      <c r="G164" s="273"/>
      <c r="H164" s="273"/>
      <c r="I164" s="36" t="s">
        <v>124</v>
      </c>
      <c r="J164" s="33" t="s">
        <v>124</v>
      </c>
    </row>
    <row r="165" spans="1:11" ht="16.899999999999999" customHeight="1" x14ac:dyDescent="0.25">
      <c r="A165" s="28"/>
      <c r="B165" s="273" t="s">
        <v>192</v>
      </c>
      <c r="C165" s="273"/>
      <c r="D165" s="273"/>
      <c r="E165" s="273"/>
      <c r="F165" s="273"/>
      <c r="G165" s="273"/>
      <c r="H165" s="273"/>
      <c r="I165" s="36" t="s">
        <v>124</v>
      </c>
      <c r="J165" s="33" t="s">
        <v>124</v>
      </c>
    </row>
    <row r="166" spans="1:11" ht="16.899999999999999" customHeight="1" x14ac:dyDescent="0.25">
      <c r="A166" s="28"/>
      <c r="B166" s="273" t="s">
        <v>193</v>
      </c>
      <c r="C166" s="273"/>
      <c r="D166" s="273"/>
      <c r="E166" s="273"/>
      <c r="F166" s="60" t="s">
        <v>194</v>
      </c>
      <c r="G166" s="59" t="s">
        <v>8</v>
      </c>
      <c r="H166" s="60"/>
      <c r="I166" s="34">
        <v>0.03</v>
      </c>
      <c r="J166" s="33">
        <f>ROUND(($J$163/(1-$I$175))*I166,2)</f>
        <v>205.56</v>
      </c>
    </row>
    <row r="167" spans="1:11" ht="16.899999999999999" customHeight="1" x14ac:dyDescent="0.25">
      <c r="A167" s="28"/>
      <c r="B167" s="273" t="s">
        <v>195</v>
      </c>
      <c r="C167" s="273"/>
      <c r="D167" s="273"/>
      <c r="E167" s="273"/>
      <c r="F167" s="60" t="s">
        <v>194</v>
      </c>
      <c r="G167" s="59" t="s">
        <v>8</v>
      </c>
      <c r="H167" s="60"/>
      <c r="I167" s="34">
        <v>6.4999999999999997E-3</v>
      </c>
      <c r="J167" s="33">
        <f>ROUND(($J$163/(1-$I$175))*I167,2)</f>
        <v>44.54</v>
      </c>
    </row>
    <row r="168" spans="1:11" ht="16.899999999999999" customHeight="1" x14ac:dyDescent="0.25">
      <c r="A168" s="28"/>
      <c r="B168" s="272" t="s">
        <v>196</v>
      </c>
      <c r="C168" s="272"/>
      <c r="D168" s="272"/>
      <c r="E168" s="272"/>
      <c r="F168" s="66"/>
      <c r="G168" s="66"/>
      <c r="H168" s="66"/>
      <c r="I168" s="34" t="s">
        <v>124</v>
      </c>
      <c r="J168" s="33" t="s">
        <v>124</v>
      </c>
    </row>
    <row r="169" spans="1:11" ht="16.899999999999999" customHeight="1" x14ac:dyDescent="0.25">
      <c r="A169" s="28"/>
      <c r="B169" s="272" t="s">
        <v>197</v>
      </c>
      <c r="C169" s="272"/>
      <c r="D169" s="272"/>
      <c r="E169" s="272"/>
      <c r="F169" s="272"/>
      <c r="G169" s="272"/>
      <c r="H169" s="272"/>
      <c r="I169" s="34" t="s">
        <v>124</v>
      </c>
      <c r="J169" s="33" t="s">
        <v>124</v>
      </c>
    </row>
    <row r="170" spans="1:11" ht="16.899999999999999" customHeight="1" x14ac:dyDescent="0.25">
      <c r="A170" s="28"/>
      <c r="B170" s="273" t="s">
        <v>198</v>
      </c>
      <c r="C170" s="273"/>
      <c r="D170" s="273"/>
      <c r="E170" s="273"/>
      <c r="F170" s="273"/>
      <c r="G170" s="273"/>
      <c r="H170" s="273"/>
      <c r="I170" s="34" t="s">
        <v>124</v>
      </c>
      <c r="J170" s="33" t="s">
        <v>124</v>
      </c>
    </row>
    <row r="171" spans="1:11" ht="16.899999999999999" customHeight="1" x14ac:dyDescent="0.25">
      <c r="A171" s="28"/>
      <c r="B171" s="273" t="s">
        <v>199</v>
      </c>
      <c r="C171" s="273"/>
      <c r="D171" s="273"/>
      <c r="E171" s="273"/>
      <c r="F171" s="273"/>
      <c r="G171" s="273"/>
      <c r="H171" s="273"/>
      <c r="I171" s="34" t="s">
        <v>124</v>
      </c>
      <c r="J171" s="33" t="s">
        <v>124</v>
      </c>
    </row>
    <row r="172" spans="1:11" ht="16.899999999999999" customHeight="1" x14ac:dyDescent="0.25">
      <c r="B172" s="53" t="s">
        <v>200</v>
      </c>
      <c r="E172" s="60" t="s">
        <v>201</v>
      </c>
      <c r="F172" s="59" t="s">
        <v>202</v>
      </c>
      <c r="H172" s="20"/>
      <c r="I172" s="34">
        <v>0.02</v>
      </c>
      <c r="J172" s="33">
        <f>ROUND(($J$163/(1-$I$175))*I172,2)</f>
        <v>137.04</v>
      </c>
    </row>
    <row r="173" spans="1:11" ht="16.899999999999999" customHeight="1" x14ac:dyDescent="0.25">
      <c r="A173" s="275" t="s">
        <v>90</v>
      </c>
      <c r="B173" s="275"/>
      <c r="C173" s="275"/>
      <c r="D173" s="275"/>
      <c r="E173" s="275"/>
      <c r="F173" s="275"/>
      <c r="G173" s="275"/>
      <c r="H173" s="275"/>
      <c r="I173" s="275"/>
      <c r="J173" s="289">
        <f>SUM(J160+J162+J166+J167+J172)</f>
        <v>988.17999999999984</v>
      </c>
    </row>
    <row r="174" spans="1:11" ht="16.899999999999999" customHeight="1" x14ac:dyDescent="0.25">
      <c r="A174" s="275"/>
      <c r="B174" s="275"/>
      <c r="C174" s="275"/>
      <c r="D174" s="275"/>
      <c r="E174" s="275"/>
      <c r="F174" s="275"/>
      <c r="G174" s="275"/>
      <c r="H174" s="275"/>
      <c r="I174" s="275"/>
      <c r="J174" s="289"/>
    </row>
    <row r="175" spans="1:11" ht="16.899999999999999" customHeight="1" x14ac:dyDescent="0.25">
      <c r="A175" s="259" t="s">
        <v>203</v>
      </c>
      <c r="B175" s="259"/>
      <c r="C175" s="259"/>
      <c r="D175" s="259"/>
      <c r="E175" s="259"/>
      <c r="F175" s="259"/>
      <c r="G175" s="259"/>
      <c r="H175" s="259"/>
      <c r="I175" s="73">
        <f>SUM(I166:I172)</f>
        <v>5.6499999999999995E-2</v>
      </c>
      <c r="J175" s="38">
        <f>SUM(J166:J172)</f>
        <v>387.14</v>
      </c>
    </row>
    <row r="176" spans="1:11" ht="16.899999999999999" customHeight="1" x14ac:dyDescent="0.25">
      <c r="A176" s="259" t="s">
        <v>204</v>
      </c>
      <c r="B176" s="259"/>
      <c r="C176" s="259"/>
      <c r="D176" s="259"/>
      <c r="E176" s="259"/>
      <c r="F176" s="259"/>
      <c r="G176" s="259"/>
      <c r="H176" s="259"/>
      <c r="I176" s="73">
        <f>J173/J159</f>
        <v>0.16852154397645219</v>
      </c>
      <c r="J176" s="38">
        <f>SUM(J172+J167+J166+J162+J160)</f>
        <v>988.18000000000006</v>
      </c>
      <c r="K176" s="74"/>
    </row>
    <row r="177" spans="1:10" ht="16.899999999999999" customHeight="1" x14ac:dyDescent="0.25">
      <c r="A177" s="286" t="s">
        <v>205</v>
      </c>
      <c r="B177" s="286"/>
      <c r="C177" s="286"/>
      <c r="D177" s="287" t="s">
        <v>206</v>
      </c>
      <c r="E177" s="287"/>
      <c r="F177" s="287"/>
      <c r="G177" s="287"/>
      <c r="H177" s="287"/>
      <c r="I177" s="287"/>
      <c r="J177" s="287"/>
    </row>
    <row r="178" spans="1:10" ht="16.899999999999999" customHeight="1" x14ac:dyDescent="0.25">
      <c r="A178" s="286"/>
      <c r="B178" s="286"/>
      <c r="C178" s="286"/>
      <c r="D178" s="288" t="s">
        <v>207</v>
      </c>
      <c r="E178" s="288"/>
      <c r="F178" s="288"/>
      <c r="G178" s="288"/>
      <c r="H178" s="288"/>
      <c r="I178" s="288"/>
      <c r="J178" s="288"/>
    </row>
    <row r="179" spans="1:10" ht="16.899999999999999" customHeight="1" x14ac:dyDescent="0.25">
      <c r="A179" s="286"/>
      <c r="B179" s="286"/>
      <c r="C179" s="286"/>
      <c r="D179" s="288" t="s">
        <v>208</v>
      </c>
      <c r="E179" s="288"/>
      <c r="F179" s="288"/>
      <c r="G179" s="288"/>
      <c r="H179" s="288"/>
      <c r="I179" s="288"/>
      <c r="J179" s="288"/>
    </row>
    <row r="180" spans="1:10" ht="16.899999999999999" customHeight="1" x14ac:dyDescent="0.25">
      <c r="A180" s="281" t="s">
        <v>209</v>
      </c>
      <c r="B180" s="281"/>
      <c r="C180" s="281"/>
      <c r="D180" s="282" t="s">
        <v>210</v>
      </c>
      <c r="E180" s="282"/>
      <c r="F180" s="282"/>
      <c r="G180" s="282"/>
      <c r="H180" s="282"/>
      <c r="I180" s="282"/>
      <c r="J180" s="282"/>
    </row>
    <row r="181" spans="1:10" ht="16.899999999999999" customHeight="1" x14ac:dyDescent="0.25">
      <c r="A181" s="283"/>
      <c r="B181" s="283"/>
      <c r="C181" s="283"/>
      <c r="D181" s="283"/>
      <c r="E181" s="283"/>
      <c r="F181" s="283"/>
      <c r="G181" s="283"/>
      <c r="H181" s="283"/>
      <c r="I181" s="283"/>
      <c r="J181" s="283"/>
    </row>
    <row r="182" spans="1:10" ht="16.899999999999999" customHeight="1" x14ac:dyDescent="0.25">
      <c r="A182" s="284" t="s">
        <v>211</v>
      </c>
      <c r="B182" s="284"/>
      <c r="C182" s="284"/>
      <c r="D182" s="284"/>
      <c r="E182" s="284"/>
      <c r="F182" s="284"/>
      <c r="G182" s="284"/>
      <c r="H182" s="284"/>
      <c r="I182" s="284"/>
      <c r="J182" s="284"/>
    </row>
    <row r="183" spans="1:10" ht="16.899999999999999" customHeight="1" x14ac:dyDescent="0.25">
      <c r="A183" s="284"/>
      <c r="B183" s="284"/>
      <c r="C183" s="284"/>
      <c r="D183" s="284"/>
      <c r="E183" s="284"/>
      <c r="F183" s="284"/>
      <c r="G183" s="284"/>
      <c r="H183" s="284"/>
      <c r="I183" s="284"/>
      <c r="J183" s="284"/>
    </row>
    <row r="184" spans="1:10" ht="16.899999999999999" customHeight="1" x14ac:dyDescent="0.25">
      <c r="A184" s="285" t="s">
        <v>212</v>
      </c>
      <c r="B184" s="285"/>
      <c r="C184" s="285"/>
      <c r="D184" s="285"/>
      <c r="E184" s="285"/>
      <c r="F184" s="285"/>
      <c r="G184" s="285"/>
      <c r="H184" s="285"/>
      <c r="I184" s="285"/>
      <c r="J184" s="222" t="s">
        <v>95</v>
      </c>
    </row>
    <row r="185" spans="1:10" ht="16.899999999999999" customHeight="1" x14ac:dyDescent="0.25">
      <c r="A185" s="285"/>
      <c r="B185" s="285"/>
      <c r="C185" s="285"/>
      <c r="D185" s="285"/>
      <c r="E185" s="285"/>
      <c r="F185" s="285"/>
      <c r="G185" s="285"/>
      <c r="H185" s="285"/>
      <c r="I185" s="285"/>
      <c r="J185" s="222"/>
    </row>
    <row r="186" spans="1:10" ht="16.899999999999999" customHeight="1" x14ac:dyDescent="0.25">
      <c r="A186" s="75" t="s">
        <v>3</v>
      </c>
      <c r="B186" s="279" t="s">
        <v>213</v>
      </c>
      <c r="C186" s="279"/>
      <c r="D186" s="279"/>
      <c r="E186" s="279"/>
      <c r="F186" s="279"/>
      <c r="G186" s="279"/>
      <c r="H186" s="279"/>
      <c r="I186" s="279"/>
      <c r="J186" s="69">
        <f>J24</f>
        <v>2295.62</v>
      </c>
    </row>
    <row r="187" spans="1:10" ht="16.899999999999999" customHeight="1" x14ac:dyDescent="0.25">
      <c r="A187" s="75" t="s">
        <v>6</v>
      </c>
      <c r="B187" s="279" t="s">
        <v>91</v>
      </c>
      <c r="C187" s="279"/>
      <c r="D187" s="279"/>
      <c r="E187" s="279"/>
      <c r="F187" s="279"/>
      <c r="G187" s="279"/>
      <c r="H187" s="279"/>
      <c r="I187" s="279"/>
      <c r="J187" s="69">
        <f>J83</f>
        <v>1913.56</v>
      </c>
    </row>
    <row r="188" spans="1:10" ht="16.899999999999999" customHeight="1" x14ac:dyDescent="0.25">
      <c r="A188" s="75" t="s">
        <v>9</v>
      </c>
      <c r="B188" s="279" t="s">
        <v>214</v>
      </c>
      <c r="C188" s="279"/>
      <c r="D188" s="279"/>
      <c r="E188" s="279"/>
      <c r="F188" s="279"/>
      <c r="G188" s="279"/>
      <c r="H188" s="279"/>
      <c r="I188" s="279"/>
      <c r="J188" s="69">
        <f>J98</f>
        <v>116.47999999999999</v>
      </c>
    </row>
    <row r="189" spans="1:10" ht="16.899999999999999" customHeight="1" x14ac:dyDescent="0.25">
      <c r="A189" s="75" t="s">
        <v>12</v>
      </c>
      <c r="B189" s="279" t="s">
        <v>215</v>
      </c>
      <c r="C189" s="279"/>
      <c r="D189" s="279"/>
      <c r="E189" s="279"/>
      <c r="F189" s="279"/>
      <c r="G189" s="279"/>
      <c r="H189" s="279"/>
      <c r="I189" s="279"/>
      <c r="J189" s="69">
        <f>J141</f>
        <v>366.39</v>
      </c>
    </row>
    <row r="190" spans="1:10" ht="16.899999999999999" customHeight="1" x14ac:dyDescent="0.25">
      <c r="A190" s="75" t="s">
        <v>86</v>
      </c>
      <c r="B190" s="279" t="s">
        <v>216</v>
      </c>
      <c r="C190" s="279"/>
      <c r="D190" s="279"/>
      <c r="E190" s="279"/>
      <c r="F190" s="279"/>
      <c r="G190" s="279"/>
      <c r="H190" s="279"/>
      <c r="I190" s="279"/>
      <c r="J190" s="69">
        <f>J152</f>
        <v>1171.77</v>
      </c>
    </row>
    <row r="191" spans="1:10" ht="16.899999999999999" customHeight="1" x14ac:dyDescent="0.25">
      <c r="A191" s="278" t="s">
        <v>217</v>
      </c>
      <c r="B191" s="278"/>
      <c r="C191" s="278"/>
      <c r="D191" s="278"/>
      <c r="E191" s="278"/>
      <c r="F191" s="278"/>
      <c r="G191" s="278"/>
      <c r="H191" s="278"/>
      <c r="I191" s="278"/>
      <c r="J191" s="280">
        <f>SUM(J186:J190)</f>
        <v>5863.82</v>
      </c>
    </row>
    <row r="192" spans="1:10" ht="16.899999999999999" customHeight="1" x14ac:dyDescent="0.25">
      <c r="A192" s="278"/>
      <c r="B192" s="278"/>
      <c r="C192" s="278"/>
      <c r="D192" s="278"/>
      <c r="E192" s="278"/>
      <c r="F192" s="278"/>
      <c r="G192" s="278"/>
      <c r="H192" s="278"/>
      <c r="I192" s="278"/>
      <c r="J192" s="280"/>
    </row>
    <row r="193" spans="1:10" ht="16.899999999999999" customHeight="1" x14ac:dyDescent="0.25">
      <c r="A193" s="75" t="s">
        <v>88</v>
      </c>
      <c r="B193" s="279" t="s">
        <v>184</v>
      </c>
      <c r="C193" s="279"/>
      <c r="D193" s="279"/>
      <c r="E193" s="279"/>
      <c r="F193" s="279"/>
      <c r="G193" s="279"/>
      <c r="H193" s="279"/>
      <c r="I193" s="279"/>
      <c r="J193" s="69">
        <f>J173</f>
        <v>988.17999999999984</v>
      </c>
    </row>
    <row r="194" spans="1:10" ht="16.899999999999999" customHeight="1" x14ac:dyDescent="0.25">
      <c r="A194" s="75" t="s">
        <v>113</v>
      </c>
      <c r="B194" s="279" t="s">
        <v>218</v>
      </c>
      <c r="C194" s="279"/>
      <c r="D194" s="279"/>
      <c r="E194" s="279"/>
      <c r="F194" s="279"/>
      <c r="G194" s="279"/>
      <c r="H194" s="279"/>
      <c r="I194" s="279"/>
      <c r="J194" s="69">
        <f>ROUND('NH RC'!D17/'NH RC'!B17,2)</f>
        <v>123.08</v>
      </c>
    </row>
    <row r="195" spans="1:10" ht="16.899999999999999" customHeight="1" x14ac:dyDescent="0.25">
      <c r="A195" s="278" t="s">
        <v>219</v>
      </c>
      <c r="B195" s="278"/>
      <c r="C195" s="278"/>
      <c r="D195" s="278"/>
      <c r="E195" s="278"/>
      <c r="F195" s="278"/>
      <c r="G195" s="278"/>
      <c r="H195" s="278"/>
      <c r="I195" s="278"/>
      <c r="J195" s="70">
        <f>SUM(J191:J194)</f>
        <v>6975.08</v>
      </c>
    </row>
    <row r="196" spans="1:10" customFormat="1" x14ac:dyDescent="0.25"/>
    <row r="197" spans="1:10" customFormat="1" x14ac:dyDescent="0.25"/>
    <row r="198" spans="1:10" customFormat="1" x14ac:dyDescent="0.25"/>
    <row r="199" spans="1:10" customFormat="1" x14ac:dyDescent="0.25"/>
    <row r="200" spans="1:10" customFormat="1" x14ac:dyDescent="0.25"/>
    <row r="201" spans="1:10" customFormat="1" x14ac:dyDescent="0.25"/>
    <row r="202" spans="1:10" customFormat="1" x14ac:dyDescent="0.25"/>
    <row r="203" spans="1:10" customFormat="1" x14ac:dyDescent="0.25"/>
    <row r="204" spans="1:10" customFormat="1" x14ac:dyDescent="0.25"/>
    <row r="205" spans="1:10" customFormat="1" x14ac:dyDescent="0.25"/>
    <row r="206" spans="1:10" customFormat="1" x14ac:dyDescent="0.25"/>
    <row r="207" spans="1:10" customFormat="1" x14ac:dyDescent="0.25"/>
    <row r="208" spans="1:10" customFormat="1" x14ac:dyDescent="0.25"/>
    <row r="209" customFormat="1" x14ac:dyDescent="0.25"/>
    <row r="210" customFormat="1" x14ac:dyDescent="0.25"/>
    <row r="211" customFormat="1" x14ac:dyDescent="0.25"/>
    <row r="212" customFormat="1" x14ac:dyDescent="0.25"/>
    <row r="213" customFormat="1" x14ac:dyDescent="0.25"/>
    <row r="214" customFormat="1" x14ac:dyDescent="0.25"/>
    <row r="215" customFormat="1" x14ac:dyDescent="0.25"/>
    <row r="216" customFormat="1" x14ac:dyDescent="0.25"/>
    <row r="217" customFormat="1" x14ac:dyDescent="0.25"/>
    <row r="218" customFormat="1" x14ac:dyDescent="0.25"/>
    <row r="219" customFormat="1" x14ac:dyDescent="0.25"/>
    <row r="220" customFormat="1" x14ac:dyDescent="0.25"/>
    <row r="221" customFormat="1" x14ac:dyDescent="0.25"/>
    <row r="222" customFormat="1" x14ac:dyDescent="0.25"/>
    <row r="223" customFormat="1" x14ac:dyDescent="0.25"/>
    <row r="224" customFormat="1" x14ac:dyDescent="0.25"/>
    <row r="225" customFormat="1" x14ac:dyDescent="0.25"/>
    <row r="226" customFormat="1" x14ac:dyDescent="0.25"/>
    <row r="227" customFormat="1" x14ac:dyDescent="0.25"/>
    <row r="228" customFormat="1" x14ac:dyDescent="0.25"/>
    <row r="229" customFormat="1" x14ac:dyDescent="0.25"/>
    <row r="230" customFormat="1" x14ac:dyDescent="0.25"/>
    <row r="231" customFormat="1" x14ac:dyDescent="0.25"/>
    <row r="232" customFormat="1" x14ac:dyDescent="0.25"/>
    <row r="233" customFormat="1" x14ac:dyDescent="0.25"/>
    <row r="234" customFormat="1" x14ac:dyDescent="0.25"/>
    <row r="235" customFormat="1" x14ac:dyDescent="0.25"/>
    <row r="236" customFormat="1" x14ac:dyDescent="0.25"/>
    <row r="237" customFormat="1" x14ac:dyDescent="0.25"/>
    <row r="238" customFormat="1" x14ac:dyDescent="0.25"/>
    <row r="239" customFormat="1" x14ac:dyDescent="0.25"/>
    <row r="240" customFormat="1" x14ac:dyDescent="0.25"/>
    <row r="241" customFormat="1" x14ac:dyDescent="0.25"/>
    <row r="242" customFormat="1" x14ac:dyDescent="0.25"/>
    <row r="243" customFormat="1" x14ac:dyDescent="0.25"/>
    <row r="244" customFormat="1" x14ac:dyDescent="0.25"/>
    <row r="245" customFormat="1" x14ac:dyDescent="0.25"/>
    <row r="246" customFormat="1" x14ac:dyDescent="0.25"/>
    <row r="247" customFormat="1" x14ac:dyDescent="0.25"/>
    <row r="248" customFormat="1" x14ac:dyDescent="0.25"/>
    <row r="249" customFormat="1" x14ac:dyDescent="0.25"/>
    <row r="250" customFormat="1" x14ac:dyDescent="0.25"/>
  </sheetData>
  <mergeCells count="191">
    <mergeCell ref="A1:J2"/>
    <mergeCell ref="A3:J3"/>
    <mergeCell ref="A4:J5"/>
    <mergeCell ref="B6:G6"/>
    <mergeCell ref="H6:J6"/>
    <mergeCell ref="B7:G7"/>
    <mergeCell ref="H7:J7"/>
    <mergeCell ref="B8:G8"/>
    <mergeCell ref="H8:J8"/>
    <mergeCell ref="A16:A17"/>
    <mergeCell ref="B16:G17"/>
    <mergeCell ref="H16:I17"/>
    <mergeCell ref="J16:J17"/>
    <mergeCell ref="B19:H19"/>
    <mergeCell ref="B9:G9"/>
    <mergeCell ref="H9:J9"/>
    <mergeCell ref="B10:G10"/>
    <mergeCell ref="H10:J10"/>
    <mergeCell ref="B11:G11"/>
    <mergeCell ref="H11:J11"/>
    <mergeCell ref="B12:G12"/>
    <mergeCell ref="H12:J12"/>
    <mergeCell ref="A14:J15"/>
    <mergeCell ref="B18:H18"/>
    <mergeCell ref="B23:H23"/>
    <mergeCell ref="A24:I24"/>
    <mergeCell ref="A26:J27"/>
    <mergeCell ref="A28:J29"/>
    <mergeCell ref="B30:I30"/>
    <mergeCell ref="B32:H32"/>
    <mergeCell ref="B33:I33"/>
    <mergeCell ref="B34:H34"/>
    <mergeCell ref="B35:I35"/>
    <mergeCell ref="A36:I37"/>
    <mergeCell ref="J36:J37"/>
    <mergeCell ref="B38:I38"/>
    <mergeCell ref="A39:I40"/>
    <mergeCell ref="J39:J40"/>
    <mergeCell ref="A41:J41"/>
    <mergeCell ref="A42:J43"/>
    <mergeCell ref="A44:A45"/>
    <mergeCell ref="B44:H45"/>
    <mergeCell ref="I44:I45"/>
    <mergeCell ref="J44:J45"/>
    <mergeCell ref="B46:H46"/>
    <mergeCell ref="B47:H47"/>
    <mergeCell ref="B48:D48"/>
    <mergeCell ref="B49:H49"/>
    <mergeCell ref="B50:H50"/>
    <mergeCell ref="B51:H51"/>
    <mergeCell ref="B52:H52"/>
    <mergeCell ref="B53:H53"/>
    <mergeCell ref="A54:H55"/>
    <mergeCell ref="I54:I55"/>
    <mergeCell ref="J54:J55"/>
    <mergeCell ref="A56:J56"/>
    <mergeCell ref="A57:J58"/>
    <mergeCell ref="A59:A60"/>
    <mergeCell ref="B59:I60"/>
    <mergeCell ref="J59:J60"/>
    <mergeCell ref="B63:H63"/>
    <mergeCell ref="B64:H64"/>
    <mergeCell ref="J78:J79"/>
    <mergeCell ref="B80:I80"/>
    <mergeCell ref="B81:I81"/>
    <mergeCell ref="B82:I82"/>
    <mergeCell ref="A83:I84"/>
    <mergeCell ref="J83:J84"/>
    <mergeCell ref="A85:J85"/>
    <mergeCell ref="B65:H65"/>
    <mergeCell ref="B68:H68"/>
    <mergeCell ref="B69:H69"/>
    <mergeCell ref="A73:I74"/>
    <mergeCell ref="J73:J74"/>
    <mergeCell ref="A76:J77"/>
    <mergeCell ref="J98:J99"/>
    <mergeCell ref="A100:J100"/>
    <mergeCell ref="A101:J102"/>
    <mergeCell ref="A103:I103"/>
    <mergeCell ref="A104:J104"/>
    <mergeCell ref="A86:J87"/>
    <mergeCell ref="A88:A89"/>
    <mergeCell ref="B88:I89"/>
    <mergeCell ref="J88:J89"/>
    <mergeCell ref="B90:I90"/>
    <mergeCell ref="B91:I91"/>
    <mergeCell ref="B92:I92"/>
    <mergeCell ref="B93:I93"/>
    <mergeCell ref="B94:I94"/>
    <mergeCell ref="J119:J120"/>
    <mergeCell ref="B121:I121"/>
    <mergeCell ref="A122:I123"/>
    <mergeCell ref="J122:J123"/>
    <mergeCell ref="A124:J125"/>
    <mergeCell ref="A126:A127"/>
    <mergeCell ref="B126:I127"/>
    <mergeCell ref="J126:J127"/>
    <mergeCell ref="A105:A106"/>
    <mergeCell ref="B105:I106"/>
    <mergeCell ref="J105:J106"/>
    <mergeCell ref="B107:H107"/>
    <mergeCell ref="B108:I108"/>
    <mergeCell ref="B110:I110"/>
    <mergeCell ref="B112:I112"/>
    <mergeCell ref="B114:I114"/>
    <mergeCell ref="B115:J115"/>
    <mergeCell ref="J129:J130"/>
    <mergeCell ref="B131:I131"/>
    <mergeCell ref="A132:I133"/>
    <mergeCell ref="J132:J133"/>
    <mergeCell ref="A134:J134"/>
    <mergeCell ref="A135:J136"/>
    <mergeCell ref="A137:A138"/>
    <mergeCell ref="B137:I138"/>
    <mergeCell ref="J137:J138"/>
    <mergeCell ref="J152:J153"/>
    <mergeCell ref="A154:J154"/>
    <mergeCell ref="A155:J156"/>
    <mergeCell ref="A157:A158"/>
    <mergeCell ref="B157:H158"/>
    <mergeCell ref="I157:I158"/>
    <mergeCell ref="J157:J158"/>
    <mergeCell ref="B139:I139"/>
    <mergeCell ref="B140:I140"/>
    <mergeCell ref="A141:I142"/>
    <mergeCell ref="J141:J142"/>
    <mergeCell ref="A143:J143"/>
    <mergeCell ref="A144:J145"/>
    <mergeCell ref="A146:A147"/>
    <mergeCell ref="B146:I147"/>
    <mergeCell ref="J146:J147"/>
    <mergeCell ref="A177:C179"/>
    <mergeCell ref="D177:J177"/>
    <mergeCell ref="D178:J178"/>
    <mergeCell ref="D179:J179"/>
    <mergeCell ref="A159:H159"/>
    <mergeCell ref="B160:H160"/>
    <mergeCell ref="A161:H161"/>
    <mergeCell ref="B162:H162"/>
    <mergeCell ref="A163:H163"/>
    <mergeCell ref="B164:H164"/>
    <mergeCell ref="B165:H165"/>
    <mergeCell ref="B169:H169"/>
    <mergeCell ref="B167:E167"/>
    <mergeCell ref="B168:E168"/>
    <mergeCell ref="B170:H170"/>
    <mergeCell ref="B171:H171"/>
    <mergeCell ref="A173:I174"/>
    <mergeCell ref="J173:J174"/>
    <mergeCell ref="A175:H175"/>
    <mergeCell ref="A176:H176"/>
    <mergeCell ref="A195:I195"/>
    <mergeCell ref="B189:I189"/>
    <mergeCell ref="B190:I190"/>
    <mergeCell ref="A191:I192"/>
    <mergeCell ref="J191:J192"/>
    <mergeCell ref="B193:I193"/>
    <mergeCell ref="B194:I194"/>
    <mergeCell ref="A180:C180"/>
    <mergeCell ref="D180:J180"/>
    <mergeCell ref="A181:J181"/>
    <mergeCell ref="A182:J183"/>
    <mergeCell ref="A184:I185"/>
    <mergeCell ref="J184:J185"/>
    <mergeCell ref="B186:I186"/>
    <mergeCell ref="B187:I187"/>
    <mergeCell ref="B188:I188"/>
    <mergeCell ref="B20:H20"/>
    <mergeCell ref="B21:H21"/>
    <mergeCell ref="B22:H22"/>
    <mergeCell ref="B67:E67"/>
    <mergeCell ref="B70:E70"/>
    <mergeCell ref="B71:E71"/>
    <mergeCell ref="B72:E72"/>
    <mergeCell ref="B166:E166"/>
    <mergeCell ref="B148:I148"/>
    <mergeCell ref="B149:I149"/>
    <mergeCell ref="B150:I150"/>
    <mergeCell ref="B151:I151"/>
    <mergeCell ref="A152:I153"/>
    <mergeCell ref="B128:I128"/>
    <mergeCell ref="A129:I130"/>
    <mergeCell ref="B116:I116"/>
    <mergeCell ref="B117:I117"/>
    <mergeCell ref="A119:I120"/>
    <mergeCell ref="B95:I95"/>
    <mergeCell ref="B96:H96"/>
    <mergeCell ref="B97:I97"/>
    <mergeCell ref="A98:I99"/>
    <mergeCell ref="A78:A79"/>
    <mergeCell ref="B78:I79"/>
  </mergeCells>
  <pageMargins left="0.75" right="0.75" top="1" bottom="1" header="0.511811023622047" footer="0.511811023622047"/>
  <pageSetup paperSize="9" scale="84" fitToHeight="0" orientation="landscape" horizontalDpi="300" verticalDpi="30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2E75B6"/>
    <pageSetUpPr fitToPage="1"/>
  </sheetPr>
  <dimension ref="A1:L250"/>
  <sheetViews>
    <sheetView showGridLines="0" topLeftCell="A180" zoomScaleNormal="100" workbookViewId="0">
      <selection activeCell="A195" sqref="A195:I195"/>
    </sheetView>
  </sheetViews>
  <sheetFormatPr defaultColWidth="8.7109375" defaultRowHeight="15" x14ac:dyDescent="0.25"/>
  <cols>
    <col min="1" max="1" width="4.7109375" style="1" customWidth="1"/>
    <col min="2" max="2" width="9.5703125" style="1" bestFit="1" customWidth="1"/>
    <col min="3" max="3" width="8.7109375" style="1" customWidth="1"/>
    <col min="4" max="4" width="13" style="1" customWidth="1"/>
    <col min="5" max="5" width="10.7109375" style="1" customWidth="1"/>
    <col min="6" max="6" width="44.7109375" style="1" customWidth="1"/>
    <col min="7" max="7" width="6.42578125" style="1" customWidth="1"/>
    <col min="8" max="8" width="8" style="1" customWidth="1"/>
    <col min="9" max="9" width="12" style="1" customWidth="1"/>
    <col min="10" max="10" width="15.7109375" style="1" customWidth="1"/>
    <col min="11" max="11" width="10.28515625" style="1" customWidth="1"/>
    <col min="12" max="12" width="13" customWidth="1"/>
    <col min="13" max="23" width="8.7109375" style="1"/>
    <col min="24" max="24" width="12.42578125" style="1" customWidth="1"/>
    <col min="25" max="26" width="8.7109375" style="1"/>
    <col min="27" max="27" width="12.7109375" style="1" customWidth="1"/>
    <col min="28" max="16384" width="8.7109375" style="1"/>
  </cols>
  <sheetData>
    <row r="1" spans="1:10" ht="16.899999999999999" customHeight="1" x14ac:dyDescent="0.25">
      <c r="A1" s="265" t="s">
        <v>229</v>
      </c>
      <c r="B1" s="265"/>
      <c r="C1" s="265"/>
      <c r="D1" s="265"/>
      <c r="E1" s="265"/>
      <c r="F1" s="265"/>
      <c r="G1" s="265"/>
      <c r="H1" s="265"/>
      <c r="I1" s="265"/>
      <c r="J1" s="265"/>
    </row>
    <row r="2" spans="1:10" ht="16.899999999999999" customHeight="1" x14ac:dyDescent="0.25">
      <c r="A2" s="265"/>
      <c r="B2" s="265"/>
      <c r="C2" s="265"/>
      <c r="D2" s="265"/>
      <c r="E2" s="265"/>
      <c r="F2" s="265"/>
      <c r="G2" s="265"/>
      <c r="H2" s="265"/>
      <c r="I2" s="265"/>
      <c r="J2" s="265"/>
    </row>
    <row r="3" spans="1:10" ht="16.899999999999999" customHeight="1" x14ac:dyDescent="0.25">
      <c r="A3" s="283"/>
      <c r="B3" s="283"/>
      <c r="C3" s="283"/>
      <c r="D3" s="283"/>
      <c r="E3" s="283"/>
      <c r="F3" s="283"/>
      <c r="G3" s="283"/>
      <c r="H3" s="283"/>
      <c r="I3" s="283"/>
      <c r="J3" s="283"/>
    </row>
    <row r="4" spans="1:10" ht="16.899999999999999" customHeight="1" x14ac:dyDescent="0.25">
      <c r="A4" s="265" t="s">
        <v>34</v>
      </c>
      <c r="B4" s="265"/>
      <c r="C4" s="265"/>
      <c r="D4" s="265"/>
      <c r="E4" s="265"/>
      <c r="F4" s="265"/>
      <c r="G4" s="265"/>
      <c r="H4" s="265"/>
      <c r="I4" s="265"/>
      <c r="J4" s="265"/>
    </row>
    <row r="5" spans="1:10" ht="16.899999999999999" customHeight="1" x14ac:dyDescent="0.25">
      <c r="A5" s="265"/>
      <c r="B5" s="265"/>
      <c r="C5" s="265"/>
      <c r="D5" s="265"/>
      <c r="E5" s="265"/>
      <c r="F5" s="265"/>
      <c r="G5" s="265"/>
      <c r="H5" s="265"/>
      <c r="I5" s="265"/>
      <c r="J5" s="265"/>
    </row>
    <row r="6" spans="1:10" ht="16.899999999999999" customHeight="1" x14ac:dyDescent="0.25">
      <c r="A6" s="29">
        <v>1</v>
      </c>
      <c r="B6" s="272" t="s">
        <v>66</v>
      </c>
      <c r="C6" s="272"/>
      <c r="D6" s="272"/>
      <c r="E6" s="272"/>
      <c r="F6" s="272"/>
      <c r="G6" s="272"/>
      <c r="H6" s="305" t="s">
        <v>57</v>
      </c>
      <c r="I6" s="305"/>
      <c r="J6" s="305"/>
    </row>
    <row r="7" spans="1:10" ht="16.899999999999999" customHeight="1" x14ac:dyDescent="0.25">
      <c r="A7" s="29">
        <v>2</v>
      </c>
      <c r="B7" s="272" t="s">
        <v>68</v>
      </c>
      <c r="C7" s="272"/>
      <c r="D7" s="272"/>
      <c r="E7" s="272"/>
      <c r="F7" s="272"/>
      <c r="G7" s="272"/>
      <c r="H7" s="305" t="s">
        <v>230</v>
      </c>
      <c r="I7" s="305"/>
      <c r="J7" s="305"/>
    </row>
    <row r="8" spans="1:10" ht="16.899999999999999" customHeight="1" x14ac:dyDescent="0.25">
      <c r="A8" s="29">
        <v>3</v>
      </c>
      <c r="B8" s="272" t="s">
        <v>70</v>
      </c>
      <c r="C8" s="272"/>
      <c r="D8" s="272"/>
      <c r="E8" s="272"/>
      <c r="F8" s="272"/>
      <c r="G8" s="272"/>
      <c r="H8" s="310">
        <v>1765.86</v>
      </c>
      <c r="I8" s="310"/>
      <c r="J8" s="310"/>
    </row>
    <row r="9" spans="1:10" ht="16.899999999999999" customHeight="1" x14ac:dyDescent="0.25">
      <c r="A9" s="29">
        <v>4</v>
      </c>
      <c r="B9" s="272" t="s">
        <v>71</v>
      </c>
      <c r="C9" s="272"/>
      <c r="D9" s="272"/>
      <c r="E9" s="272"/>
      <c r="F9" s="272"/>
      <c r="G9" s="272"/>
      <c r="H9" s="305" t="s">
        <v>231</v>
      </c>
      <c r="I9" s="305"/>
      <c r="J9" s="305"/>
    </row>
    <row r="10" spans="1:10" ht="16.899999999999999" customHeight="1" x14ac:dyDescent="0.25">
      <c r="A10" s="29" t="s">
        <v>73</v>
      </c>
      <c r="B10" s="272" t="s">
        <v>74</v>
      </c>
      <c r="C10" s="272"/>
      <c r="D10" s="272"/>
      <c r="E10" s="272"/>
      <c r="F10" s="272"/>
      <c r="G10" s="272"/>
      <c r="H10" s="305" t="s">
        <v>75</v>
      </c>
      <c r="I10" s="305"/>
      <c r="J10" s="305"/>
    </row>
    <row r="11" spans="1:10" ht="16.899999999999999" customHeight="1" x14ac:dyDescent="0.25">
      <c r="A11" s="29">
        <v>5</v>
      </c>
      <c r="B11" s="272" t="s">
        <v>76</v>
      </c>
      <c r="C11" s="272"/>
      <c r="D11" s="272"/>
      <c r="E11" s="272"/>
      <c r="F11" s="272"/>
      <c r="G11" s="272"/>
      <c r="H11" s="306">
        <v>46023</v>
      </c>
      <c r="I11" s="306"/>
      <c r="J11" s="306"/>
    </row>
    <row r="12" spans="1:10" ht="16.899999999999999" customHeight="1" x14ac:dyDescent="0.25">
      <c r="A12" s="32">
        <v>6</v>
      </c>
      <c r="B12" s="307" t="s">
        <v>77</v>
      </c>
      <c r="C12" s="307"/>
      <c r="D12" s="307"/>
      <c r="E12" s="307"/>
      <c r="F12" s="307"/>
      <c r="G12" s="307"/>
      <c r="H12" s="308">
        <v>60</v>
      </c>
      <c r="I12" s="308"/>
      <c r="J12" s="308"/>
    </row>
    <row r="13" spans="1:10" ht="16.899999999999999" customHeight="1" x14ac:dyDescent="0.25">
      <c r="A13" s="29"/>
      <c r="B13" s="30"/>
      <c r="C13" s="30"/>
      <c r="D13" s="30"/>
      <c r="E13" s="30"/>
      <c r="F13" s="30"/>
      <c r="G13" s="29"/>
      <c r="H13" s="31"/>
      <c r="I13" s="31"/>
      <c r="J13" s="31"/>
    </row>
    <row r="14" spans="1:10" ht="16.899999999999999" customHeight="1" x14ac:dyDescent="0.25">
      <c r="A14" s="265" t="s">
        <v>78</v>
      </c>
      <c r="B14" s="265"/>
      <c r="C14" s="265"/>
      <c r="D14" s="265"/>
      <c r="E14" s="265"/>
      <c r="F14" s="265"/>
      <c r="G14" s="265"/>
      <c r="H14" s="265"/>
      <c r="I14" s="265"/>
      <c r="J14" s="265"/>
    </row>
    <row r="15" spans="1:10" ht="16.899999999999999" customHeight="1" x14ac:dyDescent="0.25">
      <c r="A15" s="265"/>
      <c r="B15" s="265"/>
      <c r="C15" s="265"/>
      <c r="D15" s="265"/>
      <c r="E15" s="265"/>
      <c r="F15" s="265"/>
      <c r="G15" s="265"/>
      <c r="H15" s="265"/>
      <c r="I15" s="265"/>
      <c r="J15" s="265"/>
    </row>
    <row r="16" spans="1:10" ht="16.899999999999999" customHeight="1" x14ac:dyDescent="0.25">
      <c r="A16" s="302">
        <v>1</v>
      </c>
      <c r="B16" s="303" t="s">
        <v>79</v>
      </c>
      <c r="C16" s="303"/>
      <c r="D16" s="303"/>
      <c r="E16" s="303"/>
      <c r="F16" s="303"/>
      <c r="G16" s="303"/>
      <c r="H16" s="304" t="s">
        <v>80</v>
      </c>
      <c r="I16" s="304"/>
      <c r="J16" s="304" t="s">
        <v>81</v>
      </c>
    </row>
    <row r="17" spans="1:10" ht="16.899999999999999" customHeight="1" x14ac:dyDescent="0.25">
      <c r="A17" s="302"/>
      <c r="B17" s="302"/>
      <c r="C17" s="303"/>
      <c r="D17" s="303"/>
      <c r="E17" s="303"/>
      <c r="F17" s="303"/>
      <c r="G17" s="303"/>
      <c r="H17" s="304"/>
      <c r="I17" s="304"/>
      <c r="J17" s="304"/>
    </row>
    <row r="18" spans="1:10" ht="16.899999999999999" customHeight="1" x14ac:dyDescent="0.25">
      <c r="A18" s="29" t="s">
        <v>3</v>
      </c>
      <c r="B18" s="272" t="s">
        <v>82</v>
      </c>
      <c r="C18" s="272"/>
      <c r="D18" s="272"/>
      <c r="E18" s="272"/>
      <c r="F18" s="272"/>
      <c r="G18" s="272"/>
      <c r="H18" s="272"/>
      <c r="I18" s="272"/>
      <c r="J18" s="33">
        <f>ROUND(((44/6)*30)*(H8/220),2)</f>
        <v>1765.86</v>
      </c>
    </row>
    <row r="19" spans="1:10" ht="16.899999999999999" customHeight="1" x14ac:dyDescent="0.25">
      <c r="A19" s="29" t="s">
        <v>6</v>
      </c>
      <c r="B19" s="272" t="s">
        <v>83</v>
      </c>
      <c r="C19" s="272"/>
      <c r="D19" s="272"/>
      <c r="E19" s="272"/>
      <c r="F19" s="272"/>
      <c r="G19" s="272"/>
      <c r="H19" s="272"/>
      <c r="I19" s="34">
        <v>0</v>
      </c>
      <c r="J19" s="33">
        <f>ROUND(I19*J18,2)</f>
        <v>0</v>
      </c>
    </row>
    <row r="20" spans="1:10" ht="16.899999999999999" customHeight="1" x14ac:dyDescent="0.25">
      <c r="A20" s="29" t="s">
        <v>9</v>
      </c>
      <c r="B20" s="272" t="s">
        <v>84</v>
      </c>
      <c r="C20" s="272"/>
      <c r="D20" s="272"/>
      <c r="E20" s="272"/>
      <c r="F20" s="272"/>
      <c r="G20" s="272"/>
      <c r="H20" s="272"/>
      <c r="I20" s="272"/>
      <c r="J20" s="35"/>
    </row>
    <row r="21" spans="1:10" ht="16.899999999999999" customHeight="1" x14ac:dyDescent="0.25">
      <c r="A21" s="29" t="s">
        <v>12</v>
      </c>
      <c r="B21" s="272" t="s">
        <v>85</v>
      </c>
      <c r="C21" s="272"/>
      <c r="D21" s="272"/>
      <c r="E21" s="272"/>
      <c r="F21" s="272"/>
      <c r="G21" s="272"/>
      <c r="H21" s="272"/>
      <c r="I21" s="272"/>
      <c r="J21" s="35"/>
    </row>
    <row r="22" spans="1:10" ht="16.899999999999999" customHeight="1" x14ac:dyDescent="0.25">
      <c r="A22" s="29" t="s">
        <v>86</v>
      </c>
      <c r="B22" s="272" t="s">
        <v>87</v>
      </c>
      <c r="C22" s="272"/>
      <c r="D22" s="272"/>
      <c r="E22" s="272"/>
      <c r="F22" s="272"/>
      <c r="G22" s="272"/>
      <c r="H22" s="272"/>
      <c r="I22" s="272"/>
      <c r="J22" s="35"/>
    </row>
    <row r="23" spans="1:10" ht="16.899999999999999" customHeight="1" x14ac:dyDescent="0.25">
      <c r="A23" s="29" t="s">
        <v>88</v>
      </c>
      <c r="B23" s="272" t="s">
        <v>89</v>
      </c>
      <c r="C23" s="272"/>
      <c r="D23" s="272"/>
      <c r="E23" s="272"/>
      <c r="F23" s="272"/>
      <c r="G23" s="272"/>
      <c r="H23" s="272"/>
      <c r="I23" s="36">
        <v>0.2</v>
      </c>
      <c r="J23" s="33">
        <f>ROUND(I23*J18,2)</f>
        <v>353.17</v>
      </c>
    </row>
    <row r="24" spans="1:10" ht="16.899999999999999" customHeight="1" x14ac:dyDescent="0.25">
      <c r="A24" s="259" t="s">
        <v>90</v>
      </c>
      <c r="B24" s="259"/>
      <c r="C24" s="259"/>
      <c r="D24" s="259"/>
      <c r="E24" s="259"/>
      <c r="F24" s="259"/>
      <c r="G24" s="259"/>
      <c r="H24" s="259"/>
      <c r="I24" s="259"/>
      <c r="J24" s="38">
        <f>SUM(J18:J23)</f>
        <v>2119.0299999999997</v>
      </c>
    </row>
    <row r="25" spans="1:10" ht="16.899999999999999" customHeight="1" x14ac:dyDescent="0.25">
      <c r="A25" s="39"/>
      <c r="B25" s="40"/>
      <c r="C25" s="39"/>
      <c r="D25" s="39"/>
      <c r="E25" s="39"/>
      <c r="F25" s="39"/>
      <c r="G25" s="39"/>
      <c r="H25" s="39"/>
      <c r="I25" s="39"/>
      <c r="J25" s="41"/>
    </row>
    <row r="26" spans="1:10" ht="16.899999999999999" customHeight="1" x14ac:dyDescent="0.25">
      <c r="A26" s="265" t="s">
        <v>91</v>
      </c>
      <c r="B26" s="265"/>
      <c r="C26" s="265"/>
      <c r="D26" s="265"/>
      <c r="E26" s="265"/>
      <c r="F26" s="265"/>
      <c r="G26" s="265"/>
      <c r="H26" s="265"/>
      <c r="I26" s="265"/>
      <c r="J26" s="265"/>
    </row>
    <row r="27" spans="1:10" ht="16.899999999999999" customHeight="1" x14ac:dyDescent="0.25">
      <c r="A27" s="265"/>
      <c r="B27" s="265"/>
      <c r="C27" s="265"/>
      <c r="D27" s="265"/>
      <c r="E27" s="265"/>
      <c r="F27" s="265"/>
      <c r="G27" s="265"/>
      <c r="H27" s="265"/>
      <c r="I27" s="265"/>
      <c r="J27" s="265"/>
    </row>
    <row r="28" spans="1:10" ht="16.899999999999999" customHeight="1" x14ac:dyDescent="0.25">
      <c r="A28" s="300" t="s">
        <v>92</v>
      </c>
      <c r="B28" s="300"/>
      <c r="C28" s="300"/>
      <c r="D28" s="300"/>
      <c r="E28" s="300"/>
      <c r="F28" s="300"/>
      <c r="G28" s="300"/>
      <c r="H28" s="300"/>
      <c r="I28" s="300"/>
      <c r="J28" s="300"/>
    </row>
    <row r="29" spans="1:10" ht="16.899999999999999" customHeight="1" x14ac:dyDescent="0.25">
      <c r="A29" s="300"/>
      <c r="B29" s="300"/>
      <c r="C29" s="300"/>
      <c r="D29" s="300"/>
      <c r="E29" s="300"/>
      <c r="F29" s="300"/>
      <c r="G29" s="300"/>
      <c r="H29" s="300"/>
      <c r="I29" s="300"/>
      <c r="J29" s="300"/>
    </row>
    <row r="30" spans="1:10" ht="16.899999999999999" customHeight="1" x14ac:dyDescent="0.25">
      <c r="A30" s="42" t="s">
        <v>93</v>
      </c>
      <c r="B30" s="301" t="s">
        <v>94</v>
      </c>
      <c r="C30" s="301"/>
      <c r="D30" s="301"/>
      <c r="E30" s="301"/>
      <c r="F30" s="301"/>
      <c r="G30" s="301"/>
      <c r="H30" s="301"/>
      <c r="I30" s="301"/>
      <c r="J30" s="43" t="s">
        <v>95</v>
      </c>
    </row>
    <row r="31" spans="1:10" ht="16.899999999999999" customHeight="1" x14ac:dyDescent="0.25">
      <c r="A31" s="44"/>
      <c r="B31" s="45"/>
      <c r="C31" s="45"/>
      <c r="D31" s="45"/>
      <c r="E31" s="45"/>
      <c r="F31" s="45"/>
      <c r="G31" s="45"/>
      <c r="H31" s="46"/>
      <c r="I31" s="46"/>
      <c r="J31" s="47"/>
    </row>
    <row r="32" spans="1:10" ht="16.899999999999999" customHeight="1" x14ac:dyDescent="0.25">
      <c r="A32" s="28" t="s">
        <v>3</v>
      </c>
      <c r="B32" s="272" t="s">
        <v>96</v>
      </c>
      <c r="C32" s="272"/>
      <c r="D32" s="272"/>
      <c r="E32" s="272"/>
      <c r="F32" s="272"/>
      <c r="G32" s="272"/>
      <c r="H32" s="272"/>
      <c r="I32" s="36">
        <v>8.3299999999999999E-2</v>
      </c>
      <c r="J32" s="33">
        <f>ROUND($J$24*I32,2)</f>
        <v>176.52</v>
      </c>
    </row>
    <row r="33" spans="1:10" ht="16.899999999999999" customHeight="1" x14ac:dyDescent="0.25">
      <c r="A33" s="48"/>
      <c r="B33" s="276" t="s">
        <v>97</v>
      </c>
      <c r="C33" s="276"/>
      <c r="D33" s="276"/>
      <c r="E33" s="276"/>
      <c r="F33" s="276"/>
      <c r="G33" s="276"/>
      <c r="H33" s="276"/>
      <c r="I33" s="276"/>
      <c r="J33" s="49"/>
    </row>
    <row r="34" spans="1:10" ht="16.899999999999999" customHeight="1" x14ac:dyDescent="0.25">
      <c r="A34" s="28" t="s">
        <v>6</v>
      </c>
      <c r="B34" s="272" t="s">
        <v>98</v>
      </c>
      <c r="C34" s="272"/>
      <c r="D34" s="272"/>
      <c r="E34" s="272"/>
      <c r="F34" s="272"/>
      <c r="G34" s="272"/>
      <c r="H34" s="272"/>
      <c r="I34" s="50">
        <v>3.0249999999999999E-2</v>
      </c>
      <c r="J34" s="33">
        <f>ROUND($J$24*I34,2)</f>
        <v>64.099999999999994</v>
      </c>
    </row>
    <row r="35" spans="1:10" ht="16.899999999999999" customHeight="1" x14ac:dyDescent="0.25">
      <c r="A35" s="48"/>
      <c r="B35" s="276" t="s">
        <v>99</v>
      </c>
      <c r="C35" s="276"/>
      <c r="D35" s="276"/>
      <c r="E35" s="276"/>
      <c r="F35" s="276"/>
      <c r="G35" s="276"/>
      <c r="H35" s="276"/>
      <c r="I35" s="276"/>
      <c r="J35" s="49"/>
    </row>
    <row r="36" spans="1:10" ht="16.899999999999999" customHeight="1" x14ac:dyDescent="0.25">
      <c r="A36" s="275" t="s">
        <v>90</v>
      </c>
      <c r="B36" s="275"/>
      <c r="C36" s="275"/>
      <c r="D36" s="275"/>
      <c r="E36" s="275"/>
      <c r="F36" s="275"/>
      <c r="G36" s="275"/>
      <c r="H36" s="275"/>
      <c r="I36" s="275"/>
      <c r="J36" s="289">
        <f>SUM(J32+J34)</f>
        <v>240.62</v>
      </c>
    </row>
    <row r="37" spans="1:10" ht="16.899999999999999" customHeight="1" x14ac:dyDescent="0.25">
      <c r="A37" s="275"/>
      <c r="B37" s="275"/>
      <c r="C37" s="275"/>
      <c r="D37" s="275"/>
      <c r="E37" s="275"/>
      <c r="F37" s="275"/>
      <c r="G37" s="275"/>
      <c r="H37" s="275"/>
      <c r="I37" s="275"/>
      <c r="J37" s="289"/>
    </row>
    <row r="38" spans="1:10" ht="16.899999999999999" customHeight="1" x14ac:dyDescent="0.25">
      <c r="A38" s="52" t="s">
        <v>9</v>
      </c>
      <c r="B38" s="273" t="s">
        <v>100</v>
      </c>
      <c r="C38" s="273"/>
      <c r="D38" s="273"/>
      <c r="E38" s="273"/>
      <c r="F38" s="273"/>
      <c r="G38" s="273"/>
      <c r="H38" s="273"/>
      <c r="I38" s="273"/>
      <c r="J38" s="54">
        <f>ROUND(I54*J36,2)</f>
        <v>88.55</v>
      </c>
    </row>
    <row r="39" spans="1:10" ht="16.899999999999999" customHeight="1" x14ac:dyDescent="0.25">
      <c r="A39" s="275" t="s">
        <v>90</v>
      </c>
      <c r="B39" s="275"/>
      <c r="C39" s="275"/>
      <c r="D39" s="275"/>
      <c r="E39" s="275"/>
      <c r="F39" s="275"/>
      <c r="G39" s="275"/>
      <c r="H39" s="275"/>
      <c r="I39" s="275"/>
      <c r="J39" s="289">
        <f>J36+J38</f>
        <v>329.17</v>
      </c>
    </row>
    <row r="40" spans="1:10" ht="16.899999999999999" customHeight="1" x14ac:dyDescent="0.25">
      <c r="A40" s="275"/>
      <c r="B40" s="275"/>
      <c r="C40" s="275"/>
      <c r="D40" s="275"/>
      <c r="E40" s="275"/>
      <c r="F40" s="275"/>
      <c r="G40" s="275"/>
      <c r="H40" s="275"/>
      <c r="I40" s="275"/>
      <c r="J40" s="289"/>
    </row>
    <row r="41" spans="1:10" ht="16.899999999999999" customHeight="1" x14ac:dyDescent="0.25">
      <c r="A41" s="283"/>
      <c r="B41" s="283"/>
      <c r="C41" s="283"/>
      <c r="D41" s="283"/>
      <c r="E41" s="283"/>
      <c r="F41" s="283"/>
      <c r="G41" s="283"/>
      <c r="H41" s="283"/>
      <c r="I41" s="283"/>
      <c r="J41" s="283"/>
    </row>
    <row r="42" spans="1:10" ht="16.899999999999999" customHeight="1" x14ac:dyDescent="0.25">
      <c r="A42" s="290" t="s">
        <v>101</v>
      </c>
      <c r="B42" s="290"/>
      <c r="C42" s="290"/>
      <c r="D42" s="290"/>
      <c r="E42" s="290"/>
      <c r="F42" s="290"/>
      <c r="G42" s="290"/>
      <c r="H42" s="290"/>
      <c r="I42" s="290"/>
      <c r="J42" s="290"/>
    </row>
    <row r="43" spans="1:10" ht="16.899999999999999" customHeight="1" x14ac:dyDescent="0.25">
      <c r="A43" s="290"/>
      <c r="B43" s="290"/>
      <c r="C43" s="290"/>
      <c r="D43" s="290"/>
      <c r="E43" s="290"/>
      <c r="F43" s="290"/>
      <c r="G43" s="290"/>
      <c r="H43" s="290"/>
      <c r="I43" s="290"/>
      <c r="J43" s="290"/>
    </row>
    <row r="44" spans="1:10" ht="16.899999999999999" customHeight="1" x14ac:dyDescent="0.25">
      <c r="A44" s="291" t="s">
        <v>102</v>
      </c>
      <c r="B44" s="292" t="s">
        <v>103</v>
      </c>
      <c r="C44" s="292"/>
      <c r="D44" s="292"/>
      <c r="E44" s="292"/>
      <c r="F44" s="292"/>
      <c r="G44" s="292"/>
      <c r="H44" s="292"/>
      <c r="I44" s="222" t="s">
        <v>104</v>
      </c>
      <c r="J44" s="222" t="s">
        <v>95</v>
      </c>
    </row>
    <row r="45" spans="1:10" ht="16.899999999999999" customHeight="1" x14ac:dyDescent="0.25">
      <c r="A45" s="291"/>
      <c r="B45" s="291"/>
      <c r="C45" s="292"/>
      <c r="D45" s="292"/>
      <c r="E45" s="292"/>
      <c r="F45" s="292"/>
      <c r="G45" s="292"/>
      <c r="H45" s="292"/>
      <c r="I45" s="222"/>
      <c r="J45" s="222"/>
    </row>
    <row r="46" spans="1:10" ht="16.899999999999999" customHeight="1" x14ac:dyDescent="0.25">
      <c r="A46" s="28" t="s">
        <v>3</v>
      </c>
      <c r="B46" s="273" t="s">
        <v>105</v>
      </c>
      <c r="C46" s="273"/>
      <c r="D46" s="273"/>
      <c r="E46" s="273"/>
      <c r="F46" s="273"/>
      <c r="G46" s="273"/>
      <c r="H46" s="273"/>
      <c r="I46" s="36">
        <v>0.2</v>
      </c>
      <c r="J46" s="33">
        <f t="shared" ref="J46:J53" si="0">ROUND($J$24*I46,2)</f>
        <v>423.81</v>
      </c>
    </row>
    <row r="47" spans="1:10" ht="16.899999999999999" customHeight="1" x14ac:dyDescent="0.25">
      <c r="A47" s="28" t="s">
        <v>6</v>
      </c>
      <c r="B47" s="273" t="s">
        <v>106</v>
      </c>
      <c r="C47" s="273"/>
      <c r="D47" s="273"/>
      <c r="E47" s="273"/>
      <c r="F47" s="273"/>
      <c r="G47" s="273"/>
      <c r="H47" s="273"/>
      <c r="I47" s="36">
        <v>2.5000000000000001E-2</v>
      </c>
      <c r="J47" s="33">
        <f t="shared" si="0"/>
        <v>52.98</v>
      </c>
    </row>
    <row r="48" spans="1:10" ht="16.899999999999999" customHeight="1" x14ac:dyDescent="0.25">
      <c r="A48" s="28" t="s">
        <v>9</v>
      </c>
      <c r="B48" s="273" t="s">
        <v>107</v>
      </c>
      <c r="C48" s="273"/>
      <c r="D48" s="273"/>
      <c r="E48" s="49" t="s">
        <v>108</v>
      </c>
      <c r="F48" s="55">
        <v>0.03</v>
      </c>
      <c r="G48" s="49" t="s">
        <v>109</v>
      </c>
      <c r="H48" s="56">
        <v>1</v>
      </c>
      <c r="I48" s="57">
        <f>ROUND((F48*H48),6)</f>
        <v>0.03</v>
      </c>
      <c r="J48" s="33">
        <f t="shared" si="0"/>
        <v>63.57</v>
      </c>
    </row>
    <row r="49" spans="1:10" ht="16.899999999999999" customHeight="1" x14ac:dyDescent="0.25">
      <c r="A49" s="28" t="s">
        <v>12</v>
      </c>
      <c r="B49" s="273" t="s">
        <v>110</v>
      </c>
      <c r="C49" s="273"/>
      <c r="D49" s="273"/>
      <c r="E49" s="273"/>
      <c r="F49" s="273"/>
      <c r="G49" s="273"/>
      <c r="H49" s="273"/>
      <c r="I49" s="36">
        <v>1.4999999999999999E-2</v>
      </c>
      <c r="J49" s="33">
        <f t="shared" si="0"/>
        <v>31.79</v>
      </c>
    </row>
    <row r="50" spans="1:10" ht="16.899999999999999" customHeight="1" x14ac:dyDescent="0.25">
      <c r="A50" s="28" t="s">
        <v>86</v>
      </c>
      <c r="B50" s="273" t="s">
        <v>111</v>
      </c>
      <c r="C50" s="273"/>
      <c r="D50" s="273"/>
      <c r="E50" s="273"/>
      <c r="F50" s="273"/>
      <c r="G50" s="273"/>
      <c r="H50" s="273"/>
      <c r="I50" s="36">
        <v>0.01</v>
      </c>
      <c r="J50" s="33">
        <f t="shared" si="0"/>
        <v>21.19</v>
      </c>
    </row>
    <row r="51" spans="1:10" ht="16.899999999999999" customHeight="1" x14ac:dyDescent="0.25">
      <c r="A51" s="28" t="s">
        <v>88</v>
      </c>
      <c r="B51" s="273" t="s">
        <v>112</v>
      </c>
      <c r="C51" s="273"/>
      <c r="D51" s="273"/>
      <c r="E51" s="273"/>
      <c r="F51" s="273"/>
      <c r="G51" s="273"/>
      <c r="H51" s="273"/>
      <c r="I51" s="36">
        <v>6.0000000000000001E-3</v>
      </c>
      <c r="J51" s="33">
        <f t="shared" si="0"/>
        <v>12.71</v>
      </c>
    </row>
    <row r="52" spans="1:10" ht="16.899999999999999" customHeight="1" x14ac:dyDescent="0.25">
      <c r="A52" s="28" t="s">
        <v>113</v>
      </c>
      <c r="B52" s="273" t="s">
        <v>114</v>
      </c>
      <c r="C52" s="273"/>
      <c r="D52" s="273"/>
      <c r="E52" s="273"/>
      <c r="F52" s="273"/>
      <c r="G52" s="273"/>
      <c r="H52" s="273"/>
      <c r="I52" s="36">
        <v>2E-3</v>
      </c>
      <c r="J52" s="33">
        <f t="shared" si="0"/>
        <v>4.24</v>
      </c>
    </row>
    <row r="53" spans="1:10" ht="16.899999999999999" customHeight="1" x14ac:dyDescent="0.25">
      <c r="A53" s="28" t="s">
        <v>115</v>
      </c>
      <c r="B53" s="273" t="s">
        <v>116</v>
      </c>
      <c r="C53" s="273"/>
      <c r="D53" s="273"/>
      <c r="E53" s="273"/>
      <c r="F53" s="273"/>
      <c r="G53" s="273"/>
      <c r="H53" s="273"/>
      <c r="I53" s="36">
        <v>0.08</v>
      </c>
      <c r="J53" s="33">
        <f t="shared" si="0"/>
        <v>169.52</v>
      </c>
    </row>
    <row r="54" spans="1:10" ht="16.899999999999999" customHeight="1" x14ac:dyDescent="0.25">
      <c r="A54" s="275" t="s">
        <v>90</v>
      </c>
      <c r="B54" s="275"/>
      <c r="C54" s="275"/>
      <c r="D54" s="275"/>
      <c r="E54" s="275"/>
      <c r="F54" s="275"/>
      <c r="G54" s="275"/>
      <c r="H54" s="275"/>
      <c r="I54" s="298">
        <f>SUM(I46:I53)</f>
        <v>0.36800000000000005</v>
      </c>
      <c r="J54" s="289">
        <f>SUM(J46:J53)</f>
        <v>779.81000000000006</v>
      </c>
    </row>
    <row r="55" spans="1:10" ht="16.899999999999999" customHeight="1" x14ac:dyDescent="0.25">
      <c r="A55" s="275"/>
      <c r="B55" s="275"/>
      <c r="C55" s="275"/>
      <c r="D55" s="275"/>
      <c r="E55" s="275"/>
      <c r="F55" s="275"/>
      <c r="G55" s="275"/>
      <c r="H55" s="275"/>
      <c r="I55" s="298"/>
      <c r="J55" s="298"/>
    </row>
    <row r="56" spans="1:10" ht="16.899999999999999" customHeight="1" x14ac:dyDescent="0.25">
      <c r="A56" s="283"/>
      <c r="B56" s="283"/>
      <c r="C56" s="283"/>
      <c r="D56" s="283"/>
      <c r="E56" s="283"/>
      <c r="F56" s="283"/>
      <c r="G56" s="283"/>
      <c r="H56" s="283"/>
      <c r="I56" s="283"/>
      <c r="J56" s="283"/>
    </row>
    <row r="57" spans="1:10" ht="16.899999999999999" customHeight="1" x14ac:dyDescent="0.25">
      <c r="A57" s="290" t="s">
        <v>117</v>
      </c>
      <c r="B57" s="290"/>
      <c r="C57" s="290"/>
      <c r="D57" s="290"/>
      <c r="E57" s="290"/>
      <c r="F57" s="290"/>
      <c r="G57" s="290"/>
      <c r="H57" s="290"/>
      <c r="I57" s="290"/>
      <c r="J57" s="290"/>
    </row>
    <row r="58" spans="1:10" ht="16.899999999999999" customHeight="1" x14ac:dyDescent="0.25">
      <c r="A58" s="290"/>
      <c r="B58" s="290"/>
      <c r="C58" s="290"/>
      <c r="D58" s="290"/>
      <c r="E58" s="290"/>
      <c r="F58" s="290"/>
      <c r="G58" s="290"/>
      <c r="H58" s="290"/>
      <c r="I58" s="290"/>
      <c r="J58" s="290"/>
    </row>
    <row r="59" spans="1:10" ht="16.899999999999999" customHeight="1" x14ac:dyDescent="0.25">
      <c r="A59" s="291" t="s">
        <v>118</v>
      </c>
      <c r="B59" s="292" t="s">
        <v>119</v>
      </c>
      <c r="C59" s="292"/>
      <c r="D59" s="292"/>
      <c r="E59" s="292"/>
      <c r="F59" s="292"/>
      <c r="G59" s="292"/>
      <c r="H59" s="292"/>
      <c r="I59" s="292"/>
      <c r="J59" s="222" t="s">
        <v>95</v>
      </c>
    </row>
    <row r="60" spans="1:10" ht="16.899999999999999" customHeight="1" x14ac:dyDescent="0.25">
      <c r="A60" s="291"/>
      <c r="B60" s="291"/>
      <c r="C60" s="292"/>
      <c r="D60" s="292"/>
      <c r="E60" s="292"/>
      <c r="F60" s="292"/>
      <c r="G60" s="292"/>
      <c r="H60" s="292"/>
      <c r="I60" s="292"/>
      <c r="J60" s="222"/>
    </row>
    <row r="61" spans="1:10" ht="16.899999999999999" customHeight="1" x14ac:dyDescent="0.25">
      <c r="A61" s="28" t="s">
        <v>3</v>
      </c>
      <c r="B61" s="309" t="s">
        <v>120</v>
      </c>
      <c r="C61" s="309"/>
      <c r="D61" s="309"/>
      <c r="F61" s="58" t="s">
        <v>121</v>
      </c>
      <c r="G61" s="59"/>
      <c r="H61" s="60"/>
      <c r="I61" s="60"/>
      <c r="J61" s="33">
        <f>IF(ROUND((I64*I62*I63)-(J18*I65),2)&lt;0,0,ROUND((I64*I62*I63)-(J18*I65),2))</f>
        <v>122.85</v>
      </c>
    </row>
    <row r="62" spans="1:10" ht="16.899999999999999" customHeight="1" x14ac:dyDescent="0.25">
      <c r="A62" s="28"/>
      <c r="B62" s="273" t="s">
        <v>122</v>
      </c>
      <c r="C62" s="273"/>
      <c r="D62" s="273"/>
      <c r="F62" s="58" t="s">
        <v>123</v>
      </c>
      <c r="G62" s="58"/>
      <c r="H62" s="61"/>
      <c r="I62" s="33">
        <v>5.2</v>
      </c>
      <c r="J62" s="33" t="s">
        <v>124</v>
      </c>
    </row>
    <row r="63" spans="1:10" ht="16.899999999999999" customHeight="1" x14ac:dyDescent="0.25">
      <c r="A63" s="28"/>
      <c r="B63" s="273" t="s">
        <v>125</v>
      </c>
      <c r="C63" s="273"/>
      <c r="D63" s="273"/>
      <c r="E63" s="273"/>
      <c r="F63" s="273"/>
      <c r="G63" s="273"/>
      <c r="H63" s="273"/>
      <c r="I63" s="33">
        <v>2</v>
      </c>
      <c r="J63" s="35"/>
    </row>
    <row r="64" spans="1:10" ht="16.899999999999999" customHeight="1" x14ac:dyDescent="0.25">
      <c r="A64" s="28"/>
      <c r="B64" s="273" t="s">
        <v>126</v>
      </c>
      <c r="C64" s="273"/>
      <c r="D64" s="273"/>
      <c r="E64" s="273"/>
      <c r="F64" s="273"/>
      <c r="G64" s="273"/>
      <c r="H64" s="273"/>
      <c r="I64" s="62">
        <v>22</v>
      </c>
      <c r="J64" s="35"/>
    </row>
    <row r="65" spans="1:10" ht="16.899999999999999" customHeight="1" x14ac:dyDescent="0.25">
      <c r="A65" s="28"/>
      <c r="B65" s="273" t="s">
        <v>127</v>
      </c>
      <c r="C65" s="273"/>
      <c r="D65" s="273"/>
      <c r="E65" s="273"/>
      <c r="F65" s="273"/>
      <c r="G65" s="273"/>
      <c r="H65" s="273"/>
      <c r="I65" s="63">
        <v>0.06</v>
      </c>
      <c r="J65" s="35"/>
    </row>
    <row r="66" spans="1:10" ht="16.899999999999999" customHeight="1" x14ac:dyDescent="0.25">
      <c r="A66" s="28" t="s">
        <v>6</v>
      </c>
      <c r="B66" s="273" t="s">
        <v>128</v>
      </c>
      <c r="C66" s="273"/>
      <c r="D66" s="273"/>
      <c r="F66" s="59" t="s">
        <v>129</v>
      </c>
      <c r="G66" s="59"/>
      <c r="H66" s="60"/>
      <c r="I66" s="60"/>
      <c r="J66" s="33">
        <f>ROUND(I68*I67*(1-I69),2)</f>
        <v>483.81</v>
      </c>
    </row>
    <row r="67" spans="1:10" ht="16.899999999999999" customHeight="1" x14ac:dyDescent="0.25">
      <c r="A67" s="28"/>
      <c r="B67" s="273" t="s">
        <v>130</v>
      </c>
      <c r="C67" s="273"/>
      <c r="D67" s="273"/>
      <c r="E67" s="311" t="s">
        <v>131</v>
      </c>
      <c r="F67" s="311"/>
      <c r="G67" s="64" t="s">
        <v>132</v>
      </c>
      <c r="H67" s="20"/>
      <c r="I67" s="33">
        <v>27.15</v>
      </c>
      <c r="J67" s="33" t="s">
        <v>124</v>
      </c>
    </row>
    <row r="68" spans="1:10" ht="16.899999999999999" customHeight="1" x14ac:dyDescent="0.25">
      <c r="A68" s="65"/>
      <c r="B68" s="273" t="s">
        <v>133</v>
      </c>
      <c r="C68" s="273"/>
      <c r="D68" s="273"/>
      <c r="E68" s="273"/>
      <c r="F68" s="273"/>
      <c r="G68" s="273"/>
      <c r="H68" s="273"/>
      <c r="I68" s="62">
        <v>22</v>
      </c>
      <c r="J68" s="35"/>
    </row>
    <row r="69" spans="1:10" ht="16.899999999999999" customHeight="1" x14ac:dyDescent="0.25">
      <c r="A69" s="65"/>
      <c r="B69" s="273" t="s">
        <v>134</v>
      </c>
      <c r="C69" s="273"/>
      <c r="D69" s="273"/>
      <c r="E69" s="273"/>
      <c r="F69" s="273"/>
      <c r="G69" s="273"/>
      <c r="H69" s="273"/>
      <c r="I69" s="63">
        <v>0.19</v>
      </c>
      <c r="J69" s="35"/>
    </row>
    <row r="70" spans="1:10" ht="16.899999999999999" customHeight="1" x14ac:dyDescent="0.25">
      <c r="A70" s="28" t="s">
        <v>9</v>
      </c>
      <c r="B70" s="273" t="s">
        <v>135</v>
      </c>
      <c r="C70" s="273"/>
      <c r="D70" s="273"/>
      <c r="H70" s="20"/>
      <c r="I70" s="20"/>
      <c r="J70" s="33">
        <v>0</v>
      </c>
    </row>
    <row r="71" spans="1:10" ht="16.899999999999999" customHeight="1" x14ac:dyDescent="0.25">
      <c r="A71" s="28" t="s">
        <v>12</v>
      </c>
      <c r="B71" s="273" t="s">
        <v>136</v>
      </c>
      <c r="C71" s="273"/>
      <c r="D71" s="273"/>
      <c r="E71" s="311" t="s">
        <v>131</v>
      </c>
      <c r="F71" s="311"/>
      <c r="G71" s="64" t="s">
        <v>137</v>
      </c>
      <c r="H71" s="20"/>
      <c r="I71" s="20"/>
      <c r="J71" s="33">
        <v>25.52</v>
      </c>
    </row>
    <row r="72" spans="1:10" ht="16.899999999999999" customHeight="1" x14ac:dyDescent="0.25">
      <c r="A72" s="28" t="s">
        <v>86</v>
      </c>
      <c r="B72" s="274" t="s">
        <v>138</v>
      </c>
      <c r="C72" s="274"/>
      <c r="D72" s="274"/>
      <c r="E72" s="311" t="s">
        <v>131</v>
      </c>
      <c r="F72" s="311"/>
      <c r="G72" s="64" t="s">
        <v>139</v>
      </c>
      <c r="H72" s="20"/>
      <c r="I72" s="31"/>
      <c r="J72" s="33">
        <v>80</v>
      </c>
    </row>
    <row r="73" spans="1:10" ht="16.899999999999999" customHeight="1" x14ac:dyDescent="0.25">
      <c r="A73" s="275" t="s">
        <v>90</v>
      </c>
      <c r="B73" s="275"/>
      <c r="C73" s="275"/>
      <c r="D73" s="275"/>
      <c r="E73" s="275"/>
      <c r="F73" s="275"/>
      <c r="G73" s="275"/>
      <c r="H73" s="275"/>
      <c r="I73" s="275"/>
      <c r="J73" s="289">
        <f>SUM(J61:J72)</f>
        <v>712.18</v>
      </c>
    </row>
    <row r="74" spans="1:10" ht="16.899999999999999" customHeight="1" x14ac:dyDescent="0.25">
      <c r="A74" s="275"/>
      <c r="B74" s="275"/>
      <c r="C74" s="275"/>
      <c r="D74" s="275"/>
      <c r="E74" s="275"/>
      <c r="F74" s="275"/>
      <c r="G74" s="275"/>
      <c r="H74" s="275"/>
      <c r="I74" s="275"/>
      <c r="J74" s="289"/>
    </row>
    <row r="75" spans="1:10" ht="16.899999999999999" customHeight="1" x14ac:dyDescent="0.25">
      <c r="A75" s="67"/>
      <c r="B75" s="68"/>
      <c r="C75" s="67"/>
      <c r="D75" s="67"/>
      <c r="E75" s="67"/>
      <c r="F75" s="67"/>
      <c r="G75" s="67"/>
      <c r="H75" s="67"/>
      <c r="I75" s="67"/>
      <c r="J75" s="41"/>
    </row>
    <row r="76" spans="1:10" ht="16.899999999999999" customHeight="1" x14ac:dyDescent="0.25">
      <c r="A76" s="290" t="s">
        <v>140</v>
      </c>
      <c r="B76" s="290"/>
      <c r="C76" s="290"/>
      <c r="D76" s="290"/>
      <c r="E76" s="290"/>
      <c r="F76" s="290"/>
      <c r="G76" s="290"/>
      <c r="H76" s="290"/>
      <c r="I76" s="290"/>
      <c r="J76" s="290"/>
    </row>
    <row r="77" spans="1:10" ht="16.899999999999999" customHeight="1" x14ac:dyDescent="0.25">
      <c r="A77" s="290"/>
      <c r="B77" s="290"/>
      <c r="C77" s="290"/>
      <c r="D77" s="290"/>
      <c r="E77" s="290"/>
      <c r="F77" s="290"/>
      <c r="G77" s="290"/>
      <c r="H77" s="290"/>
      <c r="I77" s="290"/>
      <c r="J77" s="290"/>
    </row>
    <row r="78" spans="1:10" ht="16.899999999999999" customHeight="1" x14ac:dyDescent="0.25">
      <c r="A78" s="219">
        <v>2</v>
      </c>
      <c r="B78" s="277" t="s">
        <v>141</v>
      </c>
      <c r="C78" s="277"/>
      <c r="D78" s="277"/>
      <c r="E78" s="277"/>
      <c r="F78" s="277"/>
      <c r="G78" s="277"/>
      <c r="H78" s="277"/>
      <c r="I78" s="277"/>
      <c r="J78" s="222" t="s">
        <v>95</v>
      </c>
    </row>
    <row r="79" spans="1:10" ht="16.899999999999999" customHeight="1" x14ac:dyDescent="0.25">
      <c r="A79" s="219"/>
      <c r="B79" s="219"/>
      <c r="C79" s="277"/>
      <c r="D79" s="277"/>
      <c r="E79" s="277"/>
      <c r="F79" s="277"/>
      <c r="G79" s="277"/>
      <c r="H79" s="277"/>
      <c r="I79" s="277"/>
      <c r="J79" s="222"/>
    </row>
    <row r="80" spans="1:10" ht="16.899999999999999" customHeight="1" x14ac:dyDescent="0.25">
      <c r="A80" s="29" t="s">
        <v>93</v>
      </c>
      <c r="B80" s="297" t="s">
        <v>94</v>
      </c>
      <c r="C80" s="297"/>
      <c r="D80" s="297"/>
      <c r="E80" s="297"/>
      <c r="F80" s="297"/>
      <c r="G80" s="297"/>
      <c r="H80" s="297"/>
      <c r="I80" s="297"/>
      <c r="J80" s="69">
        <f>J39</f>
        <v>329.17</v>
      </c>
    </row>
    <row r="81" spans="1:10" ht="16.899999999999999" customHeight="1" x14ac:dyDescent="0.25">
      <c r="A81" s="29" t="s">
        <v>102</v>
      </c>
      <c r="B81" s="272" t="s">
        <v>103</v>
      </c>
      <c r="C81" s="272"/>
      <c r="D81" s="272"/>
      <c r="E81" s="272"/>
      <c r="F81" s="272"/>
      <c r="G81" s="272"/>
      <c r="H81" s="272"/>
      <c r="I81" s="272"/>
      <c r="J81" s="69">
        <f>J54</f>
        <v>779.81000000000006</v>
      </c>
    </row>
    <row r="82" spans="1:10" ht="16.899999999999999" customHeight="1" x14ac:dyDescent="0.25">
      <c r="A82" s="29" t="s">
        <v>118</v>
      </c>
      <c r="B82" s="272" t="s">
        <v>119</v>
      </c>
      <c r="C82" s="272"/>
      <c r="D82" s="272"/>
      <c r="E82" s="272"/>
      <c r="F82" s="272"/>
      <c r="G82" s="272"/>
      <c r="H82" s="272"/>
      <c r="I82" s="272"/>
      <c r="J82" s="69">
        <f>J73</f>
        <v>712.18</v>
      </c>
    </row>
    <row r="83" spans="1:10" ht="16.899999999999999" customHeight="1" x14ac:dyDescent="0.25">
      <c r="A83" s="259" t="s">
        <v>90</v>
      </c>
      <c r="B83" s="259"/>
      <c r="C83" s="259"/>
      <c r="D83" s="259"/>
      <c r="E83" s="259"/>
      <c r="F83" s="259"/>
      <c r="G83" s="259"/>
      <c r="H83" s="259"/>
      <c r="I83" s="259"/>
      <c r="J83" s="280">
        <f>SUM(J80+J81+J82)</f>
        <v>1821.1599999999999</v>
      </c>
    </row>
    <row r="84" spans="1:10" ht="16.899999999999999" customHeight="1" x14ac:dyDescent="0.25">
      <c r="A84" s="259"/>
      <c r="B84" s="259"/>
      <c r="C84" s="259"/>
      <c r="D84" s="259"/>
      <c r="E84" s="259"/>
      <c r="F84" s="259"/>
      <c r="G84" s="259"/>
      <c r="H84" s="259"/>
      <c r="I84" s="259"/>
      <c r="J84" s="280"/>
    </row>
    <row r="85" spans="1:10" ht="16.899999999999999" customHeight="1" x14ac:dyDescent="0.25">
      <c r="A85" s="283"/>
      <c r="B85" s="283"/>
      <c r="C85" s="283"/>
      <c r="D85" s="283"/>
      <c r="E85" s="283"/>
      <c r="F85" s="283"/>
      <c r="G85" s="283"/>
      <c r="H85" s="283"/>
      <c r="I85" s="283"/>
      <c r="J85" s="283"/>
    </row>
    <row r="86" spans="1:10" ht="16.899999999999999" customHeight="1" x14ac:dyDescent="0.25">
      <c r="A86" s="290" t="s">
        <v>142</v>
      </c>
      <c r="B86" s="290"/>
      <c r="C86" s="290"/>
      <c r="D86" s="290"/>
      <c r="E86" s="290"/>
      <c r="F86" s="290"/>
      <c r="G86" s="290"/>
      <c r="H86" s="290"/>
      <c r="I86" s="290"/>
      <c r="J86" s="290"/>
    </row>
    <row r="87" spans="1:10" ht="16.899999999999999" customHeight="1" x14ac:dyDescent="0.25">
      <c r="A87" s="290"/>
      <c r="B87" s="290"/>
      <c r="C87" s="290"/>
      <c r="D87" s="290"/>
      <c r="E87" s="290"/>
      <c r="F87" s="290"/>
      <c r="G87" s="290"/>
      <c r="H87" s="290"/>
      <c r="I87" s="290"/>
      <c r="J87" s="290"/>
    </row>
    <row r="88" spans="1:10" ht="16.899999999999999" customHeight="1" x14ac:dyDescent="0.25">
      <c r="A88" s="291">
        <v>3</v>
      </c>
      <c r="B88" s="277" t="s">
        <v>143</v>
      </c>
      <c r="C88" s="277"/>
      <c r="D88" s="277"/>
      <c r="E88" s="277"/>
      <c r="F88" s="277"/>
      <c r="G88" s="277"/>
      <c r="H88" s="277"/>
      <c r="I88" s="277"/>
      <c r="J88" s="294" t="s">
        <v>95</v>
      </c>
    </row>
    <row r="89" spans="1:10" ht="16.899999999999999" customHeight="1" x14ac:dyDescent="0.25">
      <c r="A89" s="291"/>
      <c r="B89" s="291"/>
      <c r="C89" s="277"/>
      <c r="D89" s="277"/>
      <c r="E89" s="277"/>
      <c r="F89" s="277"/>
      <c r="G89" s="277"/>
      <c r="H89" s="277"/>
      <c r="I89" s="277"/>
      <c r="J89" s="294"/>
    </row>
    <row r="90" spans="1:10" ht="16.899999999999999" customHeight="1" x14ac:dyDescent="0.25">
      <c r="A90" s="28" t="s">
        <v>3</v>
      </c>
      <c r="B90" s="272" t="s">
        <v>144</v>
      </c>
      <c r="C90" s="272"/>
      <c r="D90" s="272"/>
      <c r="E90" s="272"/>
      <c r="F90" s="272"/>
      <c r="G90" s="272"/>
      <c r="H90" s="272"/>
      <c r="I90" s="272"/>
      <c r="J90" s="33">
        <f>ROUND((($J$24/12)+($J$32/12)+($J$24*0.121/12))*(30/30)*0.05,2)</f>
        <v>10.63</v>
      </c>
    </row>
    <row r="91" spans="1:10" ht="16.899999999999999" customHeight="1" x14ac:dyDescent="0.25">
      <c r="A91" s="48"/>
      <c r="B91" s="276" t="s">
        <v>145</v>
      </c>
      <c r="C91" s="276"/>
      <c r="D91" s="276"/>
      <c r="E91" s="276"/>
      <c r="F91" s="276"/>
      <c r="G91" s="276"/>
      <c r="H91" s="276"/>
      <c r="I91" s="276"/>
      <c r="J91" s="49"/>
    </row>
    <row r="92" spans="1:10" ht="16.899999999999999" customHeight="1" x14ac:dyDescent="0.25">
      <c r="A92" s="28" t="s">
        <v>6</v>
      </c>
      <c r="B92" s="272" t="s">
        <v>146</v>
      </c>
      <c r="C92" s="272"/>
      <c r="D92" s="272"/>
      <c r="E92" s="272"/>
      <c r="F92" s="272"/>
      <c r="G92" s="272"/>
      <c r="H92" s="272"/>
      <c r="I92" s="272"/>
      <c r="J92" s="33">
        <f>ROUND($J$90*I53,2)</f>
        <v>0.85</v>
      </c>
    </row>
    <row r="93" spans="1:10" ht="16.899999999999999" customHeight="1" x14ac:dyDescent="0.25">
      <c r="A93" s="28" t="s">
        <v>9</v>
      </c>
      <c r="B93" s="272" t="s">
        <v>147</v>
      </c>
      <c r="C93" s="272"/>
      <c r="D93" s="272"/>
      <c r="E93" s="272"/>
      <c r="F93" s="272"/>
      <c r="G93" s="272"/>
      <c r="H93" s="272"/>
      <c r="I93" s="272"/>
      <c r="J93" s="33">
        <f>ROUND(((($J$24/30)*7)/$H$12)*1,2)</f>
        <v>8.24</v>
      </c>
    </row>
    <row r="94" spans="1:10" ht="16.899999999999999" customHeight="1" x14ac:dyDescent="0.25">
      <c r="A94" s="48"/>
      <c r="B94" s="276" t="s">
        <v>148</v>
      </c>
      <c r="C94" s="276"/>
      <c r="D94" s="276"/>
      <c r="E94" s="276"/>
      <c r="F94" s="276"/>
      <c r="G94" s="276"/>
      <c r="H94" s="276"/>
      <c r="I94" s="276"/>
      <c r="J94" s="49"/>
    </row>
    <row r="95" spans="1:10" ht="16.899999999999999" customHeight="1" x14ac:dyDescent="0.25">
      <c r="A95" s="28" t="s">
        <v>12</v>
      </c>
      <c r="B95" s="272" t="s">
        <v>149</v>
      </c>
      <c r="C95" s="272"/>
      <c r="D95" s="272"/>
      <c r="E95" s="272"/>
      <c r="F95" s="272"/>
      <c r="G95" s="272"/>
      <c r="H95" s="272"/>
      <c r="I95" s="272"/>
      <c r="J95" s="33">
        <f>ROUND($I$54*J93,2)</f>
        <v>3.03</v>
      </c>
    </row>
    <row r="96" spans="1:10" ht="16.899999999999999" customHeight="1" x14ac:dyDescent="0.25">
      <c r="A96" s="28" t="s">
        <v>86</v>
      </c>
      <c r="B96" s="272" t="s">
        <v>150</v>
      </c>
      <c r="C96" s="272"/>
      <c r="D96" s="272"/>
      <c r="E96" s="272"/>
      <c r="F96" s="272"/>
      <c r="G96" s="272"/>
      <c r="H96" s="272"/>
      <c r="I96" s="34">
        <v>0.04</v>
      </c>
      <c r="J96" s="33">
        <f>ROUND($J$24*I96,2)</f>
        <v>84.76</v>
      </c>
    </row>
    <row r="97" spans="1:10" ht="16.899999999999999" customHeight="1" x14ac:dyDescent="0.25">
      <c r="A97" s="48"/>
      <c r="B97" s="276" t="s">
        <v>151</v>
      </c>
      <c r="C97" s="276"/>
      <c r="D97" s="276"/>
      <c r="E97" s="276"/>
      <c r="F97" s="276"/>
      <c r="G97" s="276"/>
      <c r="H97" s="276"/>
      <c r="I97" s="276"/>
      <c r="J97" s="49"/>
    </row>
    <row r="98" spans="1:10" ht="16.899999999999999" customHeight="1" x14ac:dyDescent="0.25">
      <c r="A98" s="275" t="s">
        <v>90</v>
      </c>
      <c r="B98" s="275"/>
      <c r="C98" s="275"/>
      <c r="D98" s="275"/>
      <c r="E98" s="275"/>
      <c r="F98" s="275"/>
      <c r="G98" s="275"/>
      <c r="H98" s="275"/>
      <c r="I98" s="275"/>
      <c r="J98" s="289">
        <f>SUM(J90:J96)</f>
        <v>107.51</v>
      </c>
    </row>
    <row r="99" spans="1:10" ht="16.899999999999999" customHeight="1" x14ac:dyDescent="0.25">
      <c r="A99" s="275"/>
      <c r="B99" s="275"/>
      <c r="C99" s="275"/>
      <c r="D99" s="275"/>
      <c r="E99" s="275"/>
      <c r="F99" s="275"/>
      <c r="G99" s="275"/>
      <c r="H99" s="275"/>
      <c r="I99" s="275"/>
      <c r="J99" s="289"/>
    </row>
    <row r="100" spans="1:10" ht="16.899999999999999" customHeight="1" x14ac:dyDescent="0.25">
      <c r="A100" s="283"/>
      <c r="B100" s="283"/>
      <c r="C100" s="283"/>
      <c r="D100" s="283"/>
      <c r="E100" s="283"/>
      <c r="F100" s="283"/>
      <c r="G100" s="283"/>
      <c r="H100" s="283"/>
      <c r="I100" s="283"/>
      <c r="J100" s="283"/>
    </row>
    <row r="101" spans="1:10" ht="16.899999999999999" customHeight="1" x14ac:dyDescent="0.25">
      <c r="A101" s="290" t="s">
        <v>152</v>
      </c>
      <c r="B101" s="290"/>
      <c r="C101" s="290"/>
      <c r="D101" s="290"/>
      <c r="E101" s="290"/>
      <c r="F101" s="290"/>
      <c r="G101" s="290"/>
      <c r="H101" s="290"/>
      <c r="I101" s="290"/>
      <c r="J101" s="290"/>
    </row>
    <row r="102" spans="1:10" ht="16.899999999999999" customHeight="1" x14ac:dyDescent="0.25">
      <c r="A102" s="290"/>
      <c r="B102" s="290"/>
      <c r="C102" s="290"/>
      <c r="D102" s="290"/>
      <c r="E102" s="290"/>
      <c r="F102" s="290"/>
      <c r="G102" s="290"/>
      <c r="H102" s="290"/>
      <c r="I102" s="290"/>
      <c r="J102" s="290"/>
    </row>
    <row r="103" spans="1:10" ht="16.899999999999999" customHeight="1" x14ac:dyDescent="0.25">
      <c r="A103" s="276" t="s">
        <v>153</v>
      </c>
      <c r="B103" s="276"/>
      <c r="C103" s="276"/>
      <c r="D103" s="276"/>
      <c r="E103" s="276"/>
      <c r="F103" s="276"/>
      <c r="G103" s="276"/>
      <c r="H103" s="276"/>
      <c r="I103" s="276"/>
      <c r="J103" s="69">
        <f>J107+J24+J32+J34</f>
        <v>2551.9499999999998</v>
      </c>
    </row>
    <row r="104" spans="1:10" ht="16.899999999999999" customHeight="1" x14ac:dyDescent="0.25">
      <c r="A104" s="296" t="s">
        <v>154</v>
      </c>
      <c r="B104" s="296"/>
      <c r="C104" s="296"/>
      <c r="D104" s="296"/>
      <c r="E104" s="296"/>
      <c r="F104" s="296"/>
      <c r="G104" s="296"/>
      <c r="H104" s="296"/>
      <c r="I104" s="296"/>
      <c r="J104" s="296"/>
    </row>
    <row r="105" spans="1:10" ht="16.899999999999999" customHeight="1" x14ac:dyDescent="0.25">
      <c r="A105" s="291" t="s">
        <v>73</v>
      </c>
      <c r="B105" s="292" t="s">
        <v>155</v>
      </c>
      <c r="C105" s="292"/>
      <c r="D105" s="292"/>
      <c r="E105" s="292"/>
      <c r="F105" s="292"/>
      <c r="G105" s="292"/>
      <c r="H105" s="292"/>
      <c r="I105" s="292"/>
      <c r="J105" s="294" t="s">
        <v>95</v>
      </c>
    </row>
    <row r="106" spans="1:10" ht="16.899999999999999" customHeight="1" x14ac:dyDescent="0.25">
      <c r="A106" s="291"/>
      <c r="B106" s="291"/>
      <c r="C106" s="292"/>
      <c r="D106" s="292"/>
      <c r="E106" s="292"/>
      <c r="F106" s="292"/>
      <c r="G106" s="292"/>
      <c r="H106" s="292"/>
      <c r="I106" s="292"/>
      <c r="J106" s="294"/>
    </row>
    <row r="107" spans="1:10" ht="16.899999999999999" customHeight="1" x14ac:dyDescent="0.25">
      <c r="A107" s="52" t="s">
        <v>3</v>
      </c>
      <c r="B107" s="272" t="s">
        <v>156</v>
      </c>
      <c r="C107" s="272"/>
      <c r="D107" s="272"/>
      <c r="E107" s="272"/>
      <c r="F107" s="272"/>
      <c r="G107" s="272"/>
      <c r="H107" s="272"/>
      <c r="I107" s="50">
        <v>9.0749999999999997E-2</v>
      </c>
      <c r="J107" s="33">
        <f>ROUND(($J$24*I107),2)</f>
        <v>192.3</v>
      </c>
    </row>
    <row r="108" spans="1:10" ht="16.899999999999999" customHeight="1" x14ac:dyDescent="0.25">
      <c r="A108" s="52" t="s">
        <v>6</v>
      </c>
      <c r="B108" s="273" t="s">
        <v>157</v>
      </c>
      <c r="C108" s="273"/>
      <c r="D108" s="273"/>
      <c r="E108" s="273"/>
      <c r="F108" s="273"/>
      <c r="G108" s="273"/>
      <c r="H108" s="273"/>
      <c r="I108" s="273"/>
      <c r="J108" s="54">
        <f>ROUND((($J$103/30)*2.96)/12,2)</f>
        <v>20.98</v>
      </c>
    </row>
    <row r="109" spans="1:10" ht="16.899999999999999" customHeight="1" x14ac:dyDescent="0.25">
      <c r="A109" s="52"/>
      <c r="B109" s="53"/>
      <c r="F109" s="59" t="s">
        <v>158</v>
      </c>
      <c r="G109" s="59"/>
      <c r="H109" s="60"/>
      <c r="I109" s="60"/>
      <c r="J109" s="71"/>
    </row>
    <row r="110" spans="1:10" ht="16.899999999999999" customHeight="1" x14ac:dyDescent="0.25">
      <c r="A110" s="52" t="s">
        <v>9</v>
      </c>
      <c r="B110" s="273" t="s">
        <v>159</v>
      </c>
      <c r="C110" s="273"/>
      <c r="D110" s="273"/>
      <c r="E110" s="273"/>
      <c r="F110" s="273"/>
      <c r="G110" s="273"/>
      <c r="H110" s="273"/>
      <c r="I110" s="273"/>
      <c r="J110" s="54">
        <f>ROUND((($J$103/30)*5)/12*0.015,2)</f>
        <v>0.53</v>
      </c>
    </row>
    <row r="111" spans="1:10" ht="16.899999999999999" customHeight="1" x14ac:dyDescent="0.25">
      <c r="A111" s="52"/>
      <c r="B111" s="53"/>
      <c r="F111" s="59" t="s">
        <v>160</v>
      </c>
      <c r="G111" s="59"/>
      <c r="H111" s="60"/>
      <c r="I111" s="60"/>
      <c r="J111" s="71"/>
    </row>
    <row r="112" spans="1:10" ht="16.899999999999999" customHeight="1" x14ac:dyDescent="0.25">
      <c r="A112" s="52" t="s">
        <v>12</v>
      </c>
      <c r="B112" s="273" t="s">
        <v>161</v>
      </c>
      <c r="C112" s="273"/>
      <c r="D112" s="273"/>
      <c r="E112" s="273"/>
      <c r="F112" s="273"/>
      <c r="G112" s="273"/>
      <c r="H112" s="273"/>
      <c r="I112" s="273"/>
      <c r="J112" s="54">
        <f>ROUND(((($J$103/30)*0.97)/12),2)</f>
        <v>6.88</v>
      </c>
    </row>
    <row r="113" spans="1:10" ht="16.899999999999999" customHeight="1" x14ac:dyDescent="0.25">
      <c r="A113" s="52"/>
      <c r="B113" s="53"/>
      <c r="F113" s="59" t="s">
        <v>162</v>
      </c>
      <c r="G113" s="59"/>
      <c r="H113" s="60"/>
      <c r="I113" s="60"/>
      <c r="J113" s="71"/>
    </row>
    <row r="114" spans="1:10" ht="16.899999999999999" customHeight="1" x14ac:dyDescent="0.25">
      <c r="A114" s="52" t="s">
        <v>86</v>
      </c>
      <c r="B114" s="272" t="s">
        <v>163</v>
      </c>
      <c r="C114" s="272"/>
      <c r="D114" s="272"/>
      <c r="E114" s="272"/>
      <c r="F114" s="272"/>
      <c r="G114" s="272"/>
      <c r="H114" s="272"/>
      <c r="I114" s="272"/>
      <c r="J114" s="33">
        <f>ROUND(((((J24*0.121)+(I54)*(J24*0.121))*(4/12)))*0.02,2)+ROUND(((I53*J24+I54*J32+J73-J61-J66+J98)*4/12)*0.02,2)</f>
        <v>5.32</v>
      </c>
    </row>
    <row r="115" spans="1:10" ht="16.899999999999999" customHeight="1" x14ac:dyDescent="0.25">
      <c r="A115" s="52"/>
      <c r="B115" s="276" t="s">
        <v>164</v>
      </c>
      <c r="C115" s="276"/>
      <c r="D115" s="276"/>
      <c r="E115" s="276"/>
      <c r="F115" s="276"/>
      <c r="G115" s="276"/>
      <c r="H115" s="276"/>
      <c r="I115" s="276"/>
      <c r="J115" s="276"/>
    </row>
    <row r="116" spans="1:10" ht="16.899999999999999" customHeight="1" x14ac:dyDescent="0.25">
      <c r="A116" s="52"/>
      <c r="B116" s="276" t="s">
        <v>165</v>
      </c>
      <c r="C116" s="276"/>
      <c r="D116" s="276"/>
      <c r="E116" s="276"/>
      <c r="F116" s="276"/>
      <c r="G116" s="276"/>
      <c r="H116" s="276"/>
      <c r="I116" s="276"/>
      <c r="J116" s="49"/>
    </row>
    <row r="117" spans="1:10" ht="16.899999999999999" customHeight="1" x14ac:dyDescent="0.25">
      <c r="A117" s="52" t="s">
        <v>88</v>
      </c>
      <c r="B117" s="273" t="s">
        <v>166</v>
      </c>
      <c r="C117" s="273"/>
      <c r="D117" s="273"/>
      <c r="E117" s="273"/>
      <c r="F117" s="273"/>
      <c r="G117" s="273"/>
      <c r="H117" s="273"/>
      <c r="I117" s="273"/>
      <c r="J117" s="54">
        <f>ROUND(((($J$103/30)*3)/12),2)</f>
        <v>21.27</v>
      </c>
    </row>
    <row r="118" spans="1:10" ht="16.899999999999999" customHeight="1" x14ac:dyDescent="0.25">
      <c r="A118" s="52"/>
      <c r="B118" s="53"/>
      <c r="F118" s="59" t="s">
        <v>167</v>
      </c>
      <c r="G118" s="59"/>
      <c r="H118" s="60"/>
      <c r="I118" s="60"/>
      <c r="J118" s="71"/>
    </row>
    <row r="119" spans="1:10" ht="16.899999999999999" customHeight="1" x14ac:dyDescent="0.25">
      <c r="A119" s="275" t="s">
        <v>90</v>
      </c>
      <c r="B119" s="275"/>
      <c r="C119" s="275"/>
      <c r="D119" s="275"/>
      <c r="E119" s="275"/>
      <c r="F119" s="275"/>
      <c r="G119" s="275"/>
      <c r="H119" s="275"/>
      <c r="I119" s="275"/>
      <c r="J119" s="289">
        <f>SUM(J107:J117)</f>
        <v>247.28</v>
      </c>
    </row>
    <row r="120" spans="1:10" ht="16.899999999999999" customHeight="1" x14ac:dyDescent="0.25">
      <c r="A120" s="275"/>
      <c r="B120" s="275"/>
      <c r="C120" s="275"/>
      <c r="D120" s="275"/>
      <c r="E120" s="275"/>
      <c r="F120" s="275"/>
      <c r="G120" s="275"/>
      <c r="H120" s="275"/>
      <c r="I120" s="275"/>
      <c r="J120" s="289"/>
    </row>
    <row r="121" spans="1:10" ht="16.899999999999999" customHeight="1" x14ac:dyDescent="0.25">
      <c r="A121" s="52" t="s">
        <v>113</v>
      </c>
      <c r="B121" s="273" t="s">
        <v>168</v>
      </c>
      <c r="C121" s="273"/>
      <c r="D121" s="273"/>
      <c r="E121" s="273"/>
      <c r="F121" s="273"/>
      <c r="G121" s="273"/>
      <c r="H121" s="273"/>
      <c r="I121" s="273"/>
      <c r="J121" s="54">
        <f>ROUND(I54*J119,2)</f>
        <v>91</v>
      </c>
    </row>
    <row r="122" spans="1:10" ht="16.899999999999999" customHeight="1" x14ac:dyDescent="0.25">
      <c r="A122" s="275" t="s">
        <v>90</v>
      </c>
      <c r="B122" s="275"/>
      <c r="C122" s="275"/>
      <c r="D122" s="275"/>
      <c r="E122" s="275"/>
      <c r="F122" s="275"/>
      <c r="G122" s="275"/>
      <c r="H122" s="275"/>
      <c r="I122" s="275"/>
      <c r="J122" s="289">
        <f>SUM(J119:J121)</f>
        <v>338.28</v>
      </c>
    </row>
    <row r="123" spans="1:10" ht="16.899999999999999" customHeight="1" x14ac:dyDescent="0.25">
      <c r="A123" s="275"/>
      <c r="B123" s="275"/>
      <c r="C123" s="275"/>
      <c r="D123" s="275"/>
      <c r="E123" s="275"/>
      <c r="F123" s="275"/>
      <c r="G123" s="275"/>
      <c r="H123" s="275"/>
      <c r="I123" s="275"/>
      <c r="J123" s="289"/>
    </row>
    <row r="124" spans="1:10" ht="16.899999999999999" customHeight="1" x14ac:dyDescent="0.25">
      <c r="A124" s="290" t="s">
        <v>169</v>
      </c>
      <c r="B124" s="290"/>
      <c r="C124" s="290"/>
      <c r="D124" s="290"/>
      <c r="E124" s="290"/>
      <c r="F124" s="290"/>
      <c r="G124" s="290"/>
      <c r="H124" s="290"/>
      <c r="I124" s="290"/>
      <c r="J124" s="290"/>
    </row>
    <row r="125" spans="1:10" ht="16.899999999999999" customHeight="1" x14ac:dyDescent="0.25">
      <c r="A125" s="290"/>
      <c r="B125" s="290"/>
      <c r="C125" s="290"/>
      <c r="D125" s="290"/>
      <c r="E125" s="290"/>
      <c r="F125" s="290"/>
      <c r="G125" s="290"/>
      <c r="H125" s="290"/>
      <c r="I125" s="290"/>
      <c r="J125" s="290"/>
    </row>
    <row r="126" spans="1:10" ht="16.899999999999999" customHeight="1" x14ac:dyDescent="0.25">
      <c r="A126" s="291" t="s">
        <v>170</v>
      </c>
      <c r="B126" s="292" t="s">
        <v>171</v>
      </c>
      <c r="C126" s="292"/>
      <c r="D126" s="292"/>
      <c r="E126" s="292"/>
      <c r="F126" s="292"/>
      <c r="G126" s="292"/>
      <c r="H126" s="292"/>
      <c r="I126" s="292"/>
      <c r="J126" s="295" t="s">
        <v>95</v>
      </c>
    </row>
    <row r="127" spans="1:10" ht="16.899999999999999" customHeight="1" x14ac:dyDescent="0.25">
      <c r="A127" s="291"/>
      <c r="B127" s="291"/>
      <c r="C127" s="292"/>
      <c r="D127" s="292"/>
      <c r="E127" s="292"/>
      <c r="F127" s="292"/>
      <c r="G127" s="292"/>
      <c r="H127" s="292"/>
      <c r="I127" s="292"/>
      <c r="J127" s="295"/>
    </row>
    <row r="128" spans="1:10" ht="16.899999999999999" customHeight="1" x14ac:dyDescent="0.25">
      <c r="A128" s="28" t="s">
        <v>3</v>
      </c>
      <c r="B128" s="273" t="s">
        <v>172</v>
      </c>
      <c r="C128" s="273"/>
      <c r="D128" s="273"/>
      <c r="E128" s="273"/>
      <c r="F128" s="273"/>
      <c r="G128" s="273"/>
      <c r="H128" s="273"/>
      <c r="I128" s="273"/>
      <c r="J128" s="33">
        <v>0</v>
      </c>
    </row>
    <row r="129" spans="1:10" ht="16.899999999999999" customHeight="1" x14ac:dyDescent="0.25">
      <c r="A129" s="275" t="s">
        <v>90</v>
      </c>
      <c r="B129" s="275"/>
      <c r="C129" s="275"/>
      <c r="D129" s="275"/>
      <c r="E129" s="275"/>
      <c r="F129" s="275"/>
      <c r="G129" s="275"/>
      <c r="H129" s="275"/>
      <c r="I129" s="275"/>
      <c r="J129" s="289">
        <v>0</v>
      </c>
    </row>
    <row r="130" spans="1:10" ht="16.899999999999999" customHeight="1" x14ac:dyDescent="0.25">
      <c r="A130" s="275"/>
      <c r="B130" s="275"/>
      <c r="C130" s="275"/>
      <c r="D130" s="275"/>
      <c r="E130" s="275"/>
      <c r="F130" s="275"/>
      <c r="G130" s="275"/>
      <c r="H130" s="275"/>
      <c r="I130" s="275"/>
      <c r="J130" s="289"/>
    </row>
    <row r="131" spans="1:10" ht="16.899999999999999" customHeight="1" x14ac:dyDescent="0.25">
      <c r="A131" s="52" t="s">
        <v>6</v>
      </c>
      <c r="B131" s="273" t="s">
        <v>173</v>
      </c>
      <c r="C131" s="273"/>
      <c r="D131" s="273"/>
      <c r="E131" s="273"/>
      <c r="F131" s="273"/>
      <c r="G131" s="273"/>
      <c r="H131" s="273"/>
      <c r="I131" s="273"/>
      <c r="J131" s="54">
        <f>ROUND(I54*J129,2)</f>
        <v>0</v>
      </c>
    </row>
    <row r="132" spans="1:10" ht="16.899999999999999" customHeight="1" x14ac:dyDescent="0.25">
      <c r="A132" s="275" t="s">
        <v>90</v>
      </c>
      <c r="B132" s="275"/>
      <c r="C132" s="275"/>
      <c r="D132" s="275"/>
      <c r="E132" s="275"/>
      <c r="F132" s="275"/>
      <c r="G132" s="275"/>
      <c r="H132" s="275"/>
      <c r="I132" s="275"/>
      <c r="J132" s="289">
        <f>SUM(J129:J131)</f>
        <v>0</v>
      </c>
    </row>
    <row r="133" spans="1:10" ht="16.899999999999999" customHeight="1" x14ac:dyDescent="0.25">
      <c r="A133" s="275"/>
      <c r="B133" s="275"/>
      <c r="C133" s="275"/>
      <c r="D133" s="275"/>
      <c r="E133" s="275"/>
      <c r="F133" s="275"/>
      <c r="G133" s="275"/>
      <c r="H133" s="275"/>
      <c r="I133" s="275"/>
      <c r="J133" s="289"/>
    </row>
    <row r="134" spans="1:10" ht="16.899999999999999" customHeight="1" x14ac:dyDescent="0.25">
      <c r="A134" s="283"/>
      <c r="B134" s="283"/>
      <c r="C134" s="283"/>
      <c r="D134" s="283"/>
      <c r="E134" s="283"/>
      <c r="F134" s="283"/>
      <c r="G134" s="283"/>
      <c r="H134" s="283"/>
      <c r="I134" s="283"/>
      <c r="J134" s="283"/>
    </row>
    <row r="135" spans="1:10" ht="16.899999999999999" customHeight="1" x14ac:dyDescent="0.25">
      <c r="A135" s="290" t="s">
        <v>174</v>
      </c>
      <c r="B135" s="290"/>
      <c r="C135" s="290"/>
      <c r="D135" s="290"/>
      <c r="E135" s="290"/>
      <c r="F135" s="290"/>
      <c r="G135" s="290"/>
      <c r="H135" s="290"/>
      <c r="I135" s="290"/>
      <c r="J135" s="290"/>
    </row>
    <row r="136" spans="1:10" ht="16.899999999999999" customHeight="1" x14ac:dyDescent="0.25">
      <c r="A136" s="290"/>
      <c r="B136" s="290"/>
      <c r="C136" s="290"/>
      <c r="D136" s="290"/>
      <c r="E136" s="290"/>
      <c r="F136" s="290"/>
      <c r="G136" s="290"/>
      <c r="H136" s="290"/>
      <c r="I136" s="290"/>
      <c r="J136" s="290"/>
    </row>
    <row r="137" spans="1:10" ht="16.899999999999999" customHeight="1" x14ac:dyDescent="0.25">
      <c r="A137" s="219">
        <v>4</v>
      </c>
      <c r="B137" s="277" t="s">
        <v>175</v>
      </c>
      <c r="C137" s="277"/>
      <c r="D137" s="277"/>
      <c r="E137" s="277"/>
      <c r="F137" s="277"/>
      <c r="G137" s="277"/>
      <c r="H137" s="277"/>
      <c r="I137" s="277"/>
      <c r="J137" s="295" t="s">
        <v>95</v>
      </c>
    </row>
    <row r="138" spans="1:10" ht="16.899999999999999" customHeight="1" x14ac:dyDescent="0.25">
      <c r="A138" s="219"/>
      <c r="B138" s="219"/>
      <c r="C138" s="277"/>
      <c r="D138" s="277"/>
      <c r="E138" s="277"/>
      <c r="F138" s="277"/>
      <c r="G138" s="277"/>
      <c r="H138" s="277"/>
      <c r="I138" s="277"/>
      <c r="J138" s="295"/>
    </row>
    <row r="139" spans="1:10" ht="16.899999999999999" customHeight="1" x14ac:dyDescent="0.25">
      <c r="A139" s="29" t="s">
        <v>73</v>
      </c>
      <c r="B139" s="272" t="s">
        <v>176</v>
      </c>
      <c r="C139" s="272"/>
      <c r="D139" s="272"/>
      <c r="E139" s="272"/>
      <c r="F139" s="272"/>
      <c r="G139" s="272"/>
      <c r="H139" s="272"/>
      <c r="I139" s="272"/>
      <c r="J139" s="33">
        <f>J122</f>
        <v>338.28</v>
      </c>
    </row>
    <row r="140" spans="1:10" ht="16.899999999999999" customHeight="1" x14ac:dyDescent="0.25">
      <c r="A140" s="29" t="s">
        <v>170</v>
      </c>
      <c r="B140" s="272" t="s">
        <v>177</v>
      </c>
      <c r="C140" s="272"/>
      <c r="D140" s="272"/>
      <c r="E140" s="272"/>
      <c r="F140" s="272"/>
      <c r="G140" s="272"/>
      <c r="H140" s="272"/>
      <c r="I140" s="272"/>
      <c r="J140" s="33">
        <f>J132</f>
        <v>0</v>
      </c>
    </row>
    <row r="141" spans="1:10" ht="16.899999999999999" customHeight="1" x14ac:dyDescent="0.25">
      <c r="A141" s="259" t="s">
        <v>90</v>
      </c>
      <c r="B141" s="259"/>
      <c r="C141" s="259"/>
      <c r="D141" s="259"/>
      <c r="E141" s="259"/>
      <c r="F141" s="259"/>
      <c r="G141" s="259"/>
      <c r="H141" s="259"/>
      <c r="I141" s="259"/>
      <c r="J141" s="289">
        <f>SUM(J139+J140)</f>
        <v>338.28</v>
      </c>
    </row>
    <row r="142" spans="1:10" ht="16.899999999999999" customHeight="1" x14ac:dyDescent="0.25">
      <c r="A142" s="259"/>
      <c r="B142" s="259"/>
      <c r="C142" s="259"/>
      <c r="D142" s="259"/>
      <c r="E142" s="259"/>
      <c r="F142" s="259"/>
      <c r="G142" s="259"/>
      <c r="H142" s="259"/>
      <c r="I142" s="259"/>
      <c r="J142" s="289"/>
    </row>
    <row r="143" spans="1:10" ht="16.899999999999999" customHeight="1" x14ac:dyDescent="0.25">
      <c r="A143" s="283"/>
      <c r="B143" s="283"/>
      <c r="C143" s="283"/>
      <c r="D143" s="283"/>
      <c r="E143" s="283"/>
      <c r="F143" s="283"/>
      <c r="G143" s="283"/>
      <c r="H143" s="283"/>
      <c r="I143" s="283"/>
      <c r="J143" s="283"/>
    </row>
    <row r="144" spans="1:10" ht="16.899999999999999" customHeight="1" x14ac:dyDescent="0.25">
      <c r="A144" s="290" t="s">
        <v>178</v>
      </c>
      <c r="B144" s="290"/>
      <c r="C144" s="290"/>
      <c r="D144" s="290"/>
      <c r="E144" s="290"/>
      <c r="F144" s="290"/>
      <c r="G144" s="290"/>
      <c r="H144" s="290"/>
      <c r="I144" s="290"/>
      <c r="J144" s="290"/>
    </row>
    <row r="145" spans="1:10" ht="16.899999999999999" customHeight="1" x14ac:dyDescent="0.25">
      <c r="A145" s="290"/>
      <c r="B145" s="290"/>
      <c r="C145" s="290"/>
      <c r="D145" s="290"/>
      <c r="E145" s="290"/>
      <c r="F145" s="290"/>
      <c r="G145" s="290"/>
      <c r="H145" s="290"/>
      <c r="I145" s="290"/>
      <c r="J145" s="290"/>
    </row>
    <row r="146" spans="1:10" ht="16.899999999999999" customHeight="1" x14ac:dyDescent="0.25">
      <c r="A146" s="291">
        <v>5</v>
      </c>
      <c r="B146" s="292" t="s">
        <v>179</v>
      </c>
      <c r="C146" s="292"/>
      <c r="D146" s="292"/>
      <c r="E146" s="292"/>
      <c r="F146" s="292"/>
      <c r="G146" s="292"/>
      <c r="H146" s="292"/>
      <c r="I146" s="292"/>
      <c r="J146" s="294" t="s">
        <v>95</v>
      </c>
    </row>
    <row r="147" spans="1:10" ht="16.899999999999999" customHeight="1" x14ac:dyDescent="0.25">
      <c r="A147" s="291"/>
      <c r="B147" s="291"/>
      <c r="C147" s="292"/>
      <c r="D147" s="292"/>
      <c r="E147" s="292"/>
      <c r="F147" s="292"/>
      <c r="G147" s="292"/>
      <c r="H147" s="292"/>
      <c r="I147" s="292"/>
      <c r="J147" s="294"/>
    </row>
    <row r="148" spans="1:10" ht="16.899999999999999" customHeight="1" x14ac:dyDescent="0.25">
      <c r="A148" s="28" t="s">
        <v>3</v>
      </c>
      <c r="B148" s="273" t="s">
        <v>180</v>
      </c>
      <c r="C148" s="273"/>
      <c r="D148" s="273"/>
      <c r="E148" s="273"/>
      <c r="F148" s="273"/>
      <c r="G148" s="273"/>
      <c r="H148" s="273"/>
      <c r="I148" s="273"/>
      <c r="J148" s="33">
        <f>'NH INS'!E182</f>
        <v>225.67</v>
      </c>
    </row>
    <row r="149" spans="1:10" ht="16.899999999999999" customHeight="1" x14ac:dyDescent="0.25">
      <c r="A149" s="28" t="s">
        <v>6</v>
      </c>
      <c r="B149" s="273" t="s">
        <v>181</v>
      </c>
      <c r="C149" s="273"/>
      <c r="D149" s="273"/>
      <c r="E149" s="273"/>
      <c r="F149" s="273"/>
      <c r="G149" s="273"/>
      <c r="H149" s="273"/>
      <c r="I149" s="273"/>
      <c r="J149" s="33">
        <f>'NH INS'!E184</f>
        <v>152.6</v>
      </c>
    </row>
    <row r="150" spans="1:10" ht="16.899999999999999" customHeight="1" x14ac:dyDescent="0.25">
      <c r="A150" s="28" t="s">
        <v>9</v>
      </c>
      <c r="B150" s="273" t="s">
        <v>182</v>
      </c>
      <c r="C150" s="273"/>
      <c r="D150" s="273"/>
      <c r="E150" s="273"/>
      <c r="F150" s="273"/>
      <c r="G150" s="273"/>
      <c r="H150" s="273"/>
      <c r="I150" s="273"/>
      <c r="J150" s="33">
        <f>'NH INS'!E185</f>
        <v>107.73</v>
      </c>
    </row>
    <row r="151" spans="1:10" ht="16.899999999999999" customHeight="1" x14ac:dyDescent="0.25">
      <c r="A151" s="28" t="s">
        <v>12</v>
      </c>
      <c r="B151" s="273" t="s">
        <v>183</v>
      </c>
      <c r="C151" s="273"/>
      <c r="D151" s="273"/>
      <c r="E151" s="273"/>
      <c r="F151" s="273"/>
      <c r="G151" s="273"/>
      <c r="H151" s="273"/>
      <c r="I151" s="273"/>
      <c r="J151" s="33">
        <f>'NH INS'!E183</f>
        <v>204.22</v>
      </c>
    </row>
    <row r="152" spans="1:10" ht="16.899999999999999" customHeight="1" x14ac:dyDescent="0.25">
      <c r="A152" s="275" t="s">
        <v>90</v>
      </c>
      <c r="B152" s="275"/>
      <c r="C152" s="275"/>
      <c r="D152" s="275"/>
      <c r="E152" s="275"/>
      <c r="F152" s="275"/>
      <c r="G152" s="275"/>
      <c r="H152" s="275"/>
      <c r="I152" s="275"/>
      <c r="J152" s="280">
        <f>SUM(J148:J151)</f>
        <v>690.22</v>
      </c>
    </row>
    <row r="153" spans="1:10" ht="16.899999999999999" customHeight="1" x14ac:dyDescent="0.25">
      <c r="A153" s="275"/>
      <c r="B153" s="275"/>
      <c r="C153" s="275"/>
      <c r="D153" s="275"/>
      <c r="E153" s="275"/>
      <c r="F153" s="275"/>
      <c r="G153" s="275"/>
      <c r="H153" s="275"/>
      <c r="I153" s="275"/>
      <c r="J153" s="280"/>
    </row>
    <row r="154" spans="1:10" ht="16.899999999999999" customHeight="1" x14ac:dyDescent="0.25">
      <c r="A154" s="283"/>
      <c r="B154" s="283"/>
      <c r="C154" s="283"/>
      <c r="D154" s="283"/>
      <c r="E154" s="283"/>
      <c r="F154" s="283"/>
      <c r="G154" s="283"/>
      <c r="H154" s="283"/>
      <c r="I154" s="283"/>
      <c r="J154" s="283"/>
    </row>
    <row r="155" spans="1:10" ht="16.899999999999999" customHeight="1" x14ac:dyDescent="0.25">
      <c r="A155" s="290" t="s">
        <v>184</v>
      </c>
      <c r="B155" s="290"/>
      <c r="C155" s="290"/>
      <c r="D155" s="290"/>
      <c r="E155" s="290"/>
      <c r="F155" s="290"/>
      <c r="G155" s="290"/>
      <c r="H155" s="290"/>
      <c r="I155" s="290"/>
      <c r="J155" s="290"/>
    </row>
    <row r="156" spans="1:10" ht="16.899999999999999" customHeight="1" x14ac:dyDescent="0.25">
      <c r="A156" s="290"/>
      <c r="B156" s="290"/>
      <c r="C156" s="290"/>
      <c r="D156" s="290"/>
      <c r="E156" s="290"/>
      <c r="F156" s="290"/>
      <c r="G156" s="290"/>
      <c r="H156" s="290"/>
      <c r="I156" s="290"/>
      <c r="J156" s="290"/>
    </row>
    <row r="157" spans="1:10" ht="16.899999999999999" customHeight="1" x14ac:dyDescent="0.25">
      <c r="A157" s="291">
        <v>6</v>
      </c>
      <c r="B157" s="292" t="s">
        <v>185</v>
      </c>
      <c r="C157" s="292"/>
      <c r="D157" s="292"/>
      <c r="E157" s="292"/>
      <c r="F157" s="292"/>
      <c r="G157" s="292"/>
      <c r="H157" s="292"/>
      <c r="I157" s="222" t="s">
        <v>104</v>
      </c>
      <c r="J157" s="293" t="s">
        <v>81</v>
      </c>
    </row>
    <row r="158" spans="1:10" ht="16.899999999999999" customHeight="1" x14ac:dyDescent="0.25">
      <c r="A158" s="291"/>
      <c r="B158" s="291"/>
      <c r="C158" s="292"/>
      <c r="D158" s="292"/>
      <c r="E158" s="292"/>
      <c r="F158" s="292"/>
      <c r="G158" s="292"/>
      <c r="H158" s="292"/>
      <c r="I158" s="222"/>
      <c r="J158" s="222"/>
    </row>
    <row r="159" spans="1:10" ht="16.899999999999999" customHeight="1" x14ac:dyDescent="0.25">
      <c r="A159" s="272" t="s">
        <v>186</v>
      </c>
      <c r="B159" s="272"/>
      <c r="C159" s="272"/>
      <c r="D159" s="272"/>
      <c r="E159" s="272"/>
      <c r="F159" s="272"/>
      <c r="G159" s="272"/>
      <c r="H159" s="272"/>
      <c r="I159" s="72" t="s">
        <v>124</v>
      </c>
      <c r="J159" s="33">
        <f>SUM(J24+J83+J98+J141+J152)</f>
        <v>5076.2</v>
      </c>
    </row>
    <row r="160" spans="1:10" ht="16.899999999999999" customHeight="1" x14ac:dyDescent="0.25">
      <c r="A160" s="28" t="s">
        <v>3</v>
      </c>
      <c r="B160" s="273" t="s">
        <v>187</v>
      </c>
      <c r="C160" s="273"/>
      <c r="D160" s="273"/>
      <c r="E160" s="273"/>
      <c r="F160" s="273"/>
      <c r="G160" s="273"/>
      <c r="H160" s="273"/>
      <c r="I160" s="36">
        <v>0.05</v>
      </c>
      <c r="J160" s="33">
        <f>ROUND(I160*J159,2)</f>
        <v>253.81</v>
      </c>
    </row>
    <row r="161" spans="1:11" ht="16.899999999999999" customHeight="1" x14ac:dyDescent="0.25">
      <c r="A161" s="272" t="s">
        <v>188</v>
      </c>
      <c r="B161" s="272"/>
      <c r="C161" s="272"/>
      <c r="D161" s="272"/>
      <c r="E161" s="272"/>
      <c r="F161" s="272"/>
      <c r="G161" s="272"/>
      <c r="H161" s="272"/>
      <c r="I161" s="36" t="s">
        <v>124</v>
      </c>
      <c r="J161" s="33">
        <f>SUM(J24+J83+J98+J141+J152+J160)</f>
        <v>5330.01</v>
      </c>
    </row>
    <row r="162" spans="1:11" ht="16.899999999999999" customHeight="1" x14ac:dyDescent="0.25">
      <c r="A162" s="28" t="s">
        <v>6</v>
      </c>
      <c r="B162" s="273" t="s">
        <v>189</v>
      </c>
      <c r="C162" s="273"/>
      <c r="D162" s="273"/>
      <c r="E162" s="273"/>
      <c r="F162" s="273"/>
      <c r="G162" s="273"/>
      <c r="H162" s="273"/>
      <c r="I162" s="36">
        <v>0.05</v>
      </c>
      <c r="J162" s="33">
        <f>ROUND(I162*J161,2)</f>
        <v>266.5</v>
      </c>
    </row>
    <row r="163" spans="1:11" ht="16.899999999999999" customHeight="1" x14ac:dyDescent="0.25">
      <c r="A163" s="272" t="s">
        <v>190</v>
      </c>
      <c r="B163" s="272"/>
      <c r="C163" s="272"/>
      <c r="D163" s="272"/>
      <c r="E163" s="272"/>
      <c r="F163" s="272"/>
      <c r="G163" s="272"/>
      <c r="H163" s="272"/>
      <c r="I163" s="36" t="s">
        <v>124</v>
      </c>
      <c r="J163" s="33">
        <f>SUM(J24+J83+J98+J141+J152+J160+J162)</f>
        <v>5596.51</v>
      </c>
    </row>
    <row r="164" spans="1:11" ht="16.899999999999999" customHeight="1" x14ac:dyDescent="0.25">
      <c r="A164" s="28" t="s">
        <v>9</v>
      </c>
      <c r="B164" s="273" t="s">
        <v>191</v>
      </c>
      <c r="C164" s="273"/>
      <c r="D164" s="273"/>
      <c r="E164" s="273"/>
      <c r="F164" s="273"/>
      <c r="G164" s="273"/>
      <c r="H164" s="273"/>
      <c r="I164" s="36" t="s">
        <v>124</v>
      </c>
      <c r="J164" s="33" t="s">
        <v>124</v>
      </c>
    </row>
    <row r="165" spans="1:11" ht="16.899999999999999" customHeight="1" x14ac:dyDescent="0.25">
      <c r="A165" s="28"/>
      <c r="B165" s="273" t="s">
        <v>192</v>
      </c>
      <c r="C165" s="273"/>
      <c r="D165" s="273"/>
      <c r="E165" s="273"/>
      <c r="F165" s="273"/>
      <c r="G165" s="273"/>
      <c r="H165" s="273"/>
      <c r="I165" s="36" t="s">
        <v>124</v>
      </c>
      <c r="J165" s="33" t="s">
        <v>124</v>
      </c>
    </row>
    <row r="166" spans="1:11" ht="16.899999999999999" customHeight="1" x14ac:dyDescent="0.25">
      <c r="A166" s="28"/>
      <c r="B166" s="53" t="s">
        <v>193</v>
      </c>
      <c r="C166" s="60" t="s">
        <v>194</v>
      </c>
      <c r="D166" s="59" t="s">
        <v>8</v>
      </c>
      <c r="H166" s="60"/>
      <c r="I166" s="34">
        <v>0.03</v>
      </c>
      <c r="J166" s="33">
        <f>ROUND(($J$163/(1-$I$175))*I166,2)</f>
        <v>177.95</v>
      </c>
    </row>
    <row r="167" spans="1:11" ht="16.899999999999999" customHeight="1" x14ac:dyDescent="0.25">
      <c r="A167" s="28"/>
      <c r="B167" s="53" t="s">
        <v>195</v>
      </c>
      <c r="C167" s="60" t="s">
        <v>194</v>
      </c>
      <c r="D167" s="59" t="s">
        <v>8</v>
      </c>
      <c r="H167" s="60"/>
      <c r="I167" s="34">
        <v>6.4999999999999997E-3</v>
      </c>
      <c r="J167" s="33">
        <f>ROUND(($J$163/(1-$I$175))*I167,2)</f>
        <v>38.56</v>
      </c>
    </row>
    <row r="168" spans="1:11" ht="16.899999999999999" customHeight="1" x14ac:dyDescent="0.25">
      <c r="A168" s="28"/>
      <c r="B168" s="272" t="s">
        <v>196</v>
      </c>
      <c r="C168" s="272"/>
      <c r="D168" s="272"/>
      <c r="E168" s="272"/>
      <c r="F168" s="272"/>
      <c r="G168" s="272"/>
      <c r="H168" s="272"/>
      <c r="I168" s="34" t="s">
        <v>124</v>
      </c>
      <c r="J168" s="33" t="s">
        <v>124</v>
      </c>
    </row>
    <row r="169" spans="1:11" ht="16.899999999999999" customHeight="1" x14ac:dyDescent="0.25">
      <c r="A169" s="28"/>
      <c r="B169" s="272" t="s">
        <v>197</v>
      </c>
      <c r="C169" s="272"/>
      <c r="D169" s="272"/>
      <c r="E169" s="272"/>
      <c r="F169" s="272"/>
      <c r="G169" s="272"/>
      <c r="H169" s="272"/>
      <c r="I169" s="34" t="s">
        <v>124</v>
      </c>
      <c r="J169" s="33" t="s">
        <v>124</v>
      </c>
    </row>
    <row r="170" spans="1:11" ht="16.899999999999999" customHeight="1" x14ac:dyDescent="0.25">
      <c r="A170" s="28"/>
      <c r="B170" s="273" t="s">
        <v>198</v>
      </c>
      <c r="C170" s="273"/>
      <c r="D170" s="273"/>
      <c r="E170" s="273"/>
      <c r="F170" s="273"/>
      <c r="G170" s="273"/>
      <c r="H170" s="273"/>
      <c r="I170" s="34" t="s">
        <v>124</v>
      </c>
      <c r="J170" s="33" t="s">
        <v>124</v>
      </c>
    </row>
    <row r="171" spans="1:11" ht="16.899999999999999" customHeight="1" x14ac:dyDescent="0.25">
      <c r="A171" s="28"/>
      <c r="B171" s="273" t="s">
        <v>199</v>
      </c>
      <c r="C171" s="273"/>
      <c r="D171" s="273"/>
      <c r="E171" s="273"/>
      <c r="F171" s="273"/>
      <c r="G171" s="273"/>
      <c r="H171" s="273"/>
      <c r="I171" s="34" t="s">
        <v>124</v>
      </c>
      <c r="J171" s="33" t="s">
        <v>124</v>
      </c>
    </row>
    <row r="172" spans="1:11" ht="16.899999999999999" customHeight="1" x14ac:dyDescent="0.25">
      <c r="B172" s="53" t="s">
        <v>200</v>
      </c>
      <c r="C172" s="60" t="s">
        <v>201</v>
      </c>
      <c r="D172" s="59" t="s">
        <v>202</v>
      </c>
      <c r="H172" s="20"/>
      <c r="I172" s="34">
        <v>0.02</v>
      </c>
      <c r="J172" s="33">
        <f>ROUND(($J$163/(1-$I$175))*I172,2)</f>
        <v>118.63</v>
      </c>
    </row>
    <row r="173" spans="1:11" ht="16.899999999999999" customHeight="1" x14ac:dyDescent="0.25">
      <c r="A173" s="275" t="s">
        <v>90</v>
      </c>
      <c r="B173" s="275"/>
      <c r="C173" s="275"/>
      <c r="D173" s="275"/>
      <c r="E173" s="275"/>
      <c r="F173" s="275"/>
      <c r="G173" s="275"/>
      <c r="H173" s="275"/>
      <c r="I173" s="275"/>
      <c r="J173" s="289">
        <f>SUM(J160+J162+J166+J167+J172)</f>
        <v>855.44999999999993</v>
      </c>
    </row>
    <row r="174" spans="1:11" ht="16.899999999999999" customHeight="1" x14ac:dyDescent="0.25">
      <c r="A174" s="275"/>
      <c r="B174" s="275"/>
      <c r="C174" s="275"/>
      <c r="D174" s="275"/>
      <c r="E174" s="275"/>
      <c r="F174" s="275"/>
      <c r="G174" s="275"/>
      <c r="H174" s="275"/>
      <c r="I174" s="275"/>
      <c r="J174" s="289"/>
    </row>
    <row r="175" spans="1:11" ht="16.899999999999999" customHeight="1" x14ac:dyDescent="0.25">
      <c r="A175" s="259" t="s">
        <v>203</v>
      </c>
      <c r="B175" s="259"/>
      <c r="C175" s="259"/>
      <c r="D175" s="259"/>
      <c r="E175" s="259"/>
      <c r="F175" s="259"/>
      <c r="G175" s="259"/>
      <c r="H175" s="259"/>
      <c r="I175" s="73">
        <f>SUM(I166:I172)</f>
        <v>5.6499999999999995E-2</v>
      </c>
      <c r="J175" s="38">
        <f>SUM(J166:J172)</f>
        <v>335.14</v>
      </c>
    </row>
    <row r="176" spans="1:11" ht="16.899999999999999" customHeight="1" x14ac:dyDescent="0.25">
      <c r="A176" s="259" t="s">
        <v>204</v>
      </c>
      <c r="B176" s="259"/>
      <c r="C176" s="259"/>
      <c r="D176" s="259"/>
      <c r="E176" s="259"/>
      <c r="F176" s="259"/>
      <c r="G176" s="259"/>
      <c r="H176" s="259"/>
      <c r="I176" s="73">
        <f>J173/J159</f>
        <v>0.16852172885229108</v>
      </c>
      <c r="J176" s="38">
        <f>SUM(J172+J167+J166+J162+J160)</f>
        <v>855.45</v>
      </c>
      <c r="K176" s="74"/>
    </row>
    <row r="177" spans="1:10" ht="16.899999999999999" customHeight="1" x14ac:dyDescent="0.25">
      <c r="A177" s="286" t="s">
        <v>205</v>
      </c>
      <c r="B177" s="286"/>
      <c r="C177" s="286"/>
      <c r="D177" s="287" t="s">
        <v>206</v>
      </c>
      <c r="E177" s="287"/>
      <c r="F177" s="287"/>
      <c r="G177" s="287"/>
      <c r="H177" s="287"/>
      <c r="I177" s="287"/>
      <c r="J177" s="287"/>
    </row>
    <row r="178" spans="1:10" ht="16.899999999999999" customHeight="1" x14ac:dyDescent="0.25">
      <c r="A178" s="286"/>
      <c r="B178" s="286"/>
      <c r="C178" s="286"/>
      <c r="D178" s="288" t="s">
        <v>207</v>
      </c>
      <c r="E178" s="288"/>
      <c r="F178" s="288"/>
      <c r="G178" s="288"/>
      <c r="H178" s="288"/>
      <c r="I178" s="288"/>
      <c r="J178" s="288"/>
    </row>
    <row r="179" spans="1:10" ht="16.899999999999999" customHeight="1" x14ac:dyDescent="0.25">
      <c r="A179" s="286"/>
      <c r="B179" s="286"/>
      <c r="C179" s="286"/>
      <c r="D179" s="288" t="s">
        <v>208</v>
      </c>
      <c r="E179" s="288"/>
      <c r="F179" s="288"/>
      <c r="G179" s="288"/>
      <c r="H179" s="288"/>
      <c r="I179" s="288"/>
      <c r="J179" s="288"/>
    </row>
    <row r="180" spans="1:10" ht="16.899999999999999" customHeight="1" x14ac:dyDescent="0.25">
      <c r="A180" s="281" t="s">
        <v>209</v>
      </c>
      <c r="B180" s="281"/>
      <c r="C180" s="281"/>
      <c r="D180" s="282" t="s">
        <v>210</v>
      </c>
      <c r="E180" s="282"/>
      <c r="F180" s="282"/>
      <c r="G180" s="282"/>
      <c r="H180" s="282"/>
      <c r="I180" s="282"/>
      <c r="J180" s="282"/>
    </row>
    <row r="181" spans="1:10" ht="16.899999999999999" customHeight="1" x14ac:dyDescent="0.25">
      <c r="A181" s="283"/>
      <c r="B181" s="283"/>
      <c r="C181" s="283"/>
      <c r="D181" s="283"/>
      <c r="E181" s="283"/>
      <c r="F181" s="283"/>
      <c r="G181" s="283"/>
      <c r="H181" s="283"/>
      <c r="I181" s="283"/>
      <c r="J181" s="283"/>
    </row>
    <row r="182" spans="1:10" ht="16.899999999999999" customHeight="1" x14ac:dyDescent="0.25">
      <c r="A182" s="284" t="s">
        <v>211</v>
      </c>
      <c r="B182" s="284"/>
      <c r="C182" s="284"/>
      <c r="D182" s="284"/>
      <c r="E182" s="284"/>
      <c r="F182" s="284"/>
      <c r="G182" s="284"/>
      <c r="H182" s="284"/>
      <c r="I182" s="284"/>
      <c r="J182" s="284"/>
    </row>
    <row r="183" spans="1:10" ht="16.899999999999999" customHeight="1" x14ac:dyDescent="0.25">
      <c r="A183" s="284"/>
      <c r="B183" s="284"/>
      <c r="C183" s="284"/>
      <c r="D183" s="284"/>
      <c r="E183" s="284"/>
      <c r="F183" s="284"/>
      <c r="G183" s="284"/>
      <c r="H183" s="284"/>
      <c r="I183" s="284"/>
      <c r="J183" s="284"/>
    </row>
    <row r="184" spans="1:10" ht="16.899999999999999" customHeight="1" x14ac:dyDescent="0.25">
      <c r="A184" s="285" t="s">
        <v>212</v>
      </c>
      <c r="B184" s="285"/>
      <c r="C184" s="285"/>
      <c r="D184" s="285"/>
      <c r="E184" s="285"/>
      <c r="F184" s="285"/>
      <c r="G184" s="285"/>
      <c r="H184" s="285"/>
      <c r="I184" s="285"/>
      <c r="J184" s="222" t="s">
        <v>95</v>
      </c>
    </row>
    <row r="185" spans="1:10" ht="16.899999999999999" customHeight="1" x14ac:dyDescent="0.25">
      <c r="A185" s="285"/>
      <c r="B185" s="285"/>
      <c r="C185" s="285"/>
      <c r="D185" s="285"/>
      <c r="E185" s="285"/>
      <c r="F185" s="285"/>
      <c r="G185" s="285"/>
      <c r="H185" s="285"/>
      <c r="I185" s="285"/>
      <c r="J185" s="222"/>
    </row>
    <row r="186" spans="1:10" ht="16.899999999999999" customHeight="1" x14ac:dyDescent="0.25">
      <c r="A186" s="75" t="s">
        <v>3</v>
      </c>
      <c r="B186" s="279" t="s">
        <v>213</v>
      </c>
      <c r="C186" s="279"/>
      <c r="D186" s="279"/>
      <c r="E186" s="279"/>
      <c r="F186" s="279"/>
      <c r="G186" s="279"/>
      <c r="H186" s="279"/>
      <c r="I186" s="279"/>
      <c r="J186" s="69">
        <f>J24</f>
        <v>2119.0299999999997</v>
      </c>
    </row>
    <row r="187" spans="1:10" ht="16.899999999999999" customHeight="1" x14ac:dyDescent="0.25">
      <c r="A187" s="75" t="s">
        <v>6</v>
      </c>
      <c r="B187" s="279" t="s">
        <v>91</v>
      </c>
      <c r="C187" s="279"/>
      <c r="D187" s="279"/>
      <c r="E187" s="279"/>
      <c r="F187" s="279"/>
      <c r="G187" s="279"/>
      <c r="H187" s="279"/>
      <c r="I187" s="279"/>
      <c r="J187" s="69">
        <f>J83</f>
        <v>1821.1599999999999</v>
      </c>
    </row>
    <row r="188" spans="1:10" ht="16.899999999999999" customHeight="1" x14ac:dyDescent="0.25">
      <c r="A188" s="75" t="s">
        <v>9</v>
      </c>
      <c r="B188" s="279" t="s">
        <v>214</v>
      </c>
      <c r="C188" s="279"/>
      <c r="D188" s="279"/>
      <c r="E188" s="279"/>
      <c r="F188" s="279"/>
      <c r="G188" s="279"/>
      <c r="H188" s="279"/>
      <c r="I188" s="279"/>
      <c r="J188" s="69">
        <f>J98</f>
        <v>107.51</v>
      </c>
    </row>
    <row r="189" spans="1:10" ht="16.899999999999999" customHeight="1" x14ac:dyDescent="0.25">
      <c r="A189" s="75" t="s">
        <v>12</v>
      </c>
      <c r="B189" s="279" t="s">
        <v>215</v>
      </c>
      <c r="C189" s="279"/>
      <c r="D189" s="279"/>
      <c r="E189" s="279"/>
      <c r="F189" s="279"/>
      <c r="G189" s="279"/>
      <c r="H189" s="279"/>
      <c r="I189" s="279"/>
      <c r="J189" s="69">
        <f>J141</f>
        <v>338.28</v>
      </c>
    </row>
    <row r="190" spans="1:10" ht="16.899999999999999" customHeight="1" x14ac:dyDescent="0.25">
      <c r="A190" s="75" t="s">
        <v>86</v>
      </c>
      <c r="B190" s="279" t="s">
        <v>216</v>
      </c>
      <c r="C190" s="279"/>
      <c r="D190" s="279"/>
      <c r="E190" s="279"/>
      <c r="F190" s="279"/>
      <c r="G190" s="279"/>
      <c r="H190" s="279"/>
      <c r="I190" s="279"/>
      <c r="J190" s="69">
        <f>J152</f>
        <v>690.22</v>
      </c>
    </row>
    <row r="191" spans="1:10" ht="16.899999999999999" customHeight="1" x14ac:dyDescent="0.25">
      <c r="A191" s="278" t="s">
        <v>217</v>
      </c>
      <c r="B191" s="278"/>
      <c r="C191" s="278"/>
      <c r="D191" s="278"/>
      <c r="E191" s="278"/>
      <c r="F191" s="278"/>
      <c r="G191" s="278"/>
      <c r="H191" s="278"/>
      <c r="I191" s="278"/>
      <c r="J191" s="280">
        <f>SUM(J186:J190)</f>
        <v>5076.2</v>
      </c>
    </row>
    <row r="192" spans="1:10" ht="16.899999999999999" customHeight="1" x14ac:dyDescent="0.25">
      <c r="A192" s="278"/>
      <c r="B192" s="278"/>
      <c r="C192" s="278"/>
      <c r="D192" s="278"/>
      <c r="E192" s="278"/>
      <c r="F192" s="278"/>
      <c r="G192" s="278"/>
      <c r="H192" s="278"/>
      <c r="I192" s="278"/>
      <c r="J192" s="280"/>
    </row>
    <row r="193" spans="1:10" ht="16.899999999999999" customHeight="1" x14ac:dyDescent="0.25">
      <c r="A193" s="75" t="s">
        <v>88</v>
      </c>
      <c r="B193" s="279" t="s">
        <v>184</v>
      </c>
      <c r="C193" s="279"/>
      <c r="D193" s="279"/>
      <c r="E193" s="279"/>
      <c r="F193" s="279"/>
      <c r="G193" s="279"/>
      <c r="H193" s="279"/>
      <c r="I193" s="279"/>
      <c r="J193" s="69">
        <f>J173</f>
        <v>855.44999999999993</v>
      </c>
    </row>
    <row r="194" spans="1:10" ht="16.899999999999999" customHeight="1" x14ac:dyDescent="0.25">
      <c r="A194" s="75" t="s">
        <v>113</v>
      </c>
      <c r="B194" s="279" t="s">
        <v>218</v>
      </c>
      <c r="C194" s="279"/>
      <c r="D194" s="279"/>
      <c r="E194" s="279"/>
      <c r="F194" s="279"/>
      <c r="G194" s="279"/>
      <c r="H194" s="279"/>
      <c r="I194" s="279"/>
      <c r="J194" s="69">
        <f>ROUND('NH RC'!D18/'NH RC'!B18,2)</f>
        <v>123.08</v>
      </c>
    </row>
    <row r="195" spans="1:10" ht="16.899999999999999" customHeight="1" x14ac:dyDescent="0.25">
      <c r="A195" s="278" t="s">
        <v>219</v>
      </c>
      <c r="B195" s="278"/>
      <c r="C195" s="278"/>
      <c r="D195" s="278"/>
      <c r="E195" s="278"/>
      <c r="F195" s="278"/>
      <c r="G195" s="278"/>
      <c r="H195" s="278"/>
      <c r="I195" s="278"/>
      <c r="J195" s="70">
        <f>SUM(J191:J194)</f>
        <v>6054.73</v>
      </c>
    </row>
    <row r="196" spans="1:10" customFormat="1" x14ac:dyDescent="0.25"/>
    <row r="197" spans="1:10" customFormat="1" x14ac:dyDescent="0.25"/>
    <row r="198" spans="1:10" customFormat="1" x14ac:dyDescent="0.25"/>
    <row r="199" spans="1:10" customFormat="1" x14ac:dyDescent="0.25"/>
    <row r="200" spans="1:10" customFormat="1" x14ac:dyDescent="0.25"/>
    <row r="201" spans="1:10" customFormat="1" x14ac:dyDescent="0.25"/>
    <row r="202" spans="1:10" customFormat="1" x14ac:dyDescent="0.25"/>
    <row r="203" spans="1:10" customFormat="1" x14ac:dyDescent="0.25"/>
    <row r="204" spans="1:10" customFormat="1" x14ac:dyDescent="0.25"/>
    <row r="205" spans="1:10" customFormat="1" x14ac:dyDescent="0.25"/>
    <row r="206" spans="1:10" customFormat="1" x14ac:dyDescent="0.25"/>
    <row r="207" spans="1:10" customFormat="1" x14ac:dyDescent="0.25"/>
    <row r="208" spans="1:10" customFormat="1" x14ac:dyDescent="0.25"/>
    <row r="209" customFormat="1" x14ac:dyDescent="0.25"/>
    <row r="210" customFormat="1" x14ac:dyDescent="0.25"/>
    <row r="211" customFormat="1" x14ac:dyDescent="0.25"/>
    <row r="212" customFormat="1" x14ac:dyDescent="0.25"/>
    <row r="213" customFormat="1" x14ac:dyDescent="0.25"/>
    <row r="214" customFormat="1" x14ac:dyDescent="0.25"/>
    <row r="215" customFormat="1" x14ac:dyDescent="0.25"/>
    <row r="216" customFormat="1" x14ac:dyDescent="0.25"/>
    <row r="217" customFormat="1" x14ac:dyDescent="0.25"/>
    <row r="218" customFormat="1" x14ac:dyDescent="0.25"/>
    <row r="219" customFormat="1" x14ac:dyDescent="0.25"/>
    <row r="220" customFormat="1" x14ac:dyDescent="0.25"/>
    <row r="221" customFormat="1" x14ac:dyDescent="0.25"/>
    <row r="222" customFormat="1" x14ac:dyDescent="0.25"/>
    <row r="223" customFormat="1" x14ac:dyDescent="0.25"/>
    <row r="224" customFormat="1" x14ac:dyDescent="0.25"/>
    <row r="225" customFormat="1" x14ac:dyDescent="0.25"/>
    <row r="226" customFormat="1" x14ac:dyDescent="0.25"/>
    <row r="227" customFormat="1" x14ac:dyDescent="0.25"/>
    <row r="228" customFormat="1" x14ac:dyDescent="0.25"/>
    <row r="229" customFormat="1" x14ac:dyDescent="0.25"/>
    <row r="230" customFormat="1" x14ac:dyDescent="0.25"/>
    <row r="231" customFormat="1" x14ac:dyDescent="0.25"/>
    <row r="232" customFormat="1" x14ac:dyDescent="0.25"/>
    <row r="233" customFormat="1" x14ac:dyDescent="0.25"/>
    <row r="234" customFormat="1" x14ac:dyDescent="0.25"/>
    <row r="235" customFormat="1" x14ac:dyDescent="0.25"/>
    <row r="236" customFormat="1" x14ac:dyDescent="0.25"/>
    <row r="237" customFormat="1" x14ac:dyDescent="0.25"/>
    <row r="238" customFormat="1" x14ac:dyDescent="0.25"/>
    <row r="239" customFormat="1" x14ac:dyDescent="0.25"/>
    <row r="240" customFormat="1" x14ac:dyDescent="0.25"/>
    <row r="241" customFormat="1" x14ac:dyDescent="0.25"/>
    <row r="242" customFormat="1" x14ac:dyDescent="0.25"/>
    <row r="243" customFormat="1" x14ac:dyDescent="0.25"/>
    <row r="244" customFormat="1" x14ac:dyDescent="0.25"/>
    <row r="245" customFormat="1" x14ac:dyDescent="0.25"/>
    <row r="246" customFormat="1" x14ac:dyDescent="0.25"/>
    <row r="247" customFormat="1" x14ac:dyDescent="0.25"/>
    <row r="248" customFormat="1" x14ac:dyDescent="0.25"/>
    <row r="249" customFormat="1" x14ac:dyDescent="0.25"/>
    <row r="250" customFormat="1" x14ac:dyDescent="0.25"/>
  </sheetData>
  <mergeCells count="195">
    <mergeCell ref="A1:J2"/>
    <mergeCell ref="A3:J3"/>
    <mergeCell ref="A4:J5"/>
    <mergeCell ref="B6:G6"/>
    <mergeCell ref="H6:J6"/>
    <mergeCell ref="B7:G7"/>
    <mergeCell ref="H7:J7"/>
    <mergeCell ref="B8:G8"/>
    <mergeCell ref="H8:J8"/>
    <mergeCell ref="B9:G9"/>
    <mergeCell ref="H9:J9"/>
    <mergeCell ref="B10:G10"/>
    <mergeCell ref="H10:J10"/>
    <mergeCell ref="B11:G11"/>
    <mergeCell ref="H11:J11"/>
    <mergeCell ref="B12:G12"/>
    <mergeCell ref="H12:J12"/>
    <mergeCell ref="A14:J15"/>
    <mergeCell ref="A16:A17"/>
    <mergeCell ref="B16:G17"/>
    <mergeCell ref="H16:I17"/>
    <mergeCell ref="J16:J17"/>
    <mergeCell ref="B18:I18"/>
    <mergeCell ref="B19:H19"/>
    <mergeCell ref="B20:I20"/>
    <mergeCell ref="B21:I21"/>
    <mergeCell ref="B22:I22"/>
    <mergeCell ref="B23:H23"/>
    <mergeCell ref="A24:I24"/>
    <mergeCell ref="A26:J27"/>
    <mergeCell ref="A28:J29"/>
    <mergeCell ref="B30:I30"/>
    <mergeCell ref="B32:H32"/>
    <mergeCell ref="B33:I33"/>
    <mergeCell ref="B34:H34"/>
    <mergeCell ref="B35:I35"/>
    <mergeCell ref="A36:I37"/>
    <mergeCell ref="J36:J37"/>
    <mergeCell ref="B38:I38"/>
    <mergeCell ref="A39:I40"/>
    <mergeCell ref="J39:J40"/>
    <mergeCell ref="A41:J41"/>
    <mergeCell ref="A42:J43"/>
    <mergeCell ref="A44:A45"/>
    <mergeCell ref="B44:H45"/>
    <mergeCell ref="I44:I45"/>
    <mergeCell ref="J44:J45"/>
    <mergeCell ref="B46:H46"/>
    <mergeCell ref="B47:H47"/>
    <mergeCell ref="B48:D48"/>
    <mergeCell ref="B49:H49"/>
    <mergeCell ref="B50:H50"/>
    <mergeCell ref="B51:H51"/>
    <mergeCell ref="B52:H52"/>
    <mergeCell ref="B53:H53"/>
    <mergeCell ref="A54:H55"/>
    <mergeCell ref="I54:I55"/>
    <mergeCell ref="J54:J55"/>
    <mergeCell ref="A56:J56"/>
    <mergeCell ref="A57:J58"/>
    <mergeCell ref="A59:A60"/>
    <mergeCell ref="B59:I60"/>
    <mergeCell ref="J59:J60"/>
    <mergeCell ref="B63:H63"/>
    <mergeCell ref="B64:H64"/>
    <mergeCell ref="B61:D61"/>
    <mergeCell ref="B62:D62"/>
    <mergeCell ref="B65:H65"/>
    <mergeCell ref="E67:F67"/>
    <mergeCell ref="B68:H68"/>
    <mergeCell ref="B69:H69"/>
    <mergeCell ref="E71:F71"/>
    <mergeCell ref="E72:F72"/>
    <mergeCell ref="A73:I74"/>
    <mergeCell ref="J73:J74"/>
    <mergeCell ref="A76:J77"/>
    <mergeCell ref="B66:D66"/>
    <mergeCell ref="B67:D67"/>
    <mergeCell ref="B70:D70"/>
    <mergeCell ref="B71:D71"/>
    <mergeCell ref="B72:D72"/>
    <mergeCell ref="A78:A79"/>
    <mergeCell ref="B78:I79"/>
    <mergeCell ref="J78:J79"/>
    <mergeCell ref="B80:I80"/>
    <mergeCell ref="B81:I81"/>
    <mergeCell ref="B82:I82"/>
    <mergeCell ref="A83:I84"/>
    <mergeCell ref="J83:J84"/>
    <mergeCell ref="A85:J85"/>
    <mergeCell ref="A86:J87"/>
    <mergeCell ref="A88:A89"/>
    <mergeCell ref="B88:I89"/>
    <mergeCell ref="J88:J89"/>
    <mergeCell ref="B90:I90"/>
    <mergeCell ref="B91:I91"/>
    <mergeCell ref="B92:I92"/>
    <mergeCell ref="B93:I93"/>
    <mergeCell ref="B94:I94"/>
    <mergeCell ref="B95:I95"/>
    <mergeCell ref="B96:H96"/>
    <mergeCell ref="B97:I97"/>
    <mergeCell ref="A98:I99"/>
    <mergeCell ref="J98:J99"/>
    <mergeCell ref="A100:J100"/>
    <mergeCell ref="A101:J102"/>
    <mergeCell ref="A103:I103"/>
    <mergeCell ref="A104:J104"/>
    <mergeCell ref="J119:J120"/>
    <mergeCell ref="B121:I121"/>
    <mergeCell ref="A122:I123"/>
    <mergeCell ref="J122:J123"/>
    <mergeCell ref="A124:J125"/>
    <mergeCell ref="A126:A127"/>
    <mergeCell ref="B126:I127"/>
    <mergeCell ref="J126:J127"/>
    <mergeCell ref="A105:A106"/>
    <mergeCell ref="B105:I106"/>
    <mergeCell ref="J105:J106"/>
    <mergeCell ref="B107:H107"/>
    <mergeCell ref="B108:I108"/>
    <mergeCell ref="B110:I110"/>
    <mergeCell ref="B112:I112"/>
    <mergeCell ref="B114:I114"/>
    <mergeCell ref="B115:J115"/>
    <mergeCell ref="J129:J130"/>
    <mergeCell ref="B131:I131"/>
    <mergeCell ref="A132:I133"/>
    <mergeCell ref="J132:J133"/>
    <mergeCell ref="A134:J134"/>
    <mergeCell ref="A135:J136"/>
    <mergeCell ref="A137:A138"/>
    <mergeCell ref="B137:I138"/>
    <mergeCell ref="J137:J138"/>
    <mergeCell ref="J152:J153"/>
    <mergeCell ref="A154:J154"/>
    <mergeCell ref="A155:J156"/>
    <mergeCell ref="A157:A158"/>
    <mergeCell ref="B157:H158"/>
    <mergeCell ref="I157:I158"/>
    <mergeCell ref="J157:J158"/>
    <mergeCell ref="B139:I139"/>
    <mergeCell ref="B140:I140"/>
    <mergeCell ref="A141:I142"/>
    <mergeCell ref="J141:J142"/>
    <mergeCell ref="A143:J143"/>
    <mergeCell ref="A144:J145"/>
    <mergeCell ref="A146:A147"/>
    <mergeCell ref="B146:I147"/>
    <mergeCell ref="J146:J147"/>
    <mergeCell ref="J173:J174"/>
    <mergeCell ref="A175:H175"/>
    <mergeCell ref="A176:H176"/>
    <mergeCell ref="A177:C179"/>
    <mergeCell ref="D177:J177"/>
    <mergeCell ref="D178:J178"/>
    <mergeCell ref="D179:J179"/>
    <mergeCell ref="A159:H159"/>
    <mergeCell ref="B160:H160"/>
    <mergeCell ref="A161:H161"/>
    <mergeCell ref="B162:H162"/>
    <mergeCell ref="A163:H163"/>
    <mergeCell ref="B164:H164"/>
    <mergeCell ref="B165:H165"/>
    <mergeCell ref="B168:H168"/>
    <mergeCell ref="B169:H169"/>
    <mergeCell ref="J191:J192"/>
    <mergeCell ref="B193:I193"/>
    <mergeCell ref="B194:I194"/>
    <mergeCell ref="A180:C180"/>
    <mergeCell ref="D180:J180"/>
    <mergeCell ref="A181:J181"/>
    <mergeCell ref="A182:J183"/>
    <mergeCell ref="A184:I185"/>
    <mergeCell ref="J184:J185"/>
    <mergeCell ref="B186:I186"/>
    <mergeCell ref="B187:I187"/>
    <mergeCell ref="B188:I188"/>
    <mergeCell ref="B128:I128"/>
    <mergeCell ref="A129:I130"/>
    <mergeCell ref="B116:I116"/>
    <mergeCell ref="B117:I117"/>
    <mergeCell ref="A119:I120"/>
    <mergeCell ref="A195:I195"/>
    <mergeCell ref="B189:I189"/>
    <mergeCell ref="B190:I190"/>
    <mergeCell ref="A191:I192"/>
    <mergeCell ref="B170:H170"/>
    <mergeCell ref="B171:H171"/>
    <mergeCell ref="A173:I174"/>
    <mergeCell ref="B148:I148"/>
    <mergeCell ref="B149:I149"/>
    <mergeCell ref="B150:I150"/>
    <mergeCell ref="B151:I151"/>
    <mergeCell ref="A152:I153"/>
  </mergeCells>
  <pageMargins left="0.75" right="0.75" top="1" bottom="1" header="0.511811023622047" footer="0.511811023622047"/>
  <pageSetup paperSize="9" scale="97" fitToHeight="0" orientation="landscape" horizontalDpi="300" verticalDpi="30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2E75B6"/>
    <pageSetUpPr fitToPage="1"/>
  </sheetPr>
  <dimension ref="A1:G251"/>
  <sheetViews>
    <sheetView showGridLines="0" topLeftCell="A3" zoomScaleNormal="100" workbookViewId="0">
      <selection activeCell="J25" sqref="J25"/>
    </sheetView>
  </sheetViews>
  <sheetFormatPr defaultColWidth="8.7109375" defaultRowHeight="12.75" x14ac:dyDescent="0.2"/>
  <cols>
    <col min="1" max="1" width="35.85546875" style="1" customWidth="1"/>
    <col min="2" max="2" width="12.7109375" style="1" bestFit="1" customWidth="1"/>
    <col min="3" max="3" width="8.5703125" style="1" customWidth="1"/>
    <col min="4" max="4" width="25.5703125" style="1" customWidth="1"/>
    <col min="5" max="5" width="22.5703125" style="1" customWidth="1"/>
    <col min="6" max="6" width="8.7109375" style="1"/>
    <col min="7" max="7" width="13" style="1" customWidth="1"/>
    <col min="8" max="16384" width="8.7109375" style="1"/>
  </cols>
  <sheetData>
    <row r="1" spans="1:7" ht="16.899999999999999" customHeight="1" x14ac:dyDescent="0.2">
      <c r="A1" s="265" t="s">
        <v>234</v>
      </c>
      <c r="B1" s="265"/>
      <c r="C1" s="265"/>
      <c r="D1" s="265"/>
      <c r="E1" s="265"/>
      <c r="G1" s="177"/>
    </row>
    <row r="2" spans="1:7" ht="16.899999999999999" customHeight="1" x14ac:dyDescent="0.2">
      <c r="A2" s="265"/>
      <c r="B2" s="265"/>
      <c r="C2" s="265"/>
      <c r="D2" s="265"/>
      <c r="E2" s="265"/>
      <c r="G2" s="177"/>
    </row>
    <row r="3" spans="1:7" ht="16.899999999999999" customHeight="1" x14ac:dyDescent="0.2">
      <c r="A3" s="317" t="s">
        <v>235</v>
      </c>
      <c r="B3" s="317"/>
      <c r="C3" s="317"/>
      <c r="D3" s="317"/>
      <c r="E3" s="317"/>
      <c r="G3" s="177"/>
    </row>
    <row r="4" spans="1:7" ht="16.899999999999999" customHeight="1" x14ac:dyDescent="0.2">
      <c r="A4" s="317"/>
      <c r="B4" s="317"/>
      <c r="C4" s="317"/>
      <c r="D4" s="317"/>
      <c r="E4" s="317"/>
      <c r="G4" s="178" t="s">
        <v>441</v>
      </c>
    </row>
    <row r="5" spans="1:7" ht="16.899999999999999" customHeight="1" x14ac:dyDescent="0.2">
      <c r="A5" s="76"/>
      <c r="B5" s="76"/>
      <c r="C5" s="76"/>
      <c r="D5" s="76"/>
      <c r="E5" s="76"/>
      <c r="G5" s="177">
        <f>COUNTIF(G10:G19,"DIVERGE")</f>
        <v>0</v>
      </c>
    </row>
    <row r="6" spans="1:7" ht="16.899999999999999" customHeight="1" x14ac:dyDescent="0.2">
      <c r="A6" s="318" t="s">
        <v>236</v>
      </c>
      <c r="B6" s="318"/>
      <c r="C6" s="318"/>
      <c r="D6" s="318"/>
      <c r="E6" s="318"/>
      <c r="G6" s="177"/>
    </row>
    <row r="7" spans="1:7" ht="16.899999999999999" customHeight="1" x14ac:dyDescent="0.2">
      <c r="A7" s="318"/>
      <c r="B7" s="318"/>
      <c r="C7" s="318"/>
      <c r="D7" s="318"/>
      <c r="E7" s="318"/>
      <c r="G7" s="177"/>
    </row>
    <row r="8" spans="1:7" ht="16.899999999999999" customHeight="1" x14ac:dyDescent="0.2">
      <c r="A8" s="77" t="s">
        <v>237</v>
      </c>
      <c r="B8" s="78">
        <v>526.64</v>
      </c>
      <c r="C8" s="76"/>
      <c r="D8" s="76"/>
      <c r="E8" s="76"/>
      <c r="G8" s="177"/>
    </row>
    <row r="9" spans="1:7" ht="16.899999999999999" customHeight="1" x14ac:dyDescent="0.2">
      <c r="A9" s="77" t="s">
        <v>238</v>
      </c>
      <c r="B9" s="79">
        <v>0.2</v>
      </c>
      <c r="C9" s="76"/>
      <c r="D9" s="76"/>
      <c r="E9" s="76"/>
      <c r="G9" s="177"/>
    </row>
    <row r="10" spans="1:7" ht="16.899999999999999" customHeight="1" x14ac:dyDescent="0.2">
      <c r="A10" s="80" t="s">
        <v>239</v>
      </c>
      <c r="B10" s="81">
        <f>ROUND(B8*B9,2)</f>
        <v>105.33</v>
      </c>
      <c r="C10" s="82"/>
      <c r="D10" s="82"/>
      <c r="E10" s="82"/>
      <c r="G10" s="177" t="str">
        <f>IF(ROUND(B8*B9,2)=B10,"OK","DIVERGE")</f>
        <v>OK</v>
      </c>
    </row>
    <row r="11" spans="1:7" ht="16.899999999999999" customHeight="1" x14ac:dyDescent="0.2">
      <c r="A11" s="76"/>
      <c r="B11" s="76"/>
      <c r="C11" s="76"/>
      <c r="D11" s="76"/>
      <c r="E11" s="76"/>
      <c r="G11" s="177"/>
    </row>
    <row r="12" spans="1:7" ht="16.899999999999999" customHeight="1" thickBot="1" x14ac:dyDescent="0.25">
      <c r="A12" s="318" t="s">
        <v>240</v>
      </c>
      <c r="B12" s="318"/>
      <c r="C12" s="318"/>
      <c r="D12" s="318"/>
      <c r="E12" s="318"/>
      <c r="G12" s="177"/>
    </row>
    <row r="13" spans="1:7" ht="16.899999999999999" customHeight="1" thickBot="1" x14ac:dyDescent="0.25">
      <c r="A13" s="318"/>
      <c r="B13" s="318"/>
      <c r="C13" s="318"/>
      <c r="D13" s="318"/>
      <c r="E13" s="318"/>
      <c r="G13" s="177"/>
    </row>
    <row r="14" spans="1:7" ht="16.899999999999999" customHeight="1" x14ac:dyDescent="0.2">
      <c r="A14" s="319" t="s">
        <v>241</v>
      </c>
      <c r="B14" s="313" t="s">
        <v>447</v>
      </c>
      <c r="C14" s="313" t="s">
        <v>446</v>
      </c>
      <c r="D14" s="313" t="s">
        <v>449</v>
      </c>
      <c r="E14" s="313" t="s">
        <v>450</v>
      </c>
      <c r="G14" s="181" t="s">
        <v>442</v>
      </c>
    </row>
    <row r="15" spans="1:7" ht="16.899999999999999" customHeight="1" x14ac:dyDescent="0.2">
      <c r="A15" s="319"/>
      <c r="B15" s="313"/>
      <c r="C15" s="313"/>
      <c r="D15" s="313"/>
      <c r="E15" s="313"/>
      <c r="G15" s="181"/>
    </row>
    <row r="16" spans="1:7" ht="16.899999999999999" customHeight="1" x14ac:dyDescent="0.2">
      <c r="A16" s="319"/>
      <c r="B16" s="186" t="s">
        <v>12</v>
      </c>
      <c r="C16" s="186" t="s">
        <v>86</v>
      </c>
      <c r="D16" s="186" t="s">
        <v>445</v>
      </c>
      <c r="E16" s="186" t="s">
        <v>448</v>
      </c>
      <c r="G16" s="177"/>
    </row>
    <row r="17" spans="1:7" ht="16.899999999999999" customHeight="1" x14ac:dyDescent="0.2">
      <c r="A17" s="77" t="s">
        <v>72</v>
      </c>
      <c r="B17" s="83">
        <v>1</v>
      </c>
      <c r="C17" s="84">
        <f>'NH AM'!$J$193/'NH AM'!$J$159</f>
        <v>0.16852154397645219</v>
      </c>
      <c r="D17" s="78">
        <f>ROUND(B17*$B$10*(1+C17),2)</f>
        <v>123.08</v>
      </c>
      <c r="E17" s="78">
        <f>ROUND(D17*12,2)</f>
        <v>1476.96</v>
      </c>
      <c r="G17" s="177" t="str">
        <f>IF(ROUND(B17*$B$10*(1+C17),2)=D17,"OK","DIVERGE")</f>
        <v>OK</v>
      </c>
    </row>
    <row r="18" spans="1:7" ht="16.899999999999999" customHeight="1" x14ac:dyDescent="0.2">
      <c r="A18" s="77" t="s">
        <v>242</v>
      </c>
      <c r="B18" s="83">
        <v>1</v>
      </c>
      <c r="C18" s="84">
        <f>'NH JA'!$J$193/'NH JA'!$J$159</f>
        <v>0.16852172885229108</v>
      </c>
      <c r="D18" s="78">
        <f>ROUND(B18*$B$10*(1+C18),2)</f>
        <v>123.08</v>
      </c>
      <c r="E18" s="78">
        <f>ROUND(D18*12,2)</f>
        <v>1476.96</v>
      </c>
      <c r="G18" s="177" t="str">
        <f>IF(ROUND(B18*$B$10*(1+C18),2)=D18,"OK","DIVERGE")</f>
        <v>OK</v>
      </c>
    </row>
    <row r="19" spans="1:7" ht="16.899999999999999" customHeight="1" x14ac:dyDescent="0.2">
      <c r="A19" s="314" t="s">
        <v>243</v>
      </c>
      <c r="B19" s="314"/>
      <c r="C19" s="314"/>
      <c r="D19" s="315">
        <f>SUM(D17:D18)</f>
        <v>246.16</v>
      </c>
      <c r="E19" s="315">
        <f>SUM(E17:E18)</f>
        <v>2953.92</v>
      </c>
      <c r="G19" s="177" t="str">
        <f>IF(AND(SUM(D17:D18)=D19,SUM(E17:E18)=E19),"OK","DIVERGE")</f>
        <v>OK</v>
      </c>
    </row>
    <row r="20" spans="1:7" ht="16.899999999999999" customHeight="1" x14ac:dyDescent="0.2">
      <c r="A20" s="314"/>
      <c r="B20" s="314"/>
      <c r="C20" s="314"/>
      <c r="D20" s="315"/>
      <c r="E20" s="315"/>
      <c r="G20" s="177"/>
    </row>
    <row r="21" spans="1:7" ht="16.899999999999999" customHeight="1" x14ac:dyDescent="0.2">
      <c r="A21" s="76"/>
      <c r="B21" s="76"/>
      <c r="C21" s="76"/>
      <c r="D21" s="76"/>
      <c r="E21" s="76"/>
      <c r="G21" s="177"/>
    </row>
    <row r="22" spans="1:7" ht="16.899999999999999" customHeight="1" x14ac:dyDescent="0.2">
      <c r="A22" s="316" t="s">
        <v>244</v>
      </c>
      <c r="B22" s="316"/>
      <c r="C22" s="316"/>
      <c r="D22" s="316"/>
      <c r="E22" s="316"/>
      <c r="G22" s="177"/>
    </row>
    <row r="23" spans="1:7" ht="16.899999999999999" customHeight="1" x14ac:dyDescent="0.2">
      <c r="A23" s="312" t="s">
        <v>245</v>
      </c>
      <c r="B23" s="312"/>
      <c r="C23" s="312"/>
      <c r="D23" s="312"/>
      <c r="E23" s="312"/>
      <c r="G23" s="177"/>
    </row>
    <row r="24" spans="1:7" ht="16.899999999999999" customHeight="1" x14ac:dyDescent="0.2">
      <c r="A24" s="312" t="s">
        <v>246</v>
      </c>
      <c r="B24" s="312"/>
      <c r="C24" s="312"/>
      <c r="D24" s="312"/>
      <c r="E24" s="312"/>
      <c r="G24" s="177"/>
    </row>
    <row r="25" spans="1:7" ht="16.899999999999999" customHeight="1" x14ac:dyDescent="0.2">
      <c r="A25" s="312" t="s">
        <v>247</v>
      </c>
      <c r="B25" s="312"/>
      <c r="C25" s="312"/>
      <c r="D25" s="312"/>
      <c r="E25" s="312"/>
      <c r="G25" s="177"/>
    </row>
    <row r="26" spans="1:7" ht="16.899999999999999" customHeight="1" x14ac:dyDescent="0.2">
      <c r="A26" s="312" t="s">
        <v>248</v>
      </c>
      <c r="B26" s="312"/>
      <c r="C26" s="312"/>
      <c r="D26" s="312"/>
      <c r="E26" s="312"/>
      <c r="G26" s="177"/>
    </row>
    <row r="27" spans="1:7" customFormat="1" ht="15" x14ac:dyDescent="0.25"/>
    <row r="28" spans="1:7" customFormat="1" ht="15" x14ac:dyDescent="0.25"/>
    <row r="29" spans="1:7" customFormat="1" ht="15" x14ac:dyDescent="0.25"/>
    <row r="30" spans="1:7" customFormat="1" ht="15" x14ac:dyDescent="0.25"/>
    <row r="31" spans="1:7" customFormat="1" ht="15" x14ac:dyDescent="0.25"/>
    <row r="32" spans="1:7" customFormat="1" ht="15" x14ac:dyDescent="0.25"/>
    <row r="33" customFormat="1" ht="15" x14ac:dyDescent="0.25"/>
    <row r="34" customFormat="1" ht="15" x14ac:dyDescent="0.25"/>
    <row r="35" customFormat="1" ht="15" x14ac:dyDescent="0.25"/>
    <row r="36" customFormat="1" ht="15" x14ac:dyDescent="0.25"/>
    <row r="37" customFormat="1" ht="15" x14ac:dyDescent="0.25"/>
    <row r="38" customFormat="1" ht="15" x14ac:dyDescent="0.25"/>
    <row r="39" customFormat="1" ht="15" x14ac:dyDescent="0.25"/>
    <row r="40" customFormat="1" ht="15" x14ac:dyDescent="0.25"/>
    <row r="41" customFormat="1" ht="15" x14ac:dyDescent="0.25"/>
    <row r="42" customFormat="1" ht="15" x14ac:dyDescent="0.25"/>
    <row r="43" customFormat="1" ht="15" x14ac:dyDescent="0.25"/>
    <row r="44" customFormat="1" ht="15" x14ac:dyDescent="0.25"/>
    <row r="45" customFormat="1" ht="15" x14ac:dyDescent="0.25"/>
    <row r="46" customFormat="1" ht="15" x14ac:dyDescent="0.25"/>
    <row r="47" customFormat="1" ht="15" x14ac:dyDescent="0.25"/>
    <row r="48" customFormat="1" ht="15" x14ac:dyDescent="0.25"/>
    <row r="49" customFormat="1" ht="15" x14ac:dyDescent="0.25"/>
    <row r="50" customFormat="1" ht="15" x14ac:dyDescent="0.25"/>
    <row r="51" customFormat="1" ht="15" x14ac:dyDescent="0.25"/>
    <row r="52" customFormat="1" ht="15" x14ac:dyDescent="0.25"/>
    <row r="53" customFormat="1" ht="15" x14ac:dyDescent="0.25"/>
    <row r="54" customFormat="1" ht="15" x14ac:dyDescent="0.25"/>
    <row r="55" customFormat="1" ht="15" x14ac:dyDescent="0.25"/>
    <row r="56" customFormat="1" ht="15" x14ac:dyDescent="0.25"/>
    <row r="57" customFormat="1" ht="15" x14ac:dyDescent="0.25"/>
    <row r="58" customFormat="1" ht="15" x14ac:dyDescent="0.25"/>
    <row r="59" customFormat="1" ht="15" x14ac:dyDescent="0.25"/>
    <row r="60" customFormat="1" ht="15" x14ac:dyDescent="0.25"/>
    <row r="61" customFormat="1" ht="15" x14ac:dyDescent="0.25"/>
    <row r="62" customFormat="1" ht="15" x14ac:dyDescent="0.25"/>
    <row r="63" customFormat="1" ht="15" x14ac:dyDescent="0.25"/>
    <row r="64" customFormat="1" ht="15" x14ac:dyDescent="0.25"/>
    <row r="65" customFormat="1" ht="15" x14ac:dyDescent="0.25"/>
    <row r="66" customFormat="1" ht="15" x14ac:dyDescent="0.25"/>
    <row r="67" customFormat="1" ht="15" x14ac:dyDescent="0.25"/>
    <row r="68" customFormat="1" ht="15" x14ac:dyDescent="0.25"/>
    <row r="69" customFormat="1" ht="15" x14ac:dyDescent="0.25"/>
    <row r="70" customFormat="1" ht="15" x14ac:dyDescent="0.25"/>
    <row r="71" customFormat="1" ht="15" x14ac:dyDescent="0.25"/>
    <row r="72" customFormat="1" ht="15" x14ac:dyDescent="0.25"/>
    <row r="73" customFormat="1" ht="15" x14ac:dyDescent="0.25"/>
    <row r="74" customFormat="1" ht="15" x14ac:dyDescent="0.25"/>
    <row r="75" customFormat="1" ht="15" x14ac:dyDescent="0.25"/>
    <row r="76" customFormat="1" ht="15" x14ac:dyDescent="0.25"/>
    <row r="77" customFormat="1" ht="15" x14ac:dyDescent="0.25"/>
    <row r="78" customFormat="1" ht="15" x14ac:dyDescent="0.25"/>
    <row r="79" customFormat="1" ht="15" x14ac:dyDescent="0.25"/>
    <row r="80" customFormat="1" ht="15" x14ac:dyDescent="0.25"/>
    <row r="81" customFormat="1" ht="15" x14ac:dyDescent="0.25"/>
    <row r="82" customFormat="1" ht="15" x14ac:dyDescent="0.25"/>
    <row r="83" customFormat="1" ht="15" x14ac:dyDescent="0.25"/>
    <row r="84" customFormat="1" ht="15" x14ac:dyDescent="0.25"/>
    <row r="85" customFormat="1" ht="15" x14ac:dyDescent="0.25"/>
    <row r="86" customFormat="1" ht="15" x14ac:dyDescent="0.25"/>
    <row r="87" customFormat="1" ht="15" x14ac:dyDescent="0.25"/>
    <row r="88" customFormat="1" ht="15" x14ac:dyDescent="0.25"/>
    <row r="89" customFormat="1" ht="15" x14ac:dyDescent="0.25"/>
    <row r="90" customFormat="1" ht="15" x14ac:dyDescent="0.25"/>
    <row r="91" customFormat="1" ht="15" x14ac:dyDescent="0.25"/>
    <row r="92" customFormat="1" ht="15" x14ac:dyDescent="0.25"/>
    <row r="93" customFormat="1" ht="15" x14ac:dyDescent="0.25"/>
    <row r="94" customFormat="1" ht="15" x14ac:dyDescent="0.25"/>
    <row r="95" customFormat="1" ht="15" x14ac:dyDescent="0.25"/>
    <row r="96" customFormat="1" ht="15" x14ac:dyDescent="0.25"/>
    <row r="97" customFormat="1" ht="15" x14ac:dyDescent="0.25"/>
    <row r="98" customFormat="1" ht="15" x14ac:dyDescent="0.25"/>
    <row r="99" customFormat="1" ht="15" x14ac:dyDescent="0.25"/>
    <row r="100" customFormat="1" ht="15" x14ac:dyDescent="0.25"/>
    <row r="101" customFormat="1" ht="15" x14ac:dyDescent="0.25"/>
    <row r="102" customFormat="1" ht="15" x14ac:dyDescent="0.25"/>
    <row r="103" customFormat="1" ht="15" x14ac:dyDescent="0.25"/>
    <row r="104" customFormat="1" ht="15" x14ac:dyDescent="0.25"/>
    <row r="105" customFormat="1" ht="15" x14ac:dyDescent="0.25"/>
    <row r="106" customFormat="1" ht="15" x14ac:dyDescent="0.25"/>
    <row r="107" customFormat="1" ht="15" x14ac:dyDescent="0.25"/>
    <row r="108" customFormat="1" ht="15" x14ac:dyDescent="0.25"/>
    <row r="109" customFormat="1" ht="15" x14ac:dyDescent="0.25"/>
    <row r="110" customFormat="1" ht="15" x14ac:dyDescent="0.25"/>
    <row r="111" customFormat="1" ht="15" x14ac:dyDescent="0.25"/>
    <row r="112" customFormat="1" ht="15" x14ac:dyDescent="0.25"/>
    <row r="113" customFormat="1" ht="15" x14ac:dyDescent="0.25"/>
    <row r="114" customFormat="1" ht="15" x14ac:dyDescent="0.25"/>
    <row r="115" customFormat="1" ht="15" x14ac:dyDescent="0.25"/>
    <row r="116" customFormat="1" ht="15" x14ac:dyDescent="0.25"/>
    <row r="117" customFormat="1" ht="15" x14ac:dyDescent="0.25"/>
    <row r="118" customFormat="1" ht="15" x14ac:dyDescent="0.25"/>
    <row r="119" customFormat="1" ht="15" x14ac:dyDescent="0.25"/>
    <row r="120" customFormat="1" ht="15" x14ac:dyDescent="0.25"/>
    <row r="121" customFormat="1" ht="15" x14ac:dyDescent="0.25"/>
    <row r="122" customFormat="1" ht="15" x14ac:dyDescent="0.25"/>
    <row r="123" customFormat="1" ht="15" x14ac:dyDescent="0.25"/>
    <row r="124" customFormat="1" ht="15" x14ac:dyDescent="0.25"/>
    <row r="125" customFormat="1" ht="15" x14ac:dyDescent="0.25"/>
    <row r="126" customFormat="1" ht="15" x14ac:dyDescent="0.25"/>
    <row r="127" customFormat="1" ht="15" x14ac:dyDescent="0.25"/>
    <row r="128" customFormat="1" ht="15" x14ac:dyDescent="0.25"/>
    <row r="129" customFormat="1" ht="15" x14ac:dyDescent="0.25"/>
    <row r="130" customFormat="1" ht="15" x14ac:dyDescent="0.25"/>
    <row r="131" customFormat="1" ht="15" x14ac:dyDescent="0.25"/>
    <row r="132" customFormat="1" ht="15" x14ac:dyDescent="0.25"/>
    <row r="133" customFormat="1" ht="15" x14ac:dyDescent="0.25"/>
    <row r="134" customFormat="1" ht="15" x14ac:dyDescent="0.25"/>
    <row r="135" customFormat="1" ht="15" x14ac:dyDescent="0.25"/>
    <row r="136" customFormat="1" ht="15" x14ac:dyDescent="0.25"/>
    <row r="137" customFormat="1" ht="15" x14ac:dyDescent="0.25"/>
    <row r="138" customFormat="1" ht="15" x14ac:dyDescent="0.25"/>
    <row r="139" customFormat="1" ht="15" x14ac:dyDescent="0.25"/>
    <row r="140" customFormat="1" ht="15" x14ac:dyDescent="0.25"/>
    <row r="141" customFormat="1" ht="15" x14ac:dyDescent="0.25"/>
    <row r="142" customFormat="1" ht="15" x14ac:dyDescent="0.25"/>
    <row r="143" customFormat="1" ht="15" x14ac:dyDescent="0.25"/>
    <row r="144" customFormat="1" ht="15" x14ac:dyDescent="0.25"/>
    <row r="145" customFormat="1" ht="15" x14ac:dyDescent="0.25"/>
    <row r="146" customFormat="1" ht="15" x14ac:dyDescent="0.25"/>
    <row r="147" customFormat="1" ht="15" x14ac:dyDescent="0.25"/>
    <row r="148" customFormat="1" ht="15" x14ac:dyDescent="0.25"/>
    <row r="149" customFormat="1" ht="15" x14ac:dyDescent="0.25"/>
    <row r="150" customFormat="1" ht="15" x14ac:dyDescent="0.25"/>
    <row r="151" customFormat="1" ht="15" x14ac:dyDescent="0.25"/>
    <row r="152" customFormat="1" ht="15" x14ac:dyDescent="0.25"/>
    <row r="153" customFormat="1" ht="15" x14ac:dyDescent="0.25"/>
    <row r="154" customFormat="1" ht="15" x14ac:dyDescent="0.25"/>
    <row r="155" customFormat="1" ht="15" x14ac:dyDescent="0.25"/>
    <row r="156" customFormat="1" ht="15" x14ac:dyDescent="0.25"/>
    <row r="157" customFormat="1" ht="15" x14ac:dyDescent="0.25"/>
    <row r="158" customFormat="1" ht="15" x14ac:dyDescent="0.25"/>
    <row r="159" customFormat="1" ht="15" x14ac:dyDescent="0.25"/>
    <row r="160" customFormat="1" ht="15" x14ac:dyDescent="0.25"/>
    <row r="161" customFormat="1" ht="15" x14ac:dyDescent="0.25"/>
    <row r="162" customFormat="1" ht="15" x14ac:dyDescent="0.25"/>
    <row r="163" customFormat="1" ht="15" x14ac:dyDescent="0.25"/>
    <row r="164" customFormat="1" ht="15" x14ac:dyDescent="0.25"/>
    <row r="165" customFormat="1" ht="15" x14ac:dyDescent="0.25"/>
    <row r="166" customFormat="1" ht="15" x14ac:dyDescent="0.25"/>
    <row r="167" customFormat="1" ht="15" x14ac:dyDescent="0.25"/>
    <row r="168" customFormat="1" ht="15" x14ac:dyDescent="0.25"/>
    <row r="169" customFormat="1" ht="15" x14ac:dyDescent="0.25"/>
    <row r="170" customFormat="1" ht="15" x14ac:dyDescent="0.25"/>
    <row r="171" customFormat="1" ht="15" x14ac:dyDescent="0.25"/>
    <row r="172" customFormat="1" ht="15" x14ac:dyDescent="0.25"/>
    <row r="173" customFormat="1" ht="15" x14ac:dyDescent="0.25"/>
    <row r="174" customFormat="1" ht="15" x14ac:dyDescent="0.25"/>
    <row r="175" customFormat="1" ht="15" x14ac:dyDescent="0.25"/>
    <row r="176" customFormat="1" ht="15" x14ac:dyDescent="0.25"/>
    <row r="177" customFormat="1" ht="15" x14ac:dyDescent="0.25"/>
    <row r="178" customFormat="1" ht="15" x14ac:dyDescent="0.25"/>
    <row r="179" customFormat="1" ht="15" x14ac:dyDescent="0.25"/>
    <row r="180" customFormat="1" ht="15" x14ac:dyDescent="0.25"/>
    <row r="181" customFormat="1" ht="15" x14ac:dyDescent="0.25"/>
    <row r="182" customFormat="1" ht="15" x14ac:dyDescent="0.25"/>
    <row r="183" customFormat="1" ht="15" x14ac:dyDescent="0.25"/>
    <row r="184" customFormat="1" ht="15" x14ac:dyDescent="0.25"/>
    <row r="185" customFormat="1" ht="15" x14ac:dyDescent="0.25"/>
    <row r="186" customFormat="1" ht="15" x14ac:dyDescent="0.25"/>
    <row r="187" customFormat="1" ht="15" x14ac:dyDescent="0.25"/>
    <row r="188" customFormat="1" ht="15" x14ac:dyDescent="0.25"/>
    <row r="189" customFormat="1" ht="15" x14ac:dyDescent="0.25"/>
    <row r="190" customFormat="1" ht="15" x14ac:dyDescent="0.25"/>
    <row r="191" customFormat="1" ht="15" x14ac:dyDescent="0.25"/>
    <row r="192" customFormat="1" ht="15" x14ac:dyDescent="0.25"/>
    <row r="193" customFormat="1" ht="15" x14ac:dyDescent="0.25"/>
    <row r="194" customFormat="1" ht="15" x14ac:dyDescent="0.25"/>
    <row r="195" customFormat="1" ht="15" x14ac:dyDescent="0.25"/>
    <row r="196" customFormat="1" ht="15" x14ac:dyDescent="0.25"/>
    <row r="197" customFormat="1" ht="15" x14ac:dyDescent="0.25"/>
    <row r="198" customFormat="1" ht="15" x14ac:dyDescent="0.25"/>
    <row r="199" customFormat="1" ht="15" x14ac:dyDescent="0.25"/>
    <row r="200" customFormat="1" ht="15" x14ac:dyDescent="0.25"/>
    <row r="201" customFormat="1" ht="15" x14ac:dyDescent="0.25"/>
    <row r="202" customFormat="1" ht="15" x14ac:dyDescent="0.25"/>
    <row r="203" customFormat="1" ht="15" x14ac:dyDescent="0.25"/>
    <row r="204" customFormat="1" ht="15" x14ac:dyDescent="0.25"/>
    <row r="205" customFormat="1" ht="15" x14ac:dyDescent="0.25"/>
    <row r="206" customFormat="1" ht="15" x14ac:dyDescent="0.25"/>
    <row r="207" customFormat="1" ht="15" x14ac:dyDescent="0.25"/>
    <row r="208" customFormat="1" ht="15" x14ac:dyDescent="0.25"/>
    <row r="209" customFormat="1" ht="15" x14ac:dyDescent="0.25"/>
    <row r="210" customFormat="1" ht="15" x14ac:dyDescent="0.25"/>
    <row r="211" customFormat="1" ht="15" x14ac:dyDescent="0.25"/>
    <row r="212" customFormat="1" ht="15" x14ac:dyDescent="0.25"/>
    <row r="213" customFormat="1" ht="15" x14ac:dyDescent="0.25"/>
    <row r="214" customFormat="1" ht="15" x14ac:dyDescent="0.25"/>
    <row r="215" customFormat="1" ht="15" x14ac:dyDescent="0.25"/>
    <row r="216" customFormat="1" ht="15" x14ac:dyDescent="0.25"/>
    <row r="217" customFormat="1" ht="15" x14ac:dyDescent="0.25"/>
    <row r="218" customFormat="1" ht="15" x14ac:dyDescent="0.25"/>
    <row r="219" customFormat="1" ht="15" x14ac:dyDescent="0.25"/>
    <row r="220" customFormat="1" ht="15" x14ac:dyDescent="0.25"/>
    <row r="221" customFormat="1" ht="15" x14ac:dyDescent="0.25"/>
    <row r="222" customFormat="1" ht="15" x14ac:dyDescent="0.25"/>
    <row r="223" customFormat="1" ht="15" x14ac:dyDescent="0.25"/>
    <row r="224" customFormat="1" ht="15" x14ac:dyDescent="0.25"/>
    <row r="225" customFormat="1" ht="15" x14ac:dyDescent="0.25"/>
    <row r="226" customFormat="1" ht="15" x14ac:dyDescent="0.25"/>
    <row r="227" customFormat="1" ht="15" x14ac:dyDescent="0.25"/>
    <row r="228" customFormat="1" ht="15" x14ac:dyDescent="0.25"/>
    <row r="229" customFormat="1" ht="15" x14ac:dyDescent="0.25"/>
    <row r="230" customFormat="1" ht="15" x14ac:dyDescent="0.25"/>
    <row r="231" customFormat="1" ht="15" x14ac:dyDescent="0.25"/>
    <row r="232" customFormat="1" ht="15" x14ac:dyDescent="0.25"/>
    <row r="233" customFormat="1" ht="15" x14ac:dyDescent="0.25"/>
    <row r="234" customFormat="1" ht="15" x14ac:dyDescent="0.25"/>
    <row r="235" customFormat="1" ht="15" x14ac:dyDescent="0.25"/>
    <row r="236" customFormat="1" ht="15" x14ac:dyDescent="0.25"/>
    <row r="237" customFormat="1" ht="15" x14ac:dyDescent="0.25"/>
    <row r="238" customFormat="1" ht="15" x14ac:dyDescent="0.25"/>
    <row r="239" customFormat="1" ht="15" x14ac:dyDescent="0.25"/>
    <row r="240" customFormat="1" ht="15" x14ac:dyDescent="0.25"/>
    <row r="241" customFormat="1" ht="15" x14ac:dyDescent="0.25"/>
    <row r="242" customFormat="1" ht="15" x14ac:dyDescent="0.25"/>
    <row r="243" customFormat="1" ht="15" x14ac:dyDescent="0.25"/>
    <row r="244" customFormat="1" ht="15" x14ac:dyDescent="0.25"/>
    <row r="245" customFormat="1" ht="15" x14ac:dyDescent="0.25"/>
    <row r="246" customFormat="1" ht="15" x14ac:dyDescent="0.25"/>
    <row r="247" customFormat="1" ht="15" x14ac:dyDescent="0.25"/>
    <row r="248" customFormat="1" ht="15" x14ac:dyDescent="0.25"/>
    <row r="249" customFormat="1" ht="15" x14ac:dyDescent="0.25"/>
    <row r="250" customFormat="1" ht="15" x14ac:dyDescent="0.25"/>
    <row r="251" customFormat="1" ht="15" x14ac:dyDescent="0.25"/>
  </sheetData>
  <mergeCells count="17">
    <mergeCell ref="A1:E2"/>
    <mergeCell ref="A3:E4"/>
    <mergeCell ref="A6:E7"/>
    <mergeCell ref="A12:E13"/>
    <mergeCell ref="A14:A16"/>
    <mergeCell ref="A24:E24"/>
    <mergeCell ref="A25:E25"/>
    <mergeCell ref="A26:E26"/>
    <mergeCell ref="B14:B15"/>
    <mergeCell ref="C14:C15"/>
    <mergeCell ref="D14:D15"/>
    <mergeCell ref="E14:E15"/>
    <mergeCell ref="A19:C20"/>
    <mergeCell ref="D19:D20"/>
    <mergeCell ref="E19:E20"/>
    <mergeCell ref="A22:E22"/>
    <mergeCell ref="A23:E23"/>
  </mergeCells>
  <pageMargins left="0.75" right="0.75" top="1" bottom="1" header="0.511811023622047" footer="0.511811023622047"/>
  <pageSetup paperSize="9" fitToHeight="0" orientation="landscape"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rgb="FF2E75B6"/>
    <pageSetUpPr fitToPage="1"/>
  </sheetPr>
  <dimension ref="B1:J249"/>
  <sheetViews>
    <sheetView showGridLines="0" topLeftCell="A6" zoomScaleNormal="100" workbookViewId="0">
      <selection activeCell="F9" sqref="F9"/>
    </sheetView>
  </sheetViews>
  <sheetFormatPr defaultColWidth="8.7109375" defaultRowHeight="15" x14ac:dyDescent="0.25"/>
  <cols>
    <col min="1" max="1" width="8.7109375" style="1"/>
    <col min="2" max="2" width="42.5703125" style="1" customWidth="1"/>
    <col min="3" max="3" width="15" style="1" customWidth="1"/>
    <col min="4" max="4" width="9.7109375" style="1" customWidth="1"/>
    <col min="5" max="5" width="18.140625" style="1" customWidth="1"/>
    <col min="6" max="6" width="15.7109375" style="1" customWidth="1"/>
    <col min="7" max="8" width="14.7109375" style="1" customWidth="1"/>
    <col min="9" max="9" width="9.7109375" customWidth="1"/>
    <col min="10" max="10" width="13" customWidth="1"/>
    <col min="11" max="11" width="11.5703125" style="1" customWidth="1"/>
    <col min="12" max="13" width="4.42578125" style="1" customWidth="1"/>
    <col min="14" max="14" width="52.140625" style="1" customWidth="1"/>
    <col min="15" max="15" width="10.85546875" style="1" customWidth="1"/>
    <col min="16" max="16" width="11.85546875" style="1" customWidth="1"/>
    <col min="17" max="17" width="11.5703125" style="1" customWidth="1"/>
    <col min="18" max="18" width="9.28515625" style="1" customWidth="1"/>
    <col min="19" max="19" width="11.85546875" style="1" customWidth="1"/>
    <col min="20" max="20" width="15.42578125" style="1" customWidth="1"/>
    <col min="21" max="21" width="9.85546875" style="1" customWidth="1"/>
    <col min="22" max="65" width="4.42578125" style="1" customWidth="1"/>
    <col min="66" max="16384" width="8.7109375" style="1"/>
  </cols>
  <sheetData>
    <row r="1" spans="2:8" ht="16.899999999999999" customHeight="1" x14ac:dyDescent="0.25">
      <c r="B1" s="236" t="s">
        <v>251</v>
      </c>
      <c r="C1" s="236"/>
      <c r="D1" s="236"/>
      <c r="E1" s="236"/>
      <c r="F1" s="236"/>
      <c r="G1" s="85"/>
      <c r="H1" s="85"/>
    </row>
    <row r="2" spans="2:8" ht="16.899999999999999" customHeight="1" x14ac:dyDescent="0.25">
      <c r="B2" s="236" t="s">
        <v>252</v>
      </c>
      <c r="C2" s="236"/>
      <c r="D2" s="236"/>
      <c r="E2" s="236"/>
      <c r="F2" s="236"/>
      <c r="G2" s="85"/>
      <c r="H2" s="85"/>
    </row>
    <row r="3" spans="2:8" ht="16.899999999999999" customHeight="1" x14ac:dyDescent="0.25">
      <c r="B3" s="225" t="s">
        <v>72</v>
      </c>
      <c r="C3" s="225"/>
      <c r="D3" s="225"/>
      <c r="E3" s="225"/>
      <c r="F3" s="225"/>
      <c r="G3" s="225"/>
      <c r="H3" s="225"/>
    </row>
    <row r="4" spans="2:8" ht="16.899999999999999" customHeight="1" x14ac:dyDescent="0.25">
      <c r="B4" s="225"/>
      <c r="C4" s="225"/>
      <c r="D4" s="225"/>
      <c r="E4" s="225"/>
      <c r="F4" s="225"/>
      <c r="G4" s="225"/>
      <c r="H4" s="225"/>
    </row>
    <row r="5" spans="2:8" ht="16.899999999999999" customHeight="1" x14ac:dyDescent="0.25">
      <c r="B5" s="237" t="s">
        <v>253</v>
      </c>
      <c r="C5" s="231" t="s">
        <v>254</v>
      </c>
      <c r="D5" s="231" t="s">
        <v>255</v>
      </c>
      <c r="E5" s="238" t="s">
        <v>256</v>
      </c>
      <c r="F5" s="238" t="s">
        <v>257</v>
      </c>
      <c r="G5" s="86"/>
      <c r="H5" s="87"/>
    </row>
    <row r="6" spans="2:8" ht="16.899999999999999" customHeight="1" x14ac:dyDescent="0.25">
      <c r="B6" s="237"/>
      <c r="C6" s="231"/>
      <c r="D6" s="231"/>
      <c r="E6" s="231"/>
      <c r="F6" s="231"/>
      <c r="G6" s="88"/>
      <c r="H6" s="89"/>
    </row>
    <row r="7" spans="2:8" ht="16.899999999999999" customHeight="1" x14ac:dyDescent="0.25">
      <c r="B7" s="90" t="s">
        <v>258</v>
      </c>
      <c r="C7" s="52" t="s">
        <v>259</v>
      </c>
      <c r="D7" s="91">
        <v>1</v>
      </c>
      <c r="E7" s="92">
        <v>22.01</v>
      </c>
      <c r="F7" s="93">
        <f t="shared" ref="F7:F38" si="0">ROUND(D7*E7,2)</f>
        <v>22.01</v>
      </c>
      <c r="G7" s="20"/>
      <c r="H7" s="94"/>
    </row>
    <row r="8" spans="2:8" ht="16.899999999999999" customHeight="1" x14ac:dyDescent="0.25">
      <c r="B8" s="90" t="s">
        <v>260</v>
      </c>
      <c r="C8" s="52" t="s">
        <v>259</v>
      </c>
      <c r="D8" s="91">
        <v>1</v>
      </c>
      <c r="E8" s="92">
        <v>31.27</v>
      </c>
      <c r="F8" s="93">
        <f t="shared" si="0"/>
        <v>31.27</v>
      </c>
      <c r="G8" s="20"/>
      <c r="H8" s="94"/>
    </row>
    <row r="9" spans="2:8" ht="16.899999999999999" customHeight="1" x14ac:dyDescent="0.25">
      <c r="B9" s="90" t="s">
        <v>261</v>
      </c>
      <c r="C9" s="52" t="s">
        <v>259</v>
      </c>
      <c r="D9" s="91">
        <v>1</v>
      </c>
      <c r="E9" s="92">
        <v>51.24</v>
      </c>
      <c r="F9" s="93">
        <f t="shared" si="0"/>
        <v>51.24</v>
      </c>
      <c r="G9" s="20"/>
      <c r="H9" s="94"/>
    </row>
    <row r="10" spans="2:8" ht="16.899999999999999" customHeight="1" x14ac:dyDescent="0.25">
      <c r="B10" s="90" t="s">
        <v>262</v>
      </c>
      <c r="C10" s="52" t="s">
        <v>259</v>
      </c>
      <c r="D10" s="91">
        <v>1</v>
      </c>
      <c r="E10" s="92">
        <v>22.98</v>
      </c>
      <c r="F10" s="93">
        <f t="shared" si="0"/>
        <v>22.98</v>
      </c>
      <c r="G10" s="20"/>
      <c r="H10" s="94"/>
    </row>
    <row r="11" spans="2:8" ht="16.899999999999999" customHeight="1" x14ac:dyDescent="0.25">
      <c r="B11" s="90" t="s">
        <v>263</v>
      </c>
      <c r="C11" s="52" t="s">
        <v>259</v>
      </c>
      <c r="D11" s="91">
        <v>1</v>
      </c>
      <c r="E11" s="92">
        <v>16.7</v>
      </c>
      <c r="F11" s="93">
        <f t="shared" si="0"/>
        <v>16.7</v>
      </c>
      <c r="G11" s="20"/>
      <c r="H11" s="94"/>
    </row>
    <row r="12" spans="2:8" ht="16.899999999999999" customHeight="1" x14ac:dyDescent="0.25">
      <c r="B12" s="90" t="s">
        <v>264</v>
      </c>
      <c r="C12" s="52" t="s">
        <v>259</v>
      </c>
      <c r="D12" s="91">
        <v>1</v>
      </c>
      <c r="E12" s="92">
        <v>141.85</v>
      </c>
      <c r="F12" s="93">
        <f t="shared" si="0"/>
        <v>141.85</v>
      </c>
      <c r="G12" s="20"/>
      <c r="H12" s="94"/>
    </row>
    <row r="13" spans="2:8" ht="16.899999999999999" customHeight="1" x14ac:dyDescent="0.25">
      <c r="B13" s="90" t="s">
        <v>265</v>
      </c>
      <c r="C13" s="52" t="s">
        <v>259</v>
      </c>
      <c r="D13" s="91">
        <v>1</v>
      </c>
      <c r="E13" s="92">
        <v>12.11</v>
      </c>
      <c r="F13" s="93">
        <f t="shared" si="0"/>
        <v>12.11</v>
      </c>
      <c r="G13" s="20"/>
      <c r="H13" s="94"/>
    </row>
    <row r="14" spans="2:8" ht="16.899999999999999" customHeight="1" x14ac:dyDescent="0.25">
      <c r="B14" s="90" t="s">
        <v>266</v>
      </c>
      <c r="C14" s="52" t="s">
        <v>259</v>
      </c>
      <c r="D14" s="91">
        <v>1</v>
      </c>
      <c r="E14" s="92">
        <v>16.55</v>
      </c>
      <c r="F14" s="93">
        <f t="shared" si="0"/>
        <v>16.55</v>
      </c>
      <c r="G14" s="20"/>
      <c r="H14" s="94"/>
    </row>
    <row r="15" spans="2:8" ht="16.899999999999999" customHeight="1" x14ac:dyDescent="0.25">
      <c r="B15" s="90" t="s">
        <v>267</v>
      </c>
      <c r="C15" s="52" t="s">
        <v>259</v>
      </c>
      <c r="D15" s="91">
        <v>1</v>
      </c>
      <c r="E15" s="92">
        <v>50.43</v>
      </c>
      <c r="F15" s="93">
        <f t="shared" si="0"/>
        <v>50.43</v>
      </c>
      <c r="G15" s="20"/>
      <c r="H15" s="94"/>
    </row>
    <row r="16" spans="2:8" ht="16.899999999999999" customHeight="1" x14ac:dyDescent="0.25">
      <c r="B16" s="90" t="s">
        <v>268</v>
      </c>
      <c r="C16" s="52" t="s">
        <v>269</v>
      </c>
      <c r="D16" s="91">
        <v>1</v>
      </c>
      <c r="E16" s="92">
        <v>100.48</v>
      </c>
      <c r="F16" s="93">
        <f t="shared" si="0"/>
        <v>100.48</v>
      </c>
      <c r="G16" s="20"/>
      <c r="H16" s="94"/>
    </row>
    <row r="17" spans="2:8" ht="16.899999999999999" customHeight="1" x14ac:dyDescent="0.25">
      <c r="B17" s="90" t="s">
        <v>270</v>
      </c>
      <c r="C17" s="52" t="s">
        <v>269</v>
      </c>
      <c r="D17" s="91">
        <v>1</v>
      </c>
      <c r="E17" s="92">
        <v>94.67</v>
      </c>
      <c r="F17" s="93">
        <f t="shared" si="0"/>
        <v>94.67</v>
      </c>
      <c r="G17" s="20"/>
      <c r="H17" s="94"/>
    </row>
    <row r="18" spans="2:8" ht="16.899999999999999" customHeight="1" x14ac:dyDescent="0.25">
      <c r="B18" s="90" t="s">
        <v>271</v>
      </c>
      <c r="C18" s="52" t="s">
        <v>269</v>
      </c>
      <c r="D18" s="91">
        <v>4</v>
      </c>
      <c r="E18" s="92">
        <v>30.94</v>
      </c>
      <c r="F18" s="93">
        <f t="shared" si="0"/>
        <v>123.76</v>
      </c>
      <c r="G18" s="20"/>
      <c r="H18" s="94"/>
    </row>
    <row r="19" spans="2:8" ht="16.899999999999999" customHeight="1" x14ac:dyDescent="0.25">
      <c r="B19" s="90" t="s">
        <v>272</v>
      </c>
      <c r="C19" s="52" t="s">
        <v>269</v>
      </c>
      <c r="D19" s="91">
        <v>2</v>
      </c>
      <c r="E19" s="92">
        <v>42.51</v>
      </c>
      <c r="F19" s="93">
        <f t="shared" si="0"/>
        <v>85.02</v>
      </c>
      <c r="G19" s="20"/>
      <c r="H19" s="94"/>
    </row>
    <row r="20" spans="2:8" ht="16.899999999999999" customHeight="1" x14ac:dyDescent="0.25">
      <c r="B20" s="90" t="s">
        <v>273</v>
      </c>
      <c r="C20" s="52" t="s">
        <v>269</v>
      </c>
      <c r="D20" s="91">
        <v>2</v>
      </c>
      <c r="E20" s="92">
        <v>27.22</v>
      </c>
      <c r="F20" s="93">
        <f t="shared" si="0"/>
        <v>54.44</v>
      </c>
      <c r="G20" s="20"/>
      <c r="H20" s="94"/>
    </row>
    <row r="21" spans="2:8" ht="16.899999999999999" customHeight="1" x14ac:dyDescent="0.25">
      <c r="B21" s="90" t="s">
        <v>274</v>
      </c>
      <c r="C21" s="52" t="s">
        <v>259</v>
      </c>
      <c r="D21" s="91">
        <v>1</v>
      </c>
      <c r="E21" s="92">
        <v>15.5</v>
      </c>
      <c r="F21" s="93">
        <f t="shared" si="0"/>
        <v>15.5</v>
      </c>
      <c r="G21" s="20"/>
      <c r="H21" s="94"/>
    </row>
    <row r="22" spans="2:8" ht="16.899999999999999" customHeight="1" x14ac:dyDescent="0.25">
      <c r="B22" s="90" t="s">
        <v>275</v>
      </c>
      <c r="C22" s="52" t="s">
        <v>259</v>
      </c>
      <c r="D22" s="91">
        <v>1</v>
      </c>
      <c r="E22" s="92">
        <v>17.239999999999998</v>
      </c>
      <c r="F22" s="93">
        <f t="shared" si="0"/>
        <v>17.239999999999998</v>
      </c>
      <c r="G22" s="20"/>
      <c r="H22" s="94"/>
    </row>
    <row r="23" spans="2:8" ht="16.899999999999999" customHeight="1" x14ac:dyDescent="0.25">
      <c r="B23" s="90" t="s">
        <v>276</v>
      </c>
      <c r="C23" s="52" t="s">
        <v>259</v>
      </c>
      <c r="D23" s="91">
        <v>1</v>
      </c>
      <c r="E23" s="92">
        <v>26.42</v>
      </c>
      <c r="F23" s="93">
        <f t="shared" si="0"/>
        <v>26.42</v>
      </c>
      <c r="G23" s="20"/>
      <c r="H23" s="94"/>
    </row>
    <row r="24" spans="2:8" ht="16.899999999999999" customHeight="1" x14ac:dyDescent="0.25">
      <c r="B24" s="90" t="s">
        <v>277</v>
      </c>
      <c r="C24" s="52" t="s">
        <v>259</v>
      </c>
      <c r="D24" s="91">
        <v>24</v>
      </c>
      <c r="E24" s="92">
        <v>1.52</v>
      </c>
      <c r="F24" s="93">
        <f t="shared" si="0"/>
        <v>36.479999999999997</v>
      </c>
      <c r="G24" s="20"/>
      <c r="H24" s="94"/>
    </row>
    <row r="25" spans="2:8" ht="16.899999999999999" customHeight="1" x14ac:dyDescent="0.25">
      <c r="B25" s="90" t="s">
        <v>278</v>
      </c>
      <c r="C25" s="52" t="s">
        <v>259</v>
      </c>
      <c r="D25" s="91">
        <v>24</v>
      </c>
      <c r="E25" s="92">
        <v>5.01</v>
      </c>
      <c r="F25" s="93">
        <f t="shared" si="0"/>
        <v>120.24</v>
      </c>
      <c r="G25" s="20"/>
      <c r="H25" s="94"/>
    </row>
    <row r="26" spans="2:8" ht="16.899999999999999" customHeight="1" x14ac:dyDescent="0.25">
      <c r="B26" s="90" t="s">
        <v>279</v>
      </c>
      <c r="C26" s="52" t="s">
        <v>259</v>
      </c>
      <c r="D26" s="91">
        <v>2</v>
      </c>
      <c r="E26" s="92">
        <v>9.02</v>
      </c>
      <c r="F26" s="93">
        <f t="shared" si="0"/>
        <v>18.04</v>
      </c>
      <c r="G26" s="20"/>
      <c r="H26" s="94"/>
    </row>
    <row r="27" spans="2:8" ht="16.899999999999999" customHeight="1" x14ac:dyDescent="0.25">
      <c r="B27" s="90" t="s">
        <v>280</v>
      </c>
      <c r="C27" s="52" t="s">
        <v>259</v>
      </c>
      <c r="D27" s="91">
        <v>2</v>
      </c>
      <c r="E27" s="92">
        <v>8.1199999999999992</v>
      </c>
      <c r="F27" s="93">
        <f t="shared" si="0"/>
        <v>16.239999999999998</v>
      </c>
      <c r="G27" s="20"/>
      <c r="H27" s="94"/>
    </row>
    <row r="28" spans="2:8" ht="16.899999999999999" customHeight="1" x14ac:dyDescent="0.25">
      <c r="B28" s="90" t="s">
        <v>281</v>
      </c>
      <c r="C28" s="52" t="s">
        <v>259</v>
      </c>
      <c r="D28" s="91">
        <v>1</v>
      </c>
      <c r="E28" s="92">
        <v>14.2</v>
      </c>
      <c r="F28" s="93">
        <f t="shared" si="0"/>
        <v>14.2</v>
      </c>
      <c r="G28" s="20"/>
      <c r="H28" s="94"/>
    </row>
    <row r="29" spans="2:8" ht="16.899999999999999" customHeight="1" x14ac:dyDescent="0.25">
      <c r="B29" s="90" t="s">
        <v>282</v>
      </c>
      <c r="C29" s="52" t="s">
        <v>259</v>
      </c>
      <c r="D29" s="91">
        <v>6</v>
      </c>
      <c r="E29" s="92">
        <v>8.4</v>
      </c>
      <c r="F29" s="93">
        <f t="shared" si="0"/>
        <v>50.4</v>
      </c>
      <c r="G29" s="20"/>
      <c r="H29" s="94"/>
    </row>
    <row r="30" spans="2:8" ht="16.899999999999999" customHeight="1" x14ac:dyDescent="0.25">
      <c r="B30" s="90" t="s">
        <v>283</v>
      </c>
      <c r="C30" s="52" t="s">
        <v>259</v>
      </c>
      <c r="D30" s="91">
        <v>1</v>
      </c>
      <c r="E30" s="92">
        <v>31.85</v>
      </c>
      <c r="F30" s="93">
        <f t="shared" si="0"/>
        <v>31.85</v>
      </c>
      <c r="G30" s="20"/>
      <c r="H30" s="94"/>
    </row>
    <row r="31" spans="2:8" ht="16.899999999999999" customHeight="1" x14ac:dyDescent="0.25">
      <c r="B31" s="90" t="s">
        <v>284</v>
      </c>
      <c r="C31" s="52" t="s">
        <v>259</v>
      </c>
      <c r="D31" s="91">
        <v>24</v>
      </c>
      <c r="E31" s="92">
        <v>5.49</v>
      </c>
      <c r="F31" s="93">
        <f t="shared" si="0"/>
        <v>131.76</v>
      </c>
      <c r="G31" s="20"/>
      <c r="H31" s="94"/>
    </row>
    <row r="32" spans="2:8" ht="16.899999999999999" customHeight="1" x14ac:dyDescent="0.25">
      <c r="B32" s="90" t="s">
        <v>285</v>
      </c>
      <c r="C32" s="52" t="s">
        <v>259</v>
      </c>
      <c r="D32" s="91">
        <v>4</v>
      </c>
      <c r="E32" s="92">
        <v>1.48</v>
      </c>
      <c r="F32" s="93">
        <f t="shared" si="0"/>
        <v>5.92</v>
      </c>
      <c r="G32" s="20"/>
      <c r="H32" s="94"/>
    </row>
    <row r="33" spans="2:8" ht="16.899999999999999" customHeight="1" x14ac:dyDescent="0.25">
      <c r="B33" s="90" t="s">
        <v>286</v>
      </c>
      <c r="C33" s="52" t="s">
        <v>259</v>
      </c>
      <c r="D33" s="91">
        <v>1</v>
      </c>
      <c r="E33" s="92">
        <v>144.32</v>
      </c>
      <c r="F33" s="93">
        <f t="shared" si="0"/>
        <v>144.32</v>
      </c>
      <c r="G33" s="20"/>
      <c r="H33" s="94"/>
    </row>
    <row r="34" spans="2:8" ht="16.899999999999999" customHeight="1" x14ac:dyDescent="0.25">
      <c r="B34" s="90" t="s">
        <v>287</v>
      </c>
      <c r="C34" s="52" t="s">
        <v>259</v>
      </c>
      <c r="D34" s="91">
        <v>1</v>
      </c>
      <c r="E34" s="92">
        <v>49.4</v>
      </c>
      <c r="F34" s="93">
        <f t="shared" si="0"/>
        <v>49.4</v>
      </c>
      <c r="G34" s="20"/>
      <c r="H34" s="94"/>
    </row>
    <row r="35" spans="2:8" ht="16.899999999999999" customHeight="1" x14ac:dyDescent="0.25">
      <c r="B35" s="90" t="s">
        <v>288</v>
      </c>
      <c r="C35" s="52" t="s">
        <v>259</v>
      </c>
      <c r="D35" s="91">
        <v>1</v>
      </c>
      <c r="E35" s="92">
        <v>79.23</v>
      </c>
      <c r="F35" s="93">
        <f t="shared" si="0"/>
        <v>79.23</v>
      </c>
      <c r="G35" s="20"/>
      <c r="H35" s="94"/>
    </row>
    <row r="36" spans="2:8" ht="16.899999999999999" customHeight="1" x14ac:dyDescent="0.25">
      <c r="B36" s="90" t="s">
        <v>289</v>
      </c>
      <c r="C36" s="52" t="s">
        <v>259</v>
      </c>
      <c r="D36" s="91">
        <v>1</v>
      </c>
      <c r="E36" s="92">
        <v>62.78</v>
      </c>
      <c r="F36" s="93">
        <f t="shared" si="0"/>
        <v>62.78</v>
      </c>
      <c r="G36" s="20"/>
      <c r="H36" s="94"/>
    </row>
    <row r="37" spans="2:8" ht="16.899999999999999" customHeight="1" x14ac:dyDescent="0.25">
      <c r="B37" s="90" t="s">
        <v>290</v>
      </c>
      <c r="C37" s="52" t="s">
        <v>259</v>
      </c>
      <c r="D37" s="91">
        <v>1</v>
      </c>
      <c r="E37" s="92">
        <v>135.44</v>
      </c>
      <c r="F37" s="93">
        <f t="shared" si="0"/>
        <v>135.44</v>
      </c>
      <c r="G37" s="20"/>
      <c r="H37" s="94"/>
    </row>
    <row r="38" spans="2:8" ht="16.899999999999999" customHeight="1" x14ac:dyDescent="0.25">
      <c r="B38" s="90" t="s">
        <v>291</v>
      </c>
      <c r="C38" s="52" t="s">
        <v>259</v>
      </c>
      <c r="D38" s="91">
        <v>1</v>
      </c>
      <c r="E38" s="92">
        <v>57.75</v>
      </c>
      <c r="F38" s="93">
        <f t="shared" si="0"/>
        <v>57.75</v>
      </c>
      <c r="G38" s="20"/>
      <c r="H38" s="94"/>
    </row>
    <row r="39" spans="2:8" ht="16.899999999999999" customHeight="1" x14ac:dyDescent="0.25">
      <c r="B39" s="90" t="s">
        <v>292</v>
      </c>
      <c r="C39" s="52" t="s">
        <v>259</v>
      </c>
      <c r="D39" s="91">
        <v>1</v>
      </c>
      <c r="E39" s="92">
        <v>77.81</v>
      </c>
      <c r="F39" s="93">
        <f t="shared" ref="F39:F55" si="1">ROUND(D39*E39,2)</f>
        <v>77.81</v>
      </c>
      <c r="G39" s="20"/>
      <c r="H39" s="94"/>
    </row>
    <row r="40" spans="2:8" ht="16.899999999999999" customHeight="1" x14ac:dyDescent="0.25">
      <c r="B40" s="90" t="s">
        <v>293</v>
      </c>
      <c r="C40" s="52" t="s">
        <v>259</v>
      </c>
      <c r="D40" s="91">
        <v>1</v>
      </c>
      <c r="E40" s="92">
        <v>53.87</v>
      </c>
      <c r="F40" s="93">
        <f t="shared" si="1"/>
        <v>53.87</v>
      </c>
      <c r="G40" s="20"/>
      <c r="H40" s="94"/>
    </row>
    <row r="41" spans="2:8" ht="16.899999999999999" customHeight="1" x14ac:dyDescent="0.25">
      <c r="B41" s="90" t="s">
        <v>294</v>
      </c>
      <c r="C41" s="52" t="s">
        <v>259</v>
      </c>
      <c r="D41" s="91">
        <v>1</v>
      </c>
      <c r="E41" s="92">
        <v>24.01</v>
      </c>
      <c r="F41" s="93">
        <f t="shared" si="1"/>
        <v>24.01</v>
      </c>
      <c r="G41" s="20"/>
      <c r="H41" s="94"/>
    </row>
    <row r="42" spans="2:8" ht="16.899999999999999" customHeight="1" x14ac:dyDescent="0.25">
      <c r="B42" s="90" t="s">
        <v>295</v>
      </c>
      <c r="C42" s="52" t="s">
        <v>259</v>
      </c>
      <c r="D42" s="91">
        <v>1</v>
      </c>
      <c r="E42" s="92">
        <v>22</v>
      </c>
      <c r="F42" s="93">
        <f t="shared" si="1"/>
        <v>22</v>
      </c>
      <c r="G42" s="20"/>
      <c r="H42" s="94"/>
    </row>
    <row r="43" spans="2:8" ht="16.899999999999999" customHeight="1" x14ac:dyDescent="0.25">
      <c r="B43" s="90" t="s">
        <v>296</v>
      </c>
      <c r="C43" s="52" t="s">
        <v>259</v>
      </c>
      <c r="D43" s="91">
        <v>1</v>
      </c>
      <c r="E43" s="92">
        <v>26.52</v>
      </c>
      <c r="F43" s="93">
        <f t="shared" si="1"/>
        <v>26.52</v>
      </c>
      <c r="G43" s="20"/>
      <c r="H43" s="94"/>
    </row>
    <row r="44" spans="2:8" ht="16.899999999999999" customHeight="1" x14ac:dyDescent="0.25">
      <c r="B44" s="90" t="s">
        <v>297</v>
      </c>
      <c r="C44" s="52" t="s">
        <v>259</v>
      </c>
      <c r="D44" s="91">
        <v>1</v>
      </c>
      <c r="E44" s="92">
        <v>18.55</v>
      </c>
      <c r="F44" s="93">
        <f t="shared" si="1"/>
        <v>18.55</v>
      </c>
      <c r="G44" s="20"/>
      <c r="H44" s="94"/>
    </row>
    <row r="45" spans="2:8" ht="16.899999999999999" customHeight="1" x14ac:dyDescent="0.25">
      <c r="B45" s="90" t="s">
        <v>298</v>
      </c>
      <c r="C45" s="52" t="s">
        <v>259</v>
      </c>
      <c r="D45" s="91">
        <v>1</v>
      </c>
      <c r="E45" s="92">
        <v>43.05</v>
      </c>
      <c r="F45" s="93">
        <f t="shared" si="1"/>
        <v>43.05</v>
      </c>
      <c r="G45" s="20"/>
      <c r="H45" s="94"/>
    </row>
    <row r="46" spans="2:8" ht="16.899999999999999" customHeight="1" x14ac:dyDescent="0.25">
      <c r="B46" s="90" t="s">
        <v>299</v>
      </c>
      <c r="C46" s="52" t="s">
        <v>259</v>
      </c>
      <c r="D46" s="91">
        <v>5</v>
      </c>
      <c r="E46" s="92">
        <v>8.9499999999999993</v>
      </c>
      <c r="F46" s="93">
        <f t="shared" si="1"/>
        <v>44.75</v>
      </c>
      <c r="G46" s="20"/>
      <c r="H46" s="94"/>
    </row>
    <row r="47" spans="2:8" ht="16.899999999999999" customHeight="1" x14ac:dyDescent="0.25">
      <c r="B47" s="90" t="s">
        <v>300</v>
      </c>
      <c r="C47" s="52" t="s">
        <v>259</v>
      </c>
      <c r="D47" s="91">
        <v>10</v>
      </c>
      <c r="E47" s="92">
        <v>11.92</v>
      </c>
      <c r="F47" s="93">
        <f t="shared" si="1"/>
        <v>119.2</v>
      </c>
      <c r="G47" s="20"/>
      <c r="H47" s="94"/>
    </row>
    <row r="48" spans="2:8" ht="16.899999999999999" customHeight="1" x14ac:dyDescent="0.25">
      <c r="B48" s="90" t="s">
        <v>301</v>
      </c>
      <c r="C48" s="52" t="s">
        <v>259</v>
      </c>
      <c r="D48" s="91">
        <v>10</v>
      </c>
      <c r="E48" s="92">
        <v>7.45</v>
      </c>
      <c r="F48" s="93">
        <f t="shared" si="1"/>
        <v>74.5</v>
      </c>
      <c r="G48" s="20"/>
      <c r="H48" s="94"/>
    </row>
    <row r="49" spans="2:8" ht="16.899999999999999" customHeight="1" x14ac:dyDescent="0.25">
      <c r="B49" s="90" t="s">
        <v>302</v>
      </c>
      <c r="C49" s="52" t="s">
        <v>259</v>
      </c>
      <c r="D49" s="91">
        <v>10</v>
      </c>
      <c r="E49" s="92">
        <v>19.28</v>
      </c>
      <c r="F49" s="93">
        <f t="shared" si="1"/>
        <v>192.8</v>
      </c>
      <c r="G49" s="20"/>
      <c r="H49" s="94"/>
    </row>
    <row r="50" spans="2:8" ht="16.899999999999999" customHeight="1" x14ac:dyDescent="0.25">
      <c r="B50" s="90" t="s">
        <v>303</v>
      </c>
      <c r="C50" s="52" t="s">
        <v>259</v>
      </c>
      <c r="D50" s="91">
        <v>10</v>
      </c>
      <c r="E50" s="92">
        <v>9.01</v>
      </c>
      <c r="F50" s="93">
        <f t="shared" si="1"/>
        <v>90.1</v>
      </c>
      <c r="G50" s="20"/>
      <c r="H50" s="94"/>
    </row>
    <row r="51" spans="2:8" ht="16.899999999999999" customHeight="1" x14ac:dyDescent="0.25">
      <c r="B51" s="90" t="s">
        <v>304</v>
      </c>
      <c r="C51" s="52" t="s">
        <v>259</v>
      </c>
      <c r="D51" s="91">
        <v>1</v>
      </c>
      <c r="E51" s="92">
        <v>35.71</v>
      </c>
      <c r="F51" s="93">
        <f t="shared" si="1"/>
        <v>35.71</v>
      </c>
      <c r="G51" s="20"/>
      <c r="H51" s="94"/>
    </row>
    <row r="52" spans="2:8" ht="16.899999999999999" customHeight="1" x14ac:dyDescent="0.25">
      <c r="B52" s="90" t="s">
        <v>305</v>
      </c>
      <c r="C52" s="52" t="s">
        <v>259</v>
      </c>
      <c r="D52" s="91">
        <v>0</v>
      </c>
      <c r="E52" s="92">
        <v>57.94</v>
      </c>
      <c r="F52" s="93">
        <f t="shared" si="1"/>
        <v>0</v>
      </c>
      <c r="G52" s="20"/>
      <c r="H52" s="94"/>
    </row>
    <row r="53" spans="2:8" ht="16.899999999999999" customHeight="1" x14ac:dyDescent="0.25">
      <c r="B53" s="90" t="s">
        <v>306</v>
      </c>
      <c r="C53" s="52" t="s">
        <v>259</v>
      </c>
      <c r="D53" s="91">
        <v>4</v>
      </c>
      <c r="E53" s="92">
        <v>61.39</v>
      </c>
      <c r="F53" s="93">
        <f t="shared" si="1"/>
        <v>245.56</v>
      </c>
      <c r="G53" s="20"/>
      <c r="H53" s="94"/>
    </row>
    <row r="54" spans="2:8" ht="16.899999999999999" customHeight="1" x14ac:dyDescent="0.25">
      <c r="B54" s="90" t="s">
        <v>307</v>
      </c>
      <c r="C54" s="52" t="s">
        <v>259</v>
      </c>
      <c r="D54" s="91">
        <v>2</v>
      </c>
      <c r="E54" s="92">
        <v>9.89</v>
      </c>
      <c r="F54" s="93">
        <f t="shared" si="1"/>
        <v>19.78</v>
      </c>
      <c r="G54" s="20"/>
      <c r="H54" s="94"/>
    </row>
    <row r="55" spans="2:8" ht="16.899999999999999" customHeight="1" x14ac:dyDescent="0.25">
      <c r="B55" s="90" t="s">
        <v>308</v>
      </c>
      <c r="C55" s="52" t="s">
        <v>259</v>
      </c>
      <c r="D55" s="91">
        <v>10</v>
      </c>
      <c r="E55" s="92">
        <v>11.19</v>
      </c>
      <c r="F55" s="93">
        <f t="shared" si="1"/>
        <v>111.9</v>
      </c>
      <c r="G55" s="20"/>
      <c r="H55" s="94"/>
    </row>
    <row r="56" spans="2:8" ht="16.899999999999999" customHeight="1" x14ac:dyDescent="0.25">
      <c r="B56" s="95" t="s">
        <v>309</v>
      </c>
      <c r="C56" s="96"/>
      <c r="D56" s="37"/>
      <c r="E56" s="37"/>
      <c r="F56" s="97">
        <f>SUM(F7:F55)</f>
        <v>3036.8300000000004</v>
      </c>
      <c r="G56" s="98"/>
      <c r="H56" s="99"/>
    </row>
    <row r="57" spans="2:8" ht="16.899999999999999" customHeight="1" x14ac:dyDescent="0.25">
      <c r="B57" s="95" t="s">
        <v>310</v>
      </c>
      <c r="C57" s="96"/>
      <c r="D57" s="37"/>
      <c r="E57" s="37"/>
      <c r="F57" s="97">
        <f>ROUND(F56/12,2)</f>
        <v>253.07</v>
      </c>
      <c r="G57" s="98"/>
      <c r="H57" s="99"/>
    </row>
    <row r="58" spans="2:8" ht="16.899999999999999" customHeight="1" x14ac:dyDescent="0.25">
      <c r="B58" s="90"/>
      <c r="C58" s="52"/>
      <c r="D58" s="91"/>
      <c r="E58" s="91"/>
      <c r="F58" s="100"/>
      <c r="G58" s="69"/>
      <c r="H58" s="101"/>
    </row>
    <row r="59" spans="2:8" ht="16.899999999999999" customHeight="1" x14ac:dyDescent="0.25">
      <c r="B59" s="221" t="s">
        <v>311</v>
      </c>
      <c r="C59" s="219" t="s">
        <v>254</v>
      </c>
      <c r="D59" s="222" t="s">
        <v>312</v>
      </c>
      <c r="E59" s="223" t="s">
        <v>256</v>
      </c>
      <c r="F59" s="223" t="s">
        <v>313</v>
      </c>
      <c r="G59" s="102"/>
      <c r="H59" s="103"/>
    </row>
    <row r="60" spans="2:8" ht="16.899999999999999" customHeight="1" x14ac:dyDescent="0.25">
      <c r="B60" s="221"/>
      <c r="C60" s="219"/>
      <c r="D60" s="219"/>
      <c r="E60" s="219"/>
      <c r="F60" s="219"/>
      <c r="G60" s="104"/>
      <c r="H60" s="105"/>
    </row>
    <row r="61" spans="2:8" ht="16.899999999999999" customHeight="1" x14ac:dyDescent="0.25">
      <c r="B61" s="90" t="s">
        <v>314</v>
      </c>
      <c r="C61" s="52" t="s">
        <v>315</v>
      </c>
      <c r="D61" s="106">
        <v>4</v>
      </c>
      <c r="E61" s="107">
        <v>58.17</v>
      </c>
      <c r="F61" s="108">
        <f t="shared" ref="F61:F76" si="2">ROUND(D61*E61,2)</f>
        <v>232.68</v>
      </c>
      <c r="G61" s="20"/>
      <c r="H61" s="94"/>
    </row>
    <row r="62" spans="2:8" ht="16.899999999999999" customHeight="1" x14ac:dyDescent="0.25">
      <c r="B62" s="90" t="s">
        <v>316</v>
      </c>
      <c r="C62" s="52" t="s">
        <v>259</v>
      </c>
      <c r="D62" s="106">
        <v>4</v>
      </c>
      <c r="E62" s="107">
        <v>66.819999999999993</v>
      </c>
      <c r="F62" s="108">
        <f t="shared" si="2"/>
        <v>267.27999999999997</v>
      </c>
      <c r="G62" s="20"/>
      <c r="H62" s="94"/>
    </row>
    <row r="63" spans="2:8" ht="16.899999999999999" customHeight="1" x14ac:dyDescent="0.25">
      <c r="B63" s="90" t="s">
        <v>317</v>
      </c>
      <c r="C63" s="52" t="s">
        <v>259</v>
      </c>
      <c r="D63" s="106">
        <v>6</v>
      </c>
      <c r="E63" s="107">
        <v>31.02</v>
      </c>
      <c r="F63" s="108">
        <f t="shared" si="2"/>
        <v>186.12</v>
      </c>
      <c r="G63" s="20"/>
      <c r="H63" s="94"/>
    </row>
    <row r="64" spans="2:8" ht="16.899999999999999" customHeight="1" x14ac:dyDescent="0.25">
      <c r="B64" s="90" t="s">
        <v>318</v>
      </c>
      <c r="C64" s="52" t="s">
        <v>259</v>
      </c>
      <c r="D64" s="106">
        <v>6</v>
      </c>
      <c r="E64" s="107">
        <v>28.13</v>
      </c>
      <c r="F64" s="108">
        <f t="shared" si="2"/>
        <v>168.78</v>
      </c>
      <c r="G64" s="20"/>
      <c r="H64" s="94"/>
    </row>
    <row r="65" spans="2:8" ht="16.899999999999999" customHeight="1" x14ac:dyDescent="0.25">
      <c r="B65" s="90" t="s">
        <v>319</v>
      </c>
      <c r="C65" s="52" t="s">
        <v>259</v>
      </c>
      <c r="D65" s="106">
        <v>1</v>
      </c>
      <c r="E65" s="107">
        <v>37.619999999999997</v>
      </c>
      <c r="F65" s="108">
        <f t="shared" si="2"/>
        <v>37.619999999999997</v>
      </c>
      <c r="G65" s="20"/>
      <c r="H65" s="94"/>
    </row>
    <row r="66" spans="2:8" ht="16.899999999999999" customHeight="1" x14ac:dyDescent="0.25">
      <c r="B66" s="90" t="s">
        <v>320</v>
      </c>
      <c r="C66" s="52" t="s">
        <v>259</v>
      </c>
      <c r="D66" s="106">
        <v>2</v>
      </c>
      <c r="E66" s="107">
        <v>5.01</v>
      </c>
      <c r="F66" s="108">
        <f t="shared" si="2"/>
        <v>10.02</v>
      </c>
      <c r="G66" s="20"/>
      <c r="H66" s="94"/>
    </row>
    <row r="67" spans="2:8" ht="16.899999999999999" customHeight="1" x14ac:dyDescent="0.25">
      <c r="B67" s="90" t="s">
        <v>321</v>
      </c>
      <c r="C67" s="52" t="s">
        <v>259</v>
      </c>
      <c r="D67" s="106">
        <v>1</v>
      </c>
      <c r="E67" s="107">
        <v>40.1</v>
      </c>
      <c r="F67" s="108">
        <f t="shared" si="2"/>
        <v>40.1</v>
      </c>
      <c r="G67" s="20"/>
      <c r="H67" s="94"/>
    </row>
    <row r="68" spans="2:8" ht="16.899999999999999" customHeight="1" x14ac:dyDescent="0.25">
      <c r="B68" s="90" t="s">
        <v>322</v>
      </c>
      <c r="C68" s="52" t="s">
        <v>259</v>
      </c>
      <c r="D68" s="106">
        <v>4</v>
      </c>
      <c r="E68" s="107">
        <v>2.95</v>
      </c>
      <c r="F68" s="108">
        <f t="shared" si="2"/>
        <v>11.8</v>
      </c>
      <c r="G68" s="20"/>
      <c r="H68" s="94"/>
    </row>
    <row r="69" spans="2:8" ht="16.899999999999999" customHeight="1" x14ac:dyDescent="0.25">
      <c r="B69" s="90" t="s">
        <v>323</v>
      </c>
      <c r="C69" s="52" t="s">
        <v>259</v>
      </c>
      <c r="D69" s="106">
        <v>12</v>
      </c>
      <c r="E69" s="107">
        <v>11.04</v>
      </c>
      <c r="F69" s="108">
        <f t="shared" si="2"/>
        <v>132.47999999999999</v>
      </c>
      <c r="G69" s="20"/>
      <c r="H69" s="94"/>
    </row>
    <row r="70" spans="2:8" ht="16.899999999999999" customHeight="1" x14ac:dyDescent="0.25">
      <c r="B70" s="90" t="s">
        <v>324</v>
      </c>
      <c r="C70" s="52" t="s">
        <v>259</v>
      </c>
      <c r="D70" s="106">
        <v>2</v>
      </c>
      <c r="E70" s="107">
        <v>51.95</v>
      </c>
      <c r="F70" s="108">
        <f t="shared" si="2"/>
        <v>103.9</v>
      </c>
      <c r="G70" s="20"/>
      <c r="H70" s="94"/>
    </row>
    <row r="71" spans="2:8" ht="16.899999999999999" customHeight="1" x14ac:dyDescent="0.25">
      <c r="B71" s="90" t="s">
        <v>325</v>
      </c>
      <c r="C71" s="52" t="s">
        <v>259</v>
      </c>
      <c r="D71" s="106">
        <v>2</v>
      </c>
      <c r="E71" s="107">
        <v>119.62</v>
      </c>
      <c r="F71" s="108">
        <f t="shared" si="2"/>
        <v>239.24</v>
      </c>
      <c r="G71" s="20"/>
      <c r="H71" s="94"/>
    </row>
    <row r="72" spans="2:8" ht="16.899999999999999" customHeight="1" x14ac:dyDescent="0.25">
      <c r="B72" s="90" t="s">
        <v>326</v>
      </c>
      <c r="C72" s="52" t="s">
        <v>315</v>
      </c>
      <c r="D72" s="106">
        <v>2</v>
      </c>
      <c r="E72" s="107">
        <v>5.69</v>
      </c>
      <c r="F72" s="108">
        <f t="shared" si="2"/>
        <v>11.38</v>
      </c>
      <c r="G72" s="20"/>
      <c r="H72" s="94"/>
    </row>
    <row r="73" spans="2:8" ht="16.899999999999999" customHeight="1" x14ac:dyDescent="0.25">
      <c r="B73" s="90" t="s">
        <v>327</v>
      </c>
      <c r="C73" s="52" t="s">
        <v>315</v>
      </c>
      <c r="D73" s="106">
        <v>2</v>
      </c>
      <c r="E73" s="107">
        <v>4.63</v>
      </c>
      <c r="F73" s="108">
        <f t="shared" si="2"/>
        <v>9.26</v>
      </c>
      <c r="G73" s="20"/>
      <c r="H73" s="94"/>
    </row>
    <row r="74" spans="2:8" ht="16.899999999999999" customHeight="1" x14ac:dyDescent="0.25">
      <c r="B74" s="90" t="s">
        <v>328</v>
      </c>
      <c r="C74" s="52" t="s">
        <v>259</v>
      </c>
      <c r="D74" s="106">
        <v>2</v>
      </c>
      <c r="E74" s="107">
        <v>23.23</v>
      </c>
      <c r="F74" s="108">
        <f t="shared" si="2"/>
        <v>46.46</v>
      </c>
      <c r="G74" s="20"/>
      <c r="H74" s="94"/>
    </row>
    <row r="75" spans="2:8" ht="16.899999999999999" customHeight="1" x14ac:dyDescent="0.25">
      <c r="B75" s="90" t="s">
        <v>329</v>
      </c>
      <c r="C75" s="52" t="s">
        <v>315</v>
      </c>
      <c r="D75" s="106">
        <v>2</v>
      </c>
      <c r="E75" s="107">
        <v>166.16</v>
      </c>
      <c r="F75" s="108">
        <f t="shared" si="2"/>
        <v>332.32</v>
      </c>
      <c r="G75" s="20"/>
      <c r="H75" s="94"/>
    </row>
    <row r="76" spans="2:8" ht="16.899999999999999" customHeight="1" x14ac:dyDescent="0.25">
      <c r="B76" s="90" t="s">
        <v>330</v>
      </c>
      <c r="C76" s="52" t="s">
        <v>315</v>
      </c>
      <c r="D76" s="106">
        <v>1</v>
      </c>
      <c r="E76" s="107">
        <v>37.93</v>
      </c>
      <c r="F76" s="108">
        <f t="shared" si="2"/>
        <v>37.93</v>
      </c>
      <c r="G76" s="20"/>
      <c r="H76" s="94"/>
    </row>
    <row r="77" spans="2:8" ht="16.899999999999999" customHeight="1" x14ac:dyDescent="0.25">
      <c r="B77" s="95" t="s">
        <v>331</v>
      </c>
      <c r="C77" s="96"/>
      <c r="D77" s="37"/>
      <c r="E77" s="109"/>
      <c r="F77" s="97">
        <f>SUM(F61:F76)</f>
        <v>1867.3700000000001</v>
      </c>
      <c r="G77" s="110"/>
      <c r="H77" s="99"/>
    </row>
    <row r="78" spans="2:8" ht="16.899999999999999" customHeight="1" x14ac:dyDescent="0.25">
      <c r="B78" s="95" t="s">
        <v>332</v>
      </c>
      <c r="C78" s="96"/>
      <c r="D78" s="37"/>
      <c r="E78" s="109"/>
      <c r="F78" s="97">
        <f>ROUND(F77/12,2)</f>
        <v>155.61000000000001</v>
      </c>
      <c r="G78" s="110"/>
      <c r="H78" s="99"/>
    </row>
    <row r="79" spans="2:8" ht="16.899999999999999" customHeight="1" x14ac:dyDescent="0.25">
      <c r="B79" s="90"/>
      <c r="D79" s="20"/>
      <c r="E79" s="20"/>
      <c r="F79" s="20"/>
      <c r="G79" s="20"/>
      <c r="H79" s="94"/>
    </row>
    <row r="80" spans="2:8" ht="16.899999999999999" customHeight="1" x14ac:dyDescent="0.25">
      <c r="B80" s="221" t="s">
        <v>333</v>
      </c>
      <c r="C80" s="219" t="s">
        <v>254</v>
      </c>
      <c r="D80" s="222" t="s">
        <v>312</v>
      </c>
      <c r="E80" s="223" t="s">
        <v>256</v>
      </c>
      <c r="F80" s="223" t="s">
        <v>313</v>
      </c>
      <c r="G80" s="222" t="s">
        <v>334</v>
      </c>
      <c r="H80" s="228" t="s">
        <v>335</v>
      </c>
    </row>
    <row r="81" spans="2:8" ht="16.899999999999999" customHeight="1" x14ac:dyDescent="0.25">
      <c r="B81" s="221"/>
      <c r="C81" s="219"/>
      <c r="D81" s="219"/>
      <c r="E81" s="219"/>
      <c r="F81" s="219"/>
      <c r="G81" s="222"/>
      <c r="H81" s="228"/>
    </row>
    <row r="82" spans="2:8" ht="16.899999999999999" customHeight="1" x14ac:dyDescent="0.25">
      <c r="B82" s="90" t="s">
        <v>336</v>
      </c>
      <c r="C82" s="52" t="s">
        <v>337</v>
      </c>
      <c r="D82" s="91">
        <v>14</v>
      </c>
      <c r="E82" s="107">
        <v>408.58</v>
      </c>
      <c r="F82" s="93">
        <f>ROUND(E82*D82,2)</f>
        <v>5720.12</v>
      </c>
      <c r="G82" s="91">
        <v>7</v>
      </c>
      <c r="H82" s="111">
        <f>G82*2</f>
        <v>14</v>
      </c>
    </row>
    <row r="83" spans="2:8" ht="16.899999999999999" customHeight="1" x14ac:dyDescent="0.25">
      <c r="B83" s="90" t="s">
        <v>338</v>
      </c>
      <c r="C83" s="52" t="s">
        <v>339</v>
      </c>
      <c r="D83" s="91">
        <v>5</v>
      </c>
      <c r="E83" s="107">
        <v>132.97999999999999</v>
      </c>
      <c r="F83" s="93">
        <f>ROUND(E83*D83,2)</f>
        <v>664.9</v>
      </c>
      <c r="G83" s="91">
        <v>5</v>
      </c>
      <c r="H83" s="111">
        <f>G83*2</f>
        <v>10</v>
      </c>
    </row>
    <row r="84" spans="2:8" ht="16.899999999999999" customHeight="1" x14ac:dyDescent="0.25">
      <c r="B84" s="90" t="s">
        <v>340</v>
      </c>
      <c r="C84" s="52" t="s">
        <v>339</v>
      </c>
      <c r="D84" s="91">
        <v>8</v>
      </c>
      <c r="E84" s="107">
        <v>127.36</v>
      </c>
      <c r="F84" s="93">
        <f>ROUND(E84*D84,2)</f>
        <v>1018.88</v>
      </c>
      <c r="G84" s="91">
        <v>4</v>
      </c>
      <c r="H84" s="111">
        <f>G84*2</f>
        <v>8</v>
      </c>
    </row>
    <row r="85" spans="2:8" ht="16.899999999999999" customHeight="1" x14ac:dyDescent="0.25">
      <c r="B85" s="90" t="s">
        <v>341</v>
      </c>
      <c r="C85" s="52" t="s">
        <v>342</v>
      </c>
      <c r="D85" s="91">
        <v>16</v>
      </c>
      <c r="E85" s="107">
        <v>35.78</v>
      </c>
      <c r="F85" s="93">
        <f>ROUND(E85*D85,2)</f>
        <v>572.48</v>
      </c>
      <c r="G85" s="91">
        <v>4</v>
      </c>
      <c r="H85" s="111">
        <f>G85*4</f>
        <v>16</v>
      </c>
    </row>
    <row r="86" spans="2:8" ht="16.899999999999999" customHeight="1" x14ac:dyDescent="0.25">
      <c r="B86" s="90" t="s">
        <v>343</v>
      </c>
      <c r="C86" s="52" t="s">
        <v>344</v>
      </c>
      <c r="D86" s="91">
        <v>8</v>
      </c>
      <c r="E86" s="107">
        <v>44.35</v>
      </c>
      <c r="F86" s="93">
        <f>ROUND(E86*D86,2)</f>
        <v>354.8</v>
      </c>
      <c r="G86" s="91">
        <v>2</v>
      </c>
      <c r="H86" s="111">
        <f>G86*4</f>
        <v>8</v>
      </c>
    </row>
    <row r="87" spans="2:8" ht="16.899999999999999" customHeight="1" x14ac:dyDescent="0.25">
      <c r="B87" s="95" t="s">
        <v>309</v>
      </c>
      <c r="C87" s="96"/>
      <c r="D87" s="37"/>
      <c r="E87" s="37"/>
      <c r="F87" s="97">
        <f>SUM(F82:F86)</f>
        <v>8331.1799999999985</v>
      </c>
      <c r="G87" s="112"/>
      <c r="H87" s="99"/>
    </row>
    <row r="88" spans="2:8" ht="16.899999999999999" customHeight="1" x14ac:dyDescent="0.25">
      <c r="B88" s="95" t="s">
        <v>310</v>
      </c>
      <c r="C88" s="96"/>
      <c r="D88" s="37"/>
      <c r="E88" s="37"/>
      <c r="F88" s="97">
        <f>ROUND(F87/12,2)</f>
        <v>694.27</v>
      </c>
      <c r="G88" s="112"/>
      <c r="H88" s="99"/>
    </row>
    <row r="89" spans="2:8" ht="16.899999999999999" customHeight="1" x14ac:dyDescent="0.25">
      <c r="B89" s="90"/>
      <c r="C89" s="52"/>
      <c r="D89" s="106"/>
      <c r="E89" s="113"/>
      <c r="F89" s="113"/>
      <c r="G89" s="20"/>
      <c r="H89" s="94"/>
    </row>
    <row r="90" spans="2:8" ht="16.899999999999999" customHeight="1" x14ac:dyDescent="0.25">
      <c r="B90" s="90"/>
      <c r="C90" s="52"/>
      <c r="D90" s="106"/>
      <c r="E90" s="113"/>
      <c r="F90" s="113"/>
      <c r="G90" s="20"/>
      <c r="H90" s="94"/>
    </row>
    <row r="91" spans="2:8" ht="16.899999999999999" customHeight="1" x14ac:dyDescent="0.25">
      <c r="B91" s="221" t="s">
        <v>345</v>
      </c>
      <c r="C91" s="219" t="s">
        <v>254</v>
      </c>
      <c r="D91" s="222" t="s">
        <v>346</v>
      </c>
      <c r="E91" s="223" t="s">
        <v>256</v>
      </c>
      <c r="F91" s="223" t="s">
        <v>313</v>
      </c>
      <c r="G91" s="222" t="s">
        <v>347</v>
      </c>
      <c r="H91" s="228" t="s">
        <v>312</v>
      </c>
    </row>
    <row r="92" spans="2:8" ht="16.899999999999999" customHeight="1" x14ac:dyDescent="0.25">
      <c r="B92" s="221"/>
      <c r="C92" s="219"/>
      <c r="D92" s="219"/>
      <c r="E92" s="219"/>
      <c r="F92" s="219"/>
      <c r="G92" s="219"/>
      <c r="H92" s="228"/>
    </row>
    <row r="93" spans="2:8" ht="16.899999999999999" customHeight="1" x14ac:dyDescent="0.25">
      <c r="B93" s="90" t="s">
        <v>348</v>
      </c>
      <c r="C93" s="52" t="s">
        <v>259</v>
      </c>
      <c r="D93" s="91">
        <v>1</v>
      </c>
      <c r="E93" s="92">
        <v>719</v>
      </c>
      <c r="F93" s="93">
        <f t="shared" ref="F93:F99" si="3">ROUND(H93*E93,2)</f>
        <v>143.80000000000001</v>
      </c>
      <c r="G93" s="91">
        <v>60</v>
      </c>
      <c r="H93" s="111">
        <f t="shared" ref="H93:H99" si="4">12/G93*D93</f>
        <v>0.2</v>
      </c>
    </row>
    <row r="94" spans="2:8" ht="16.899999999999999" customHeight="1" x14ac:dyDescent="0.25">
      <c r="B94" s="90" t="s">
        <v>349</v>
      </c>
      <c r="C94" s="52" t="s">
        <v>259</v>
      </c>
      <c r="D94" s="91">
        <v>0</v>
      </c>
      <c r="E94" s="92">
        <v>611.89</v>
      </c>
      <c r="F94" s="93">
        <f t="shared" si="3"/>
        <v>0</v>
      </c>
      <c r="G94" s="91">
        <v>30</v>
      </c>
      <c r="H94" s="111">
        <f t="shared" si="4"/>
        <v>0</v>
      </c>
    </row>
    <row r="95" spans="2:8" ht="16.899999999999999" customHeight="1" x14ac:dyDescent="0.25">
      <c r="B95" s="90" t="s">
        <v>350</v>
      </c>
      <c r="C95" s="52" t="s">
        <v>259</v>
      </c>
      <c r="D95" s="91">
        <v>0</v>
      </c>
      <c r="E95" s="92">
        <v>350.61</v>
      </c>
      <c r="F95" s="93">
        <f t="shared" si="3"/>
        <v>0</v>
      </c>
      <c r="G95" s="91">
        <v>24</v>
      </c>
      <c r="H95" s="111">
        <f t="shared" si="4"/>
        <v>0</v>
      </c>
    </row>
    <row r="96" spans="2:8" ht="16.899999999999999" customHeight="1" x14ac:dyDescent="0.25">
      <c r="B96" s="90" t="s">
        <v>351</v>
      </c>
      <c r="C96" s="52" t="s">
        <v>259</v>
      </c>
      <c r="D96" s="91">
        <v>1</v>
      </c>
      <c r="E96" s="92">
        <v>277.02999999999997</v>
      </c>
      <c r="F96" s="93">
        <f t="shared" si="3"/>
        <v>138.52000000000001</v>
      </c>
      <c r="G96" s="91">
        <v>24</v>
      </c>
      <c r="H96" s="111">
        <f t="shared" si="4"/>
        <v>0.5</v>
      </c>
    </row>
    <row r="97" spans="2:8" ht="16.899999999999999" customHeight="1" x14ac:dyDescent="0.25">
      <c r="B97" s="90" t="s">
        <v>352</v>
      </c>
      <c r="C97" s="52" t="s">
        <v>259</v>
      </c>
      <c r="D97" s="91">
        <v>1</v>
      </c>
      <c r="E97" s="92">
        <v>512.45000000000005</v>
      </c>
      <c r="F97" s="93">
        <f t="shared" si="3"/>
        <v>204.98</v>
      </c>
      <c r="G97" s="91">
        <v>30</v>
      </c>
      <c r="H97" s="111">
        <f t="shared" si="4"/>
        <v>0.4</v>
      </c>
    </row>
    <row r="98" spans="2:8" ht="16.899999999999999" customHeight="1" x14ac:dyDescent="0.25">
      <c r="B98" s="90" t="s">
        <v>353</v>
      </c>
      <c r="C98" s="52" t="s">
        <v>259</v>
      </c>
      <c r="D98" s="91">
        <v>1</v>
      </c>
      <c r="E98" s="92">
        <v>393.79</v>
      </c>
      <c r="F98" s="93">
        <f t="shared" si="3"/>
        <v>196.9</v>
      </c>
      <c r="G98" s="91">
        <v>24</v>
      </c>
      <c r="H98" s="111">
        <f t="shared" si="4"/>
        <v>0.5</v>
      </c>
    </row>
    <row r="99" spans="2:8" ht="16.899999999999999" customHeight="1" x14ac:dyDescent="0.25">
      <c r="B99" s="90" t="s">
        <v>354</v>
      </c>
      <c r="C99" s="52" t="s">
        <v>259</v>
      </c>
      <c r="D99" s="91">
        <v>1</v>
      </c>
      <c r="E99" s="92">
        <v>354.09</v>
      </c>
      <c r="F99" s="93">
        <f t="shared" si="3"/>
        <v>141.63999999999999</v>
      </c>
      <c r="G99" s="91">
        <v>30</v>
      </c>
      <c r="H99" s="111">
        <f t="shared" si="4"/>
        <v>0.4</v>
      </c>
    </row>
    <row r="100" spans="2:8" ht="16.899999999999999" customHeight="1" x14ac:dyDescent="0.25">
      <c r="B100" s="95" t="s">
        <v>355</v>
      </c>
      <c r="C100" s="96"/>
      <c r="D100" s="37"/>
      <c r="E100" s="37"/>
      <c r="F100" s="97">
        <f>SUM(F93:F99)</f>
        <v>825.84</v>
      </c>
      <c r="G100" s="112"/>
      <c r="H100" s="99"/>
    </row>
    <row r="101" spans="2:8" ht="16.899999999999999" customHeight="1" x14ac:dyDescent="0.25">
      <c r="B101" s="114" t="s">
        <v>356</v>
      </c>
      <c r="C101" s="115"/>
      <c r="D101" s="116"/>
      <c r="E101" s="116"/>
      <c r="F101" s="117">
        <f>ROUND(F100/12,2)</f>
        <v>68.819999999999993</v>
      </c>
      <c r="G101" s="118"/>
      <c r="H101" s="119"/>
    </row>
    <row r="102" spans="2:8" ht="16.899999999999999" customHeight="1" x14ac:dyDescent="0.25">
      <c r="B102" s="120"/>
      <c r="C102" s="52"/>
      <c r="D102" s="106"/>
      <c r="E102" s="54"/>
      <c r="F102" s="113"/>
      <c r="G102" s="20"/>
      <c r="H102" s="20"/>
    </row>
    <row r="103" spans="2:8" ht="16.899999999999999" customHeight="1" x14ac:dyDescent="0.25">
      <c r="B103" s="229" t="s">
        <v>357</v>
      </c>
      <c r="C103" s="229"/>
      <c r="D103" s="229"/>
      <c r="E103" s="229"/>
      <c r="F103" s="229"/>
      <c r="G103" s="229"/>
      <c r="H103" s="229"/>
    </row>
    <row r="104" spans="2:8" ht="16.899999999999999" customHeight="1" x14ac:dyDescent="0.25">
      <c r="B104" s="229"/>
      <c r="C104" s="229"/>
      <c r="D104" s="229"/>
      <c r="E104" s="229"/>
      <c r="F104" s="229"/>
      <c r="G104" s="229"/>
      <c r="H104" s="229"/>
    </row>
    <row r="105" spans="2:8" ht="16.899999999999999" customHeight="1" x14ac:dyDescent="0.25">
      <c r="B105" s="230" t="s">
        <v>253</v>
      </c>
      <c r="C105" s="231" t="s">
        <v>254</v>
      </c>
      <c r="D105" s="232" t="s">
        <v>312</v>
      </c>
      <c r="E105" s="233" t="s">
        <v>256</v>
      </c>
      <c r="F105" s="233" t="s">
        <v>313</v>
      </c>
      <c r="G105" s="121"/>
      <c r="H105" s="122"/>
    </row>
    <row r="106" spans="2:8" ht="16.899999999999999" customHeight="1" x14ac:dyDescent="0.25">
      <c r="B106" s="230"/>
      <c r="C106" s="231"/>
      <c r="D106" s="231"/>
      <c r="E106" s="231"/>
      <c r="F106" s="231"/>
      <c r="G106" s="123"/>
      <c r="H106" s="124"/>
    </row>
    <row r="107" spans="2:8" ht="16.899999999999999" customHeight="1" x14ac:dyDescent="0.25">
      <c r="B107" s="90" t="s">
        <v>358</v>
      </c>
      <c r="C107" s="52" t="s">
        <v>259</v>
      </c>
      <c r="D107" s="106">
        <v>1</v>
      </c>
      <c r="E107" s="125">
        <v>49.78</v>
      </c>
      <c r="F107" s="108">
        <f t="shared" ref="F107:F129" si="5">ROUND(D107*E107,2)</f>
        <v>49.78</v>
      </c>
      <c r="G107" s="126"/>
      <c r="H107" s="127"/>
    </row>
    <row r="108" spans="2:8" ht="16.899999999999999" customHeight="1" x14ac:dyDescent="0.25">
      <c r="B108" s="90" t="s">
        <v>359</v>
      </c>
      <c r="C108" s="52" t="s">
        <v>259</v>
      </c>
      <c r="D108" s="106">
        <v>1</v>
      </c>
      <c r="E108" s="125">
        <v>64.400000000000006</v>
      </c>
      <c r="F108" s="108">
        <f t="shared" si="5"/>
        <v>64.400000000000006</v>
      </c>
      <c r="G108" s="126"/>
      <c r="H108" s="127"/>
    </row>
    <row r="109" spans="2:8" ht="16.899999999999999" customHeight="1" x14ac:dyDescent="0.25">
      <c r="B109" s="90" t="s">
        <v>360</v>
      </c>
      <c r="C109" s="52" t="s">
        <v>259</v>
      </c>
      <c r="D109" s="106">
        <v>1</v>
      </c>
      <c r="E109" s="125">
        <v>44.4</v>
      </c>
      <c r="F109" s="108">
        <f t="shared" si="5"/>
        <v>44.4</v>
      </c>
      <c r="G109" s="126"/>
      <c r="H109" s="127"/>
    </row>
    <row r="110" spans="2:8" ht="16.899999999999999" customHeight="1" x14ac:dyDescent="0.25">
      <c r="B110" s="90" t="s">
        <v>361</v>
      </c>
      <c r="C110" s="52" t="s">
        <v>259</v>
      </c>
      <c r="D110" s="106">
        <v>1</v>
      </c>
      <c r="E110" s="125">
        <v>43.23</v>
      </c>
      <c r="F110" s="108">
        <f t="shared" si="5"/>
        <v>43.23</v>
      </c>
      <c r="G110" s="126"/>
      <c r="H110" s="127"/>
    </row>
    <row r="111" spans="2:8" ht="16.899999999999999" customHeight="1" x14ac:dyDescent="0.25">
      <c r="B111" s="90" t="s">
        <v>362</v>
      </c>
      <c r="C111" s="52" t="s">
        <v>259</v>
      </c>
      <c r="D111" s="106">
        <v>1</v>
      </c>
      <c r="E111" s="125">
        <v>39.979999999999997</v>
      </c>
      <c r="F111" s="108">
        <f t="shared" si="5"/>
        <v>39.979999999999997</v>
      </c>
      <c r="G111" s="126"/>
      <c r="H111" s="127"/>
    </row>
    <row r="112" spans="2:8" ht="16.899999999999999" customHeight="1" x14ac:dyDescent="0.25">
      <c r="B112" s="90" t="s">
        <v>363</v>
      </c>
      <c r="C112" s="52" t="s">
        <v>259</v>
      </c>
      <c r="D112" s="106">
        <v>1</v>
      </c>
      <c r="E112" s="125">
        <v>36.97</v>
      </c>
      <c r="F112" s="108">
        <f t="shared" si="5"/>
        <v>36.97</v>
      </c>
      <c r="G112" s="126"/>
      <c r="H112" s="127"/>
    </row>
    <row r="113" spans="2:8" ht="16.899999999999999" customHeight="1" x14ac:dyDescent="0.25">
      <c r="B113" s="90" t="s">
        <v>364</v>
      </c>
      <c r="C113" s="52" t="s">
        <v>259</v>
      </c>
      <c r="D113" s="106">
        <v>1</v>
      </c>
      <c r="E113" s="125">
        <v>55.77</v>
      </c>
      <c r="F113" s="108">
        <f t="shared" si="5"/>
        <v>55.77</v>
      </c>
      <c r="G113" s="126"/>
      <c r="H113" s="127"/>
    </row>
    <row r="114" spans="2:8" ht="16.899999999999999" customHeight="1" x14ac:dyDescent="0.25">
      <c r="B114" s="90" t="s">
        <v>365</v>
      </c>
      <c r="C114" s="52" t="s">
        <v>259</v>
      </c>
      <c r="D114" s="106">
        <v>2</v>
      </c>
      <c r="E114" s="125">
        <v>136.11000000000001</v>
      </c>
      <c r="F114" s="108">
        <f t="shared" si="5"/>
        <v>272.22000000000003</v>
      </c>
      <c r="G114" s="126"/>
      <c r="H114" s="127"/>
    </row>
    <row r="115" spans="2:8" ht="16.899999999999999" customHeight="1" x14ac:dyDescent="0.25">
      <c r="B115" s="90" t="s">
        <v>366</v>
      </c>
      <c r="C115" s="52" t="s">
        <v>259</v>
      </c>
      <c r="D115" s="106">
        <v>1</v>
      </c>
      <c r="E115" s="125">
        <v>40.21</v>
      </c>
      <c r="F115" s="108">
        <f t="shared" si="5"/>
        <v>40.21</v>
      </c>
      <c r="G115" s="126"/>
      <c r="H115" s="127"/>
    </row>
    <row r="116" spans="2:8" ht="16.899999999999999" customHeight="1" x14ac:dyDescent="0.25">
      <c r="B116" s="90" t="s">
        <v>367</v>
      </c>
      <c r="C116" s="52" t="s">
        <v>259</v>
      </c>
      <c r="D116" s="106">
        <v>1</v>
      </c>
      <c r="E116" s="125">
        <v>61.35</v>
      </c>
      <c r="F116" s="108">
        <f t="shared" si="5"/>
        <v>61.35</v>
      </c>
      <c r="G116" s="126"/>
      <c r="H116" s="127"/>
    </row>
    <row r="117" spans="2:8" ht="16.899999999999999" customHeight="1" x14ac:dyDescent="0.25">
      <c r="B117" s="90" t="s">
        <v>368</v>
      </c>
      <c r="C117" s="52" t="s">
        <v>259</v>
      </c>
      <c r="D117" s="106">
        <v>1</v>
      </c>
      <c r="E117" s="125">
        <v>58.69</v>
      </c>
      <c r="F117" s="108">
        <f t="shared" si="5"/>
        <v>58.69</v>
      </c>
      <c r="G117" s="126"/>
      <c r="H117" s="127"/>
    </row>
    <row r="118" spans="2:8" ht="16.899999999999999" customHeight="1" x14ac:dyDescent="0.25">
      <c r="B118" s="90" t="s">
        <v>291</v>
      </c>
      <c r="C118" s="52" t="s">
        <v>259</v>
      </c>
      <c r="D118" s="106">
        <v>1</v>
      </c>
      <c r="E118" s="125">
        <v>57.75</v>
      </c>
      <c r="F118" s="108">
        <f t="shared" si="5"/>
        <v>57.75</v>
      </c>
      <c r="G118" s="126"/>
      <c r="H118" s="127"/>
    </row>
    <row r="119" spans="2:8" ht="16.899999999999999" customHeight="1" x14ac:dyDescent="0.25">
      <c r="B119" s="90" t="s">
        <v>369</v>
      </c>
      <c r="C119" s="52" t="s">
        <v>259</v>
      </c>
      <c r="D119" s="106">
        <v>0</v>
      </c>
      <c r="E119" s="125">
        <v>165.67</v>
      </c>
      <c r="F119" s="108">
        <f t="shared" si="5"/>
        <v>0</v>
      </c>
      <c r="G119" s="126"/>
      <c r="H119" s="127"/>
    </row>
    <row r="120" spans="2:8" ht="16.899999999999999" customHeight="1" x14ac:dyDescent="0.25">
      <c r="B120" s="90" t="s">
        <v>370</v>
      </c>
      <c r="C120" s="52" t="s">
        <v>371</v>
      </c>
      <c r="D120" s="106">
        <v>12</v>
      </c>
      <c r="E120" s="125">
        <v>20.87</v>
      </c>
      <c r="F120" s="108">
        <f t="shared" si="5"/>
        <v>250.44</v>
      </c>
      <c r="G120" s="126"/>
      <c r="H120" s="127"/>
    </row>
    <row r="121" spans="2:8" ht="16.899999999999999" customHeight="1" x14ac:dyDescent="0.25">
      <c r="B121" s="90" t="s">
        <v>372</v>
      </c>
      <c r="C121" s="52" t="s">
        <v>259</v>
      </c>
      <c r="D121" s="106">
        <v>1</v>
      </c>
      <c r="E121" s="125">
        <v>29.98</v>
      </c>
      <c r="F121" s="108">
        <f t="shared" si="5"/>
        <v>29.98</v>
      </c>
      <c r="G121" s="126"/>
      <c r="H121" s="127"/>
    </row>
    <row r="122" spans="2:8" ht="16.899999999999999" customHeight="1" x14ac:dyDescent="0.25">
      <c r="B122" s="90" t="s">
        <v>373</v>
      </c>
      <c r="C122" s="52" t="s">
        <v>259</v>
      </c>
      <c r="D122" s="106">
        <v>1</v>
      </c>
      <c r="E122" s="125">
        <v>30.79</v>
      </c>
      <c r="F122" s="108">
        <f t="shared" si="5"/>
        <v>30.79</v>
      </c>
      <c r="G122" s="126"/>
      <c r="H122" s="127"/>
    </row>
    <row r="123" spans="2:8" ht="16.899999999999999" customHeight="1" x14ac:dyDescent="0.25">
      <c r="B123" s="90" t="s">
        <v>374</v>
      </c>
      <c r="C123" s="52" t="s">
        <v>259</v>
      </c>
      <c r="D123" s="106">
        <v>1</v>
      </c>
      <c r="E123" s="125">
        <v>56.94</v>
      </c>
      <c r="F123" s="108">
        <f t="shared" si="5"/>
        <v>56.94</v>
      </c>
      <c r="G123" s="126"/>
      <c r="H123" s="127"/>
    </row>
    <row r="124" spans="2:8" ht="16.899999999999999" customHeight="1" x14ac:dyDescent="0.25">
      <c r="B124" s="90" t="s">
        <v>375</v>
      </c>
      <c r="C124" s="52" t="s">
        <v>259</v>
      </c>
      <c r="D124" s="106">
        <v>1</v>
      </c>
      <c r="E124" s="125">
        <v>26.5</v>
      </c>
      <c r="F124" s="108">
        <f t="shared" si="5"/>
        <v>26.5</v>
      </c>
      <c r="G124" s="126"/>
      <c r="H124" s="127"/>
    </row>
    <row r="125" spans="2:8" ht="16.899999999999999" customHeight="1" x14ac:dyDescent="0.25">
      <c r="B125" s="90" t="s">
        <v>376</v>
      </c>
      <c r="C125" s="52" t="s">
        <v>259</v>
      </c>
      <c r="D125" s="106">
        <v>1</v>
      </c>
      <c r="E125" s="125">
        <v>23.59</v>
      </c>
      <c r="F125" s="108">
        <f t="shared" si="5"/>
        <v>23.59</v>
      </c>
      <c r="G125" s="126"/>
      <c r="H125" s="127"/>
    </row>
    <row r="126" spans="2:8" ht="16.899999999999999" customHeight="1" x14ac:dyDescent="0.25">
      <c r="B126" s="90" t="s">
        <v>377</v>
      </c>
      <c r="C126" s="52" t="s">
        <v>259</v>
      </c>
      <c r="D126" s="106">
        <v>12</v>
      </c>
      <c r="E126" s="125">
        <v>50.59</v>
      </c>
      <c r="F126" s="108">
        <f t="shared" si="5"/>
        <v>607.08000000000004</v>
      </c>
      <c r="G126" s="126"/>
      <c r="H126" s="127"/>
    </row>
    <row r="127" spans="2:8" ht="16.899999999999999" customHeight="1" x14ac:dyDescent="0.25">
      <c r="B127" s="90" t="s">
        <v>378</v>
      </c>
      <c r="C127" s="52" t="s">
        <v>259</v>
      </c>
      <c r="D127" s="106">
        <v>1</v>
      </c>
      <c r="E127" s="125">
        <v>20.059999999999999</v>
      </c>
      <c r="F127" s="108">
        <f t="shared" si="5"/>
        <v>20.059999999999999</v>
      </c>
      <c r="G127" s="126"/>
      <c r="H127" s="127"/>
    </row>
    <row r="128" spans="2:8" ht="16.899999999999999" customHeight="1" x14ac:dyDescent="0.25">
      <c r="B128" s="90" t="s">
        <v>379</v>
      </c>
      <c r="C128" s="52" t="s">
        <v>259</v>
      </c>
      <c r="D128" s="106">
        <v>12</v>
      </c>
      <c r="E128" s="125">
        <v>36.83</v>
      </c>
      <c r="F128" s="108">
        <f t="shared" si="5"/>
        <v>441.96</v>
      </c>
      <c r="G128" s="126"/>
      <c r="H128" s="127"/>
    </row>
    <row r="129" spans="2:8" ht="16.899999999999999" customHeight="1" x14ac:dyDescent="0.25">
      <c r="B129" s="90" t="s">
        <v>380</v>
      </c>
      <c r="C129" s="52" t="s">
        <v>259</v>
      </c>
      <c r="D129" s="106">
        <v>3</v>
      </c>
      <c r="E129" s="125">
        <v>132</v>
      </c>
      <c r="F129" s="108">
        <f t="shared" si="5"/>
        <v>396</v>
      </c>
      <c r="G129" s="126"/>
      <c r="H129" s="127"/>
    </row>
    <row r="130" spans="2:8" ht="16.899999999999999" customHeight="1" x14ac:dyDescent="0.25">
      <c r="B130" s="234" t="s">
        <v>309</v>
      </c>
      <c r="C130" s="234"/>
      <c r="D130" s="234"/>
      <c r="E130" s="234"/>
      <c r="F130" s="128">
        <f>SUM(F107:F129)</f>
        <v>2708.09</v>
      </c>
      <c r="G130" s="98"/>
      <c r="H130" s="129"/>
    </row>
    <row r="131" spans="2:8" ht="16.899999999999999" customHeight="1" x14ac:dyDescent="0.25">
      <c r="B131" s="234" t="s">
        <v>310</v>
      </c>
      <c r="C131" s="234"/>
      <c r="D131" s="234"/>
      <c r="E131" s="234"/>
      <c r="F131" s="128">
        <f>ROUND(F130/12,2)</f>
        <v>225.67</v>
      </c>
      <c r="G131" s="98"/>
      <c r="H131" s="129"/>
    </row>
    <row r="132" spans="2:8" ht="16.899999999999999" customHeight="1" x14ac:dyDescent="0.25">
      <c r="B132" s="90"/>
      <c r="C132" s="52"/>
      <c r="D132" s="130"/>
      <c r="E132" s="113"/>
      <c r="F132" s="113"/>
      <c r="G132" s="20"/>
      <c r="H132" s="94"/>
    </row>
    <row r="133" spans="2:8" ht="16.899999999999999" customHeight="1" x14ac:dyDescent="0.25">
      <c r="B133" s="221" t="s">
        <v>381</v>
      </c>
      <c r="C133" s="219" t="s">
        <v>254</v>
      </c>
      <c r="D133" s="222" t="s">
        <v>312</v>
      </c>
      <c r="E133" s="223" t="s">
        <v>256</v>
      </c>
      <c r="F133" s="223" t="s">
        <v>257</v>
      </c>
      <c r="G133" s="235" t="s">
        <v>382</v>
      </c>
      <c r="H133" s="131"/>
    </row>
    <row r="134" spans="2:8" ht="16.899999999999999" customHeight="1" x14ac:dyDescent="0.25">
      <c r="B134" s="221"/>
      <c r="C134" s="219"/>
      <c r="D134" s="219"/>
      <c r="E134" s="219"/>
      <c r="F134" s="219"/>
      <c r="G134" s="219"/>
      <c r="H134" s="124"/>
    </row>
    <row r="135" spans="2:8" ht="16.899999999999999" customHeight="1" x14ac:dyDescent="0.25">
      <c r="B135" s="90" t="s">
        <v>383</v>
      </c>
      <c r="C135" s="52" t="s">
        <v>384</v>
      </c>
      <c r="D135" s="62">
        <v>300</v>
      </c>
      <c r="E135" s="132">
        <v>6.5</v>
      </c>
      <c r="F135" s="133">
        <f>ROUND(D135*E135,2)</f>
        <v>1950</v>
      </c>
      <c r="G135" s="62"/>
      <c r="H135" s="127"/>
    </row>
    <row r="136" spans="2:8" ht="16.899999999999999" customHeight="1" x14ac:dyDescent="0.25">
      <c r="B136" s="90" t="s">
        <v>385</v>
      </c>
      <c r="C136" s="52" t="s">
        <v>386</v>
      </c>
      <c r="D136" s="62">
        <v>24</v>
      </c>
      <c r="E136" s="132">
        <v>20.86</v>
      </c>
      <c r="F136" s="133">
        <f>ROUND(D136*E136,2)</f>
        <v>500.64</v>
      </c>
      <c r="G136" s="62">
        <v>25</v>
      </c>
      <c r="H136" s="127"/>
    </row>
    <row r="137" spans="2:8" ht="16.899999999999999" customHeight="1" x14ac:dyDescent="0.25">
      <c r="B137" s="227" t="s">
        <v>387</v>
      </c>
      <c r="C137" s="227"/>
      <c r="D137" s="227"/>
      <c r="E137" s="227"/>
      <c r="F137" s="134">
        <f>SUM(F135:F136)</f>
        <v>2450.64</v>
      </c>
      <c r="G137" s="110"/>
      <c r="H137" s="129"/>
    </row>
    <row r="138" spans="2:8" ht="16.899999999999999" customHeight="1" x14ac:dyDescent="0.25">
      <c r="B138" s="227" t="s">
        <v>388</v>
      </c>
      <c r="C138" s="227"/>
      <c r="D138" s="227"/>
      <c r="E138" s="227"/>
      <c r="F138" s="135">
        <f>ROUND(F137/12,2)</f>
        <v>204.22</v>
      </c>
      <c r="G138" s="110"/>
      <c r="H138" s="129"/>
    </row>
    <row r="139" spans="2:8" ht="16.899999999999999" customHeight="1" x14ac:dyDescent="0.25">
      <c r="B139" s="90"/>
      <c r="C139" s="52"/>
      <c r="D139" s="130"/>
      <c r="E139" s="113"/>
      <c r="F139" s="113"/>
      <c r="G139" s="20"/>
      <c r="H139" s="94"/>
    </row>
    <row r="140" spans="2:8" ht="16.899999999999999" customHeight="1" x14ac:dyDescent="0.25">
      <c r="B140" s="221" t="s">
        <v>345</v>
      </c>
      <c r="C140" s="219" t="s">
        <v>254</v>
      </c>
      <c r="D140" s="222" t="s">
        <v>312</v>
      </c>
      <c r="E140" s="223" t="s">
        <v>256</v>
      </c>
      <c r="F140" s="223" t="s">
        <v>313</v>
      </c>
      <c r="G140" s="222" t="s">
        <v>346</v>
      </c>
      <c r="H140" s="228" t="s">
        <v>347</v>
      </c>
    </row>
    <row r="141" spans="2:8" ht="16.899999999999999" customHeight="1" x14ac:dyDescent="0.25">
      <c r="B141" s="221"/>
      <c r="C141" s="219"/>
      <c r="D141" s="219"/>
      <c r="E141" s="219"/>
      <c r="F141" s="219"/>
      <c r="G141" s="219"/>
      <c r="H141" s="228"/>
    </row>
    <row r="142" spans="2:8" ht="16.899999999999999" customHeight="1" x14ac:dyDescent="0.25">
      <c r="B142" s="90" t="s">
        <v>389</v>
      </c>
      <c r="C142" s="52" t="s">
        <v>259</v>
      </c>
      <c r="D142" s="136">
        <v>0.5</v>
      </c>
      <c r="E142" s="125">
        <v>2369.94</v>
      </c>
      <c r="F142" s="137">
        <f>ROUND(D142*E142,2)</f>
        <v>1184.97</v>
      </c>
      <c r="G142" s="130"/>
      <c r="H142" s="138">
        <v>24</v>
      </c>
    </row>
    <row r="143" spans="2:8" ht="16.899999999999999" customHeight="1" x14ac:dyDescent="0.25">
      <c r="B143" s="90" t="s">
        <v>390</v>
      </c>
      <c r="C143" s="52" t="s">
        <v>259</v>
      </c>
      <c r="D143" s="136">
        <f>12/H143*G143</f>
        <v>0.5</v>
      </c>
      <c r="E143" s="125">
        <v>778.35</v>
      </c>
      <c r="F143" s="137">
        <f>ROUND(D143*E143,2)</f>
        <v>389.18</v>
      </c>
      <c r="G143" s="130">
        <v>1</v>
      </c>
      <c r="H143" s="138">
        <v>24</v>
      </c>
    </row>
    <row r="144" spans="2:8" ht="16.899999999999999" customHeight="1" x14ac:dyDescent="0.25">
      <c r="B144" s="90" t="s">
        <v>391</v>
      </c>
      <c r="C144" s="52" t="s">
        <v>259</v>
      </c>
      <c r="D144" s="136">
        <f>12/H144*G144</f>
        <v>0.5</v>
      </c>
      <c r="E144" s="125">
        <v>514</v>
      </c>
      <c r="F144" s="137">
        <f>ROUND(D144*E144,2)</f>
        <v>257</v>
      </c>
      <c r="G144" s="130">
        <v>1</v>
      </c>
      <c r="H144" s="138">
        <v>24</v>
      </c>
    </row>
    <row r="145" spans="2:8" ht="16.899999999999999" customHeight="1" x14ac:dyDescent="0.25">
      <c r="B145" s="139" t="s">
        <v>355</v>
      </c>
      <c r="C145" s="140"/>
      <c r="D145" s="51"/>
      <c r="E145" s="51"/>
      <c r="F145" s="97">
        <f>SUM(F142:F144)</f>
        <v>1831.15</v>
      </c>
      <c r="G145" s="110"/>
      <c r="H145" s="99"/>
    </row>
    <row r="146" spans="2:8" ht="16.899999999999999" customHeight="1" x14ac:dyDescent="0.25">
      <c r="B146" s="139" t="s">
        <v>356</v>
      </c>
      <c r="C146" s="140"/>
      <c r="D146" s="51"/>
      <c r="E146" s="51"/>
      <c r="F146" s="128">
        <f>ROUND(F145/12,2)</f>
        <v>152.6</v>
      </c>
      <c r="G146" s="110"/>
      <c r="H146" s="99"/>
    </row>
    <row r="147" spans="2:8" ht="16.899999999999999" customHeight="1" x14ac:dyDescent="0.25">
      <c r="B147" s="90"/>
      <c r="C147" s="52"/>
      <c r="D147" s="130"/>
      <c r="E147" s="113"/>
      <c r="F147" s="113"/>
      <c r="G147" s="20"/>
      <c r="H147" s="94"/>
    </row>
    <row r="148" spans="2:8" ht="16.899999999999999" customHeight="1" x14ac:dyDescent="0.25">
      <c r="B148" s="221" t="s">
        <v>311</v>
      </c>
      <c r="C148" s="219" t="s">
        <v>259</v>
      </c>
      <c r="D148" s="222" t="s">
        <v>312</v>
      </c>
      <c r="E148" s="223" t="s">
        <v>256</v>
      </c>
      <c r="F148" s="223" t="s">
        <v>257</v>
      </c>
      <c r="G148" s="141"/>
      <c r="H148" s="142"/>
    </row>
    <row r="149" spans="2:8" ht="16.899999999999999" customHeight="1" x14ac:dyDescent="0.25">
      <c r="B149" s="221"/>
      <c r="C149" s="219"/>
      <c r="D149" s="219"/>
      <c r="E149" s="219"/>
      <c r="F149" s="219"/>
      <c r="G149" s="123"/>
      <c r="H149" s="124"/>
    </row>
    <row r="150" spans="2:8" ht="16.899999999999999" customHeight="1" x14ac:dyDescent="0.25">
      <c r="B150" s="90" t="s">
        <v>314</v>
      </c>
      <c r="C150" s="52" t="s">
        <v>315</v>
      </c>
      <c r="D150" s="130">
        <v>2</v>
      </c>
      <c r="E150" s="107">
        <v>58.17</v>
      </c>
      <c r="F150" s="108">
        <f t="shared" ref="F150:F166" si="6">ROUND(D150*E150,2)</f>
        <v>116.34</v>
      </c>
      <c r="G150" s="126"/>
      <c r="H150" s="127"/>
    </row>
    <row r="151" spans="2:8" ht="16.899999999999999" customHeight="1" x14ac:dyDescent="0.25">
      <c r="B151" s="90" t="s">
        <v>316</v>
      </c>
      <c r="C151" s="52" t="s">
        <v>259</v>
      </c>
      <c r="D151" s="130">
        <v>4</v>
      </c>
      <c r="E151" s="107">
        <v>66.819999999999993</v>
      </c>
      <c r="F151" s="108">
        <f t="shared" si="6"/>
        <v>267.27999999999997</v>
      </c>
      <c r="G151" s="126"/>
      <c r="H151" s="127"/>
    </row>
    <row r="152" spans="2:8" ht="16.899999999999999" customHeight="1" x14ac:dyDescent="0.25">
      <c r="B152" s="90" t="s">
        <v>317</v>
      </c>
      <c r="C152" s="52" t="s">
        <v>259</v>
      </c>
      <c r="D152" s="130">
        <v>6</v>
      </c>
      <c r="E152" s="107">
        <v>31.02</v>
      </c>
      <c r="F152" s="108">
        <f t="shared" si="6"/>
        <v>186.12</v>
      </c>
      <c r="G152" s="126"/>
      <c r="H152" s="127"/>
    </row>
    <row r="153" spans="2:8" ht="16.899999999999999" customHeight="1" x14ac:dyDescent="0.25">
      <c r="B153" s="90" t="s">
        <v>318</v>
      </c>
      <c r="C153" s="52" t="s">
        <v>259</v>
      </c>
      <c r="D153" s="130">
        <v>6</v>
      </c>
      <c r="E153" s="107">
        <v>28.13</v>
      </c>
      <c r="F153" s="108">
        <f t="shared" si="6"/>
        <v>168.78</v>
      </c>
      <c r="G153" s="126"/>
      <c r="H153" s="127"/>
    </row>
    <row r="154" spans="2:8" ht="16.899999999999999" customHeight="1" x14ac:dyDescent="0.25">
      <c r="B154" s="90" t="s">
        <v>392</v>
      </c>
      <c r="C154" s="52" t="s">
        <v>315</v>
      </c>
      <c r="D154" s="130">
        <v>1</v>
      </c>
      <c r="E154" s="107">
        <v>33.159999999999997</v>
      </c>
      <c r="F154" s="108">
        <f t="shared" si="6"/>
        <v>33.159999999999997</v>
      </c>
      <c r="G154" s="126"/>
      <c r="H154" s="127"/>
    </row>
    <row r="155" spans="2:8" ht="16.899999999999999" customHeight="1" x14ac:dyDescent="0.25">
      <c r="B155" s="90" t="s">
        <v>321</v>
      </c>
      <c r="C155" s="52" t="s">
        <v>259</v>
      </c>
      <c r="D155" s="130">
        <v>1</v>
      </c>
      <c r="E155" s="107">
        <v>40.1</v>
      </c>
      <c r="F155" s="108">
        <f t="shared" si="6"/>
        <v>40.1</v>
      </c>
      <c r="G155" s="126"/>
      <c r="H155" s="127"/>
    </row>
    <row r="156" spans="2:8" ht="16.899999999999999" customHeight="1" x14ac:dyDescent="0.25">
      <c r="B156" s="90" t="s">
        <v>393</v>
      </c>
      <c r="C156" s="52" t="s">
        <v>259</v>
      </c>
      <c r="D156" s="130">
        <v>1</v>
      </c>
      <c r="E156" s="107">
        <v>36.49</v>
      </c>
      <c r="F156" s="108">
        <f t="shared" si="6"/>
        <v>36.49</v>
      </c>
      <c r="G156" s="126"/>
      <c r="H156" s="127"/>
    </row>
    <row r="157" spans="2:8" ht="16.899999999999999" customHeight="1" x14ac:dyDescent="0.25">
      <c r="B157" s="90" t="s">
        <v>394</v>
      </c>
      <c r="C157" s="52" t="s">
        <v>315</v>
      </c>
      <c r="D157" s="130">
        <v>6</v>
      </c>
      <c r="E157" s="107">
        <v>5</v>
      </c>
      <c r="F157" s="108">
        <f t="shared" si="6"/>
        <v>30</v>
      </c>
      <c r="G157" s="126"/>
      <c r="H157" s="127"/>
    </row>
    <row r="158" spans="2:8" ht="16.899999999999999" customHeight="1" x14ac:dyDescent="0.25">
      <c r="B158" s="90" t="s">
        <v>395</v>
      </c>
      <c r="C158" s="52" t="s">
        <v>315</v>
      </c>
      <c r="D158" s="130">
        <v>1</v>
      </c>
      <c r="E158" s="107">
        <v>22.67</v>
      </c>
      <c r="F158" s="108">
        <f t="shared" si="6"/>
        <v>22.67</v>
      </c>
      <c r="G158" s="126"/>
      <c r="H158" s="127"/>
    </row>
    <row r="159" spans="2:8" ht="16.899999999999999" customHeight="1" x14ac:dyDescent="0.25">
      <c r="B159" s="90" t="s">
        <v>320</v>
      </c>
      <c r="C159" s="52" t="s">
        <v>259</v>
      </c>
      <c r="D159" s="130">
        <v>2</v>
      </c>
      <c r="E159" s="107">
        <v>5.01</v>
      </c>
      <c r="F159" s="108">
        <f t="shared" si="6"/>
        <v>10.02</v>
      </c>
      <c r="G159" s="126"/>
      <c r="H159" s="127"/>
    </row>
    <row r="160" spans="2:8" ht="16.899999999999999" customHeight="1" x14ac:dyDescent="0.25">
      <c r="B160" s="90" t="s">
        <v>322</v>
      </c>
      <c r="C160" s="52" t="s">
        <v>315</v>
      </c>
      <c r="D160" s="130">
        <v>4</v>
      </c>
      <c r="E160" s="107">
        <v>2.95</v>
      </c>
      <c r="F160" s="108">
        <f t="shared" si="6"/>
        <v>11.8</v>
      </c>
      <c r="G160" s="126"/>
      <c r="H160" s="127"/>
    </row>
    <row r="161" spans="2:8" ht="16.899999999999999" customHeight="1" x14ac:dyDescent="0.25">
      <c r="B161" s="90" t="s">
        <v>323</v>
      </c>
      <c r="C161" s="52" t="s">
        <v>259</v>
      </c>
      <c r="D161" s="130">
        <v>6</v>
      </c>
      <c r="E161" s="107">
        <v>11.04</v>
      </c>
      <c r="F161" s="108">
        <f t="shared" si="6"/>
        <v>66.239999999999995</v>
      </c>
      <c r="G161" s="126"/>
      <c r="H161" s="127"/>
    </row>
    <row r="162" spans="2:8" ht="16.899999999999999" customHeight="1" x14ac:dyDescent="0.25">
      <c r="B162" s="90" t="s">
        <v>328</v>
      </c>
      <c r="C162" s="52" t="s">
        <v>259</v>
      </c>
      <c r="D162" s="130">
        <v>2</v>
      </c>
      <c r="E162" s="107">
        <v>23.23</v>
      </c>
      <c r="F162" s="108">
        <f t="shared" si="6"/>
        <v>46.46</v>
      </c>
      <c r="G162" s="126"/>
      <c r="H162" s="127"/>
    </row>
    <row r="163" spans="2:8" ht="16.899999999999999" customHeight="1" x14ac:dyDescent="0.25">
      <c r="B163" s="90" t="s">
        <v>396</v>
      </c>
      <c r="C163" s="52" t="s">
        <v>259</v>
      </c>
      <c r="D163" s="130">
        <v>1</v>
      </c>
      <c r="E163" s="107">
        <v>14.38</v>
      </c>
      <c r="F163" s="108">
        <f t="shared" si="6"/>
        <v>14.38</v>
      </c>
      <c r="G163" s="126"/>
      <c r="H163" s="127"/>
    </row>
    <row r="164" spans="2:8" ht="16.899999999999999" customHeight="1" x14ac:dyDescent="0.25">
      <c r="B164" s="90" t="s">
        <v>397</v>
      </c>
      <c r="C164" s="52" t="s">
        <v>259</v>
      </c>
      <c r="D164" s="130">
        <v>1</v>
      </c>
      <c r="E164" s="107">
        <v>19.36</v>
      </c>
      <c r="F164" s="108">
        <f t="shared" si="6"/>
        <v>19.36</v>
      </c>
      <c r="G164" s="126"/>
      <c r="H164" s="127"/>
    </row>
    <row r="165" spans="2:8" ht="16.899999999999999" customHeight="1" x14ac:dyDescent="0.25">
      <c r="B165" s="90" t="s">
        <v>324</v>
      </c>
      <c r="C165" s="52" t="s">
        <v>259</v>
      </c>
      <c r="D165" s="130">
        <v>2</v>
      </c>
      <c r="E165" s="107">
        <v>51.95</v>
      </c>
      <c r="F165" s="108">
        <f t="shared" si="6"/>
        <v>103.9</v>
      </c>
      <c r="G165" s="126"/>
      <c r="H165" s="127"/>
    </row>
    <row r="166" spans="2:8" ht="16.899999999999999" customHeight="1" x14ac:dyDescent="0.25">
      <c r="B166" s="90" t="s">
        <v>325</v>
      </c>
      <c r="C166" s="52" t="s">
        <v>259</v>
      </c>
      <c r="D166" s="130">
        <v>1</v>
      </c>
      <c r="E166" s="107">
        <v>119.62</v>
      </c>
      <c r="F166" s="108">
        <f t="shared" si="6"/>
        <v>119.62</v>
      </c>
      <c r="G166" s="126"/>
      <c r="H166" s="127"/>
    </row>
    <row r="167" spans="2:8" ht="16.899999999999999" customHeight="1" x14ac:dyDescent="0.25">
      <c r="B167" s="224" t="s">
        <v>398</v>
      </c>
      <c r="C167" s="224"/>
      <c r="D167" s="224"/>
      <c r="E167" s="224"/>
      <c r="F167" s="128">
        <f>SUM(F150:F166)</f>
        <v>1292.7199999999998</v>
      </c>
      <c r="G167" s="98"/>
      <c r="H167" s="129"/>
    </row>
    <row r="168" spans="2:8" ht="16.899999999999999" customHeight="1" x14ac:dyDescent="0.25">
      <c r="B168" s="213" t="s">
        <v>399</v>
      </c>
      <c r="C168" s="213"/>
      <c r="D168" s="213"/>
      <c r="E168" s="213"/>
      <c r="F168" s="143">
        <f>ROUND(F167/12,2)</f>
        <v>107.73</v>
      </c>
      <c r="G168" s="144"/>
      <c r="H168" s="145"/>
    </row>
    <row r="169" spans="2:8" ht="16.899999999999999" customHeight="1" x14ac:dyDescent="0.25">
      <c r="B169" s="146"/>
      <c r="C169" s="146"/>
      <c r="D169" s="146"/>
      <c r="E169" s="146"/>
      <c r="F169" s="147"/>
      <c r="G169" s="146"/>
      <c r="H169" s="148"/>
    </row>
    <row r="170" spans="2:8" ht="16.899999999999999" customHeight="1" x14ac:dyDescent="0.25">
      <c r="B170" s="225" t="s">
        <v>400</v>
      </c>
      <c r="C170" s="225"/>
      <c r="D170" s="225"/>
      <c r="E170" s="225"/>
      <c r="F170" s="225"/>
      <c r="G170" s="225"/>
      <c r="H170" s="225"/>
    </row>
    <row r="171" spans="2:8" ht="16.899999999999999" customHeight="1" x14ac:dyDescent="0.25">
      <c r="B171" s="225"/>
      <c r="C171" s="225"/>
      <c r="D171" s="225"/>
      <c r="E171" s="225"/>
      <c r="F171" s="225"/>
      <c r="G171" s="225"/>
      <c r="H171" s="225"/>
    </row>
    <row r="172" spans="2:8" ht="16.899999999999999" customHeight="1" x14ac:dyDescent="0.25">
      <c r="B172" s="226" t="s">
        <v>72</v>
      </c>
      <c r="C172" s="219" t="s">
        <v>313</v>
      </c>
      <c r="D172" s="219"/>
      <c r="E172" s="219" t="s">
        <v>401</v>
      </c>
      <c r="F172" s="219"/>
      <c r="G172" s="220" t="s">
        <v>402</v>
      </c>
      <c r="H172" s="220"/>
    </row>
    <row r="173" spans="2:8" ht="16.899999999999999" customHeight="1" x14ac:dyDescent="0.25">
      <c r="B173" s="226"/>
      <c r="C173" s="219"/>
      <c r="D173" s="219"/>
      <c r="E173" s="219"/>
      <c r="F173" s="219"/>
      <c r="G173" s="220"/>
      <c r="H173" s="220"/>
    </row>
    <row r="174" spans="2:8" ht="16.899999999999999" customHeight="1" x14ac:dyDescent="0.25">
      <c r="B174" s="90" t="s">
        <v>180</v>
      </c>
      <c r="C174" s="216">
        <f>F56</f>
        <v>3036.8300000000004</v>
      </c>
      <c r="D174" s="216"/>
      <c r="E174" s="216">
        <f>F57</f>
        <v>253.07</v>
      </c>
      <c r="F174" s="216"/>
      <c r="G174" s="217">
        <f>ROUND(C174/12,2)</f>
        <v>253.07</v>
      </c>
      <c r="H174" s="217"/>
    </row>
    <row r="175" spans="2:8" ht="16.899999999999999" customHeight="1" x14ac:dyDescent="0.25">
      <c r="B175" s="90" t="s">
        <v>181</v>
      </c>
      <c r="C175" s="209">
        <f>F100</f>
        <v>825.84</v>
      </c>
      <c r="D175" s="209"/>
      <c r="E175" s="209">
        <f>F101</f>
        <v>68.819999999999993</v>
      </c>
      <c r="F175" s="209"/>
      <c r="G175" s="210">
        <f>ROUND(C175/12,2)</f>
        <v>68.819999999999993</v>
      </c>
      <c r="H175" s="210"/>
    </row>
    <row r="176" spans="2:8" ht="16.899999999999999" customHeight="1" x14ac:dyDescent="0.25">
      <c r="B176" s="90" t="s">
        <v>403</v>
      </c>
      <c r="C176" s="209">
        <f>F77</f>
        <v>1867.3700000000001</v>
      </c>
      <c r="D176" s="209"/>
      <c r="E176" s="209">
        <f>F78</f>
        <v>155.61000000000001</v>
      </c>
      <c r="F176" s="209"/>
      <c r="G176" s="210">
        <f>ROUND(C176/12,2)</f>
        <v>155.61000000000001</v>
      </c>
      <c r="H176" s="210"/>
    </row>
    <row r="177" spans="2:8" ht="16.899999999999999" customHeight="1" x14ac:dyDescent="0.25">
      <c r="B177" s="90" t="s">
        <v>404</v>
      </c>
      <c r="C177" s="209">
        <f>F87</f>
        <v>8331.1799999999985</v>
      </c>
      <c r="D177" s="209"/>
      <c r="E177" s="209">
        <f>F88</f>
        <v>694.27</v>
      </c>
      <c r="F177" s="209"/>
      <c r="G177" s="210">
        <f>ROUND(C177/12,2)</f>
        <v>694.27</v>
      </c>
      <c r="H177" s="210"/>
    </row>
    <row r="178" spans="2:8" ht="16.899999999999999" customHeight="1" x14ac:dyDescent="0.25">
      <c r="B178" s="149" t="s">
        <v>405</v>
      </c>
      <c r="C178" s="211">
        <f>F56+F100+F77+F87</f>
        <v>14061.22</v>
      </c>
      <c r="D178" s="211"/>
      <c r="E178" s="211">
        <f>F57+F101+F78+F88</f>
        <v>1171.77</v>
      </c>
      <c r="F178" s="211"/>
      <c r="G178" s="212">
        <f>SUM(G174:G177)</f>
        <v>1171.77</v>
      </c>
      <c r="H178" s="212"/>
    </row>
    <row r="179" spans="2:8" ht="16.899999999999999" customHeight="1" x14ac:dyDescent="0.25">
      <c r="B179" s="150"/>
      <c r="C179" s="151"/>
      <c r="D179" s="151"/>
      <c r="E179" s="151"/>
      <c r="F179" s="151"/>
      <c r="G179" s="151"/>
      <c r="H179" s="152"/>
    </row>
    <row r="180" spans="2:8" ht="16.899999999999999" customHeight="1" x14ac:dyDescent="0.25">
      <c r="B180" s="218" t="s">
        <v>242</v>
      </c>
      <c r="C180" s="219" t="s">
        <v>313</v>
      </c>
      <c r="D180" s="219"/>
      <c r="E180" s="219" t="s">
        <v>401</v>
      </c>
      <c r="F180" s="219"/>
      <c r="G180" s="220" t="s">
        <v>402</v>
      </c>
      <c r="H180" s="220"/>
    </row>
    <row r="181" spans="2:8" ht="16.899999999999999" customHeight="1" x14ac:dyDescent="0.25">
      <c r="B181" s="218"/>
      <c r="C181" s="219"/>
      <c r="D181" s="219"/>
      <c r="E181" s="219"/>
      <c r="F181" s="219"/>
      <c r="G181" s="220"/>
      <c r="H181" s="220"/>
    </row>
    <row r="182" spans="2:8" ht="16.899999999999999" customHeight="1" x14ac:dyDescent="0.25">
      <c r="B182" s="90" t="s">
        <v>180</v>
      </c>
      <c r="C182" s="216">
        <f>F130</f>
        <v>2708.09</v>
      </c>
      <c r="D182" s="216"/>
      <c r="E182" s="216">
        <f>F131</f>
        <v>225.67</v>
      </c>
      <c r="F182" s="216"/>
      <c r="G182" s="217">
        <f>ROUND(C182/12,2)</f>
        <v>225.67</v>
      </c>
      <c r="H182" s="217"/>
    </row>
    <row r="183" spans="2:8" ht="16.899999999999999" customHeight="1" x14ac:dyDescent="0.25">
      <c r="B183" s="90" t="s">
        <v>406</v>
      </c>
      <c r="C183" s="209">
        <f>F137</f>
        <v>2450.64</v>
      </c>
      <c r="D183" s="209"/>
      <c r="E183" s="209">
        <f>F138</f>
        <v>204.22</v>
      </c>
      <c r="F183" s="209"/>
      <c r="G183" s="210">
        <f>ROUND(C183/12,2)</f>
        <v>204.22</v>
      </c>
      <c r="H183" s="210"/>
    </row>
    <row r="184" spans="2:8" ht="16.899999999999999" customHeight="1" x14ac:dyDescent="0.25">
      <c r="B184" s="90" t="s">
        <v>181</v>
      </c>
      <c r="C184" s="209">
        <f>F145</f>
        <v>1831.15</v>
      </c>
      <c r="D184" s="209"/>
      <c r="E184" s="209">
        <f>F146</f>
        <v>152.6</v>
      </c>
      <c r="F184" s="209"/>
      <c r="G184" s="210">
        <f>ROUND(C184/12,2)</f>
        <v>152.6</v>
      </c>
      <c r="H184" s="210"/>
    </row>
    <row r="185" spans="2:8" ht="16.899999999999999" customHeight="1" x14ac:dyDescent="0.25">
      <c r="B185" s="90" t="s">
        <v>403</v>
      </c>
      <c r="C185" s="209">
        <f>F167</f>
        <v>1292.7199999999998</v>
      </c>
      <c r="D185" s="209"/>
      <c r="E185" s="209">
        <f>F168</f>
        <v>107.73</v>
      </c>
      <c r="F185" s="209"/>
      <c r="G185" s="210">
        <f>ROUND(C185/12,2)</f>
        <v>107.73</v>
      </c>
      <c r="H185" s="210"/>
    </row>
    <row r="186" spans="2:8" ht="16.899999999999999" customHeight="1" x14ac:dyDescent="0.25">
      <c r="B186" s="149" t="s">
        <v>405</v>
      </c>
      <c r="C186" s="211">
        <f>(F130+F137+F145+F167)</f>
        <v>8282.5999999999985</v>
      </c>
      <c r="D186" s="211"/>
      <c r="E186" s="211">
        <f>(F131+F138+F146+F168)</f>
        <v>690.22</v>
      </c>
      <c r="F186" s="211"/>
      <c r="G186" s="212">
        <f>SUM(G182:G185)</f>
        <v>690.22</v>
      </c>
      <c r="H186" s="212"/>
    </row>
    <row r="187" spans="2:8" ht="16.899999999999999" customHeight="1" x14ac:dyDescent="0.25">
      <c r="B187" s="150"/>
      <c r="C187" s="151"/>
      <c r="D187" s="151"/>
      <c r="E187" s="151"/>
      <c r="F187" s="151"/>
      <c r="G187" s="151"/>
      <c r="H187" s="152"/>
    </row>
    <row r="188" spans="2:8" ht="16.899999999999999" customHeight="1" x14ac:dyDescent="0.25">
      <c r="B188" s="153"/>
      <c r="C188" s="154"/>
      <c r="D188" s="154"/>
      <c r="E188" s="154"/>
      <c r="F188" s="154"/>
      <c r="G188" s="154"/>
      <c r="H188" s="155"/>
    </row>
    <row r="189" spans="2:8" ht="16.899999999999999" customHeight="1" x14ac:dyDescent="0.25">
      <c r="B189" s="213" t="s">
        <v>407</v>
      </c>
      <c r="C189" s="214">
        <f>C178+C186</f>
        <v>22343.82</v>
      </c>
      <c r="D189" s="214"/>
      <c r="E189" s="214">
        <f>E178+E186</f>
        <v>1861.99</v>
      </c>
      <c r="F189" s="214"/>
      <c r="G189" s="215">
        <f>G178+G186</f>
        <v>1861.99</v>
      </c>
      <c r="H189" s="215"/>
    </row>
    <row r="190" spans="2:8" ht="16.899999999999999" customHeight="1" x14ac:dyDescent="0.25">
      <c r="B190" s="213"/>
      <c r="C190" s="214"/>
      <c r="D190" s="214"/>
      <c r="E190" s="214"/>
      <c r="F190" s="214"/>
      <c r="G190" s="215"/>
      <c r="H190" s="215"/>
    </row>
    <row r="191" spans="2:8" ht="16.899999999999999" customHeight="1" x14ac:dyDescent="0.25"/>
    <row r="192" spans="2:8" ht="16.899999999999999" customHeight="1" x14ac:dyDescent="0.25">
      <c r="B192" s="205" t="s">
        <v>408</v>
      </c>
      <c r="C192" s="205"/>
      <c r="D192" s="205"/>
      <c r="E192" s="205"/>
      <c r="F192" s="205"/>
      <c r="G192" s="205"/>
      <c r="H192" s="156">
        <v>2</v>
      </c>
    </row>
    <row r="193" spans="2:8" ht="16.899999999999999" customHeight="1" x14ac:dyDescent="0.25">
      <c r="B193" s="206" t="s">
        <v>409</v>
      </c>
      <c r="C193" s="206"/>
      <c r="D193" s="206"/>
      <c r="E193" s="206"/>
      <c r="F193" s="206"/>
      <c r="G193" s="206"/>
      <c r="H193" s="157">
        <v>2</v>
      </c>
    </row>
    <row r="194" spans="2:8" ht="16.899999999999999" customHeight="1" x14ac:dyDescent="0.25">
      <c r="B194" s="207" t="s">
        <v>410</v>
      </c>
      <c r="C194" s="207"/>
      <c r="D194" s="207"/>
      <c r="E194" s="207"/>
      <c r="F194" s="207"/>
      <c r="G194" s="207"/>
      <c r="H194" s="207"/>
    </row>
    <row r="195" spans="2:8" ht="16.899999999999999" customHeight="1" x14ac:dyDescent="0.25">
      <c r="B195" s="208" t="s">
        <v>411</v>
      </c>
      <c r="C195" s="208"/>
      <c r="D195" s="208"/>
      <c r="E195" s="208"/>
      <c r="F195" s="208"/>
      <c r="G195" s="208"/>
      <c r="H195" s="208"/>
    </row>
    <row r="196" spans="2:8" ht="16.899999999999999" customHeight="1" x14ac:dyDescent="0.25">
      <c r="B196" s="208"/>
      <c r="C196" s="208"/>
      <c r="D196" s="208"/>
      <c r="E196" s="208"/>
      <c r="F196" s="208"/>
      <c r="G196" s="208"/>
      <c r="H196" s="208"/>
    </row>
    <row r="197" spans="2:8" customFormat="1" x14ac:dyDescent="0.25"/>
    <row r="198" spans="2:8" customFormat="1" x14ac:dyDescent="0.25"/>
    <row r="199" spans="2:8" customFormat="1" x14ac:dyDescent="0.25"/>
    <row r="200" spans="2:8" customFormat="1" x14ac:dyDescent="0.25"/>
    <row r="201" spans="2:8" customFormat="1" x14ac:dyDescent="0.25"/>
    <row r="202" spans="2:8" customFormat="1" x14ac:dyDescent="0.25"/>
    <row r="203" spans="2:8" customFormat="1" x14ac:dyDescent="0.25"/>
    <row r="204" spans="2:8" customFormat="1" x14ac:dyDescent="0.25"/>
    <row r="205" spans="2:8" customFormat="1" x14ac:dyDescent="0.25"/>
    <row r="206" spans="2:8" customFormat="1" x14ac:dyDescent="0.25"/>
    <row r="207" spans="2:8" customFormat="1" x14ac:dyDescent="0.25"/>
    <row r="208" spans="2:8" customFormat="1" x14ac:dyDescent="0.25"/>
    <row r="209" customFormat="1" x14ac:dyDescent="0.25"/>
    <row r="210" customFormat="1" x14ac:dyDescent="0.25"/>
    <row r="211" customFormat="1" x14ac:dyDescent="0.25"/>
    <row r="212" customFormat="1" x14ac:dyDescent="0.25"/>
    <row r="213" customFormat="1" x14ac:dyDescent="0.25"/>
    <row r="214" customFormat="1" x14ac:dyDescent="0.25"/>
    <row r="215" customFormat="1" x14ac:dyDescent="0.25"/>
    <row r="216" customFormat="1" x14ac:dyDescent="0.25"/>
    <row r="217" customFormat="1" x14ac:dyDescent="0.25"/>
    <row r="218" customFormat="1" x14ac:dyDescent="0.25"/>
    <row r="219" customFormat="1" x14ac:dyDescent="0.25"/>
    <row r="220" customFormat="1" x14ac:dyDescent="0.25"/>
    <row r="221" customFormat="1" x14ac:dyDescent="0.25"/>
    <row r="222" customFormat="1" x14ac:dyDescent="0.25"/>
    <row r="223" customFormat="1" x14ac:dyDescent="0.25"/>
    <row r="224" customFormat="1" x14ac:dyDescent="0.25"/>
    <row r="225" customFormat="1" x14ac:dyDescent="0.25"/>
    <row r="226" customFormat="1" x14ac:dyDescent="0.25"/>
    <row r="227" customFormat="1" x14ac:dyDescent="0.25"/>
    <row r="228" customFormat="1" x14ac:dyDescent="0.25"/>
    <row r="229" customFormat="1" x14ac:dyDescent="0.25"/>
    <row r="230" customFormat="1" x14ac:dyDescent="0.25"/>
    <row r="231" customFormat="1" x14ac:dyDescent="0.25"/>
    <row r="232" customFormat="1" x14ac:dyDescent="0.25"/>
    <row r="233" customFormat="1" x14ac:dyDescent="0.25"/>
    <row r="234" customFormat="1" x14ac:dyDescent="0.25"/>
    <row r="235" customFormat="1" x14ac:dyDescent="0.25"/>
    <row r="236" customFormat="1" x14ac:dyDescent="0.25"/>
    <row r="237" customFormat="1" x14ac:dyDescent="0.25"/>
    <row r="238" customFormat="1" x14ac:dyDescent="0.25"/>
    <row r="239" customFormat="1" x14ac:dyDescent="0.25"/>
    <row r="240" customFormat="1" x14ac:dyDescent="0.25"/>
    <row r="241" customFormat="1" x14ac:dyDescent="0.25"/>
    <row r="242" customFormat="1" x14ac:dyDescent="0.25"/>
    <row r="243" customFormat="1" x14ac:dyDescent="0.25"/>
    <row r="244" customFormat="1" x14ac:dyDescent="0.25"/>
    <row r="245" customFormat="1" x14ac:dyDescent="0.25"/>
    <row r="246" customFormat="1" x14ac:dyDescent="0.25"/>
    <row r="247" customFormat="1" x14ac:dyDescent="0.25"/>
    <row r="248" customFormat="1" x14ac:dyDescent="0.25"/>
    <row r="249" customFormat="1" x14ac:dyDescent="0.25"/>
  </sheetData>
  <mergeCells count="104">
    <mergeCell ref="B1:F1"/>
    <mergeCell ref="B2:F2"/>
    <mergeCell ref="B3:H4"/>
    <mergeCell ref="B5:B6"/>
    <mergeCell ref="C5:C6"/>
    <mergeCell ref="D5:D6"/>
    <mergeCell ref="E5:E6"/>
    <mergeCell ref="F5:F6"/>
    <mergeCell ref="B59:B60"/>
    <mergeCell ref="C59:C60"/>
    <mergeCell ref="D59:D60"/>
    <mergeCell ref="E59:E60"/>
    <mergeCell ref="F59:F60"/>
    <mergeCell ref="B80:B81"/>
    <mergeCell ref="C80:C81"/>
    <mergeCell ref="D80:D81"/>
    <mergeCell ref="E80:E81"/>
    <mergeCell ref="F80:F81"/>
    <mergeCell ref="G80:G81"/>
    <mergeCell ref="H80:H81"/>
    <mergeCell ref="B91:B92"/>
    <mergeCell ref="C91:C92"/>
    <mergeCell ref="D91:D92"/>
    <mergeCell ref="E91:E92"/>
    <mergeCell ref="F91:F92"/>
    <mergeCell ref="G91:G92"/>
    <mergeCell ref="H91:H92"/>
    <mergeCell ref="B103:H104"/>
    <mergeCell ref="B105:B106"/>
    <mergeCell ref="C105:C106"/>
    <mergeCell ref="D105:D106"/>
    <mergeCell ref="E105:E106"/>
    <mergeCell ref="F105:F106"/>
    <mergeCell ref="B130:E130"/>
    <mergeCell ref="B131:E131"/>
    <mergeCell ref="B133:B134"/>
    <mergeCell ref="C133:C134"/>
    <mergeCell ref="D133:D134"/>
    <mergeCell ref="E133:E134"/>
    <mergeCell ref="F133:F134"/>
    <mergeCell ref="G133:G134"/>
    <mergeCell ref="B137:E137"/>
    <mergeCell ref="B138:E138"/>
    <mergeCell ref="B140:B141"/>
    <mergeCell ref="C140:C141"/>
    <mergeCell ref="D140:D141"/>
    <mergeCell ref="E140:E141"/>
    <mergeCell ref="F140:F141"/>
    <mergeCell ref="G140:G141"/>
    <mergeCell ref="H140:H141"/>
    <mergeCell ref="B148:B149"/>
    <mergeCell ref="C148:C149"/>
    <mergeCell ref="D148:D149"/>
    <mergeCell ref="E148:E149"/>
    <mergeCell ref="F148:F149"/>
    <mergeCell ref="B167:E167"/>
    <mergeCell ref="B168:E168"/>
    <mergeCell ref="B170:H171"/>
    <mergeCell ref="B172:B173"/>
    <mergeCell ref="C172:D173"/>
    <mergeCell ref="E172:F173"/>
    <mergeCell ref="G172:H173"/>
    <mergeCell ref="C174:D174"/>
    <mergeCell ref="E174:F174"/>
    <mergeCell ref="G174:H174"/>
    <mergeCell ref="C175:D175"/>
    <mergeCell ref="E175:F175"/>
    <mergeCell ref="G175:H175"/>
    <mergeCell ref="C176:D176"/>
    <mergeCell ref="E176:F176"/>
    <mergeCell ref="G176:H176"/>
    <mergeCell ref="C177:D177"/>
    <mergeCell ref="E177:F177"/>
    <mergeCell ref="G177:H177"/>
    <mergeCell ref="C178:D178"/>
    <mergeCell ref="E178:F178"/>
    <mergeCell ref="G178:H178"/>
    <mergeCell ref="B180:B181"/>
    <mergeCell ref="C180:D181"/>
    <mergeCell ref="E180:F181"/>
    <mergeCell ref="G180:H181"/>
    <mergeCell ref="C182:D182"/>
    <mergeCell ref="E182:F182"/>
    <mergeCell ref="G182:H182"/>
    <mergeCell ref="C183:D183"/>
    <mergeCell ref="E183:F183"/>
    <mergeCell ref="G183:H183"/>
    <mergeCell ref="C184:D184"/>
    <mergeCell ref="E184:F184"/>
    <mergeCell ref="G184:H184"/>
    <mergeCell ref="B192:G192"/>
    <mergeCell ref="B193:G193"/>
    <mergeCell ref="B194:H194"/>
    <mergeCell ref="B195:H196"/>
    <mergeCell ref="C185:D185"/>
    <mergeCell ref="E185:F185"/>
    <mergeCell ref="G185:H185"/>
    <mergeCell ref="C186:D186"/>
    <mergeCell ref="E186:F186"/>
    <mergeCell ref="G186:H186"/>
    <mergeCell ref="B189:B190"/>
    <mergeCell ref="C189:D190"/>
    <mergeCell ref="E189:F190"/>
    <mergeCell ref="G189:H190"/>
  </mergeCells>
  <pageMargins left="0.75" right="0.75" top="1" bottom="1" header="0.511811023622047" footer="0.511811023622047"/>
  <pageSetup paperSize="9" scale="99" fitToHeight="0" orientation="landscape" horizontalDpi="300" verticalDpi="30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tabColor rgb="FF2E75B6"/>
    <pageSetUpPr fitToPage="1"/>
  </sheetPr>
  <dimension ref="D1:H250"/>
  <sheetViews>
    <sheetView showGridLines="0" zoomScale="40" zoomScaleNormal="40" workbookViewId="0">
      <selection activeCell="G27" sqref="G27"/>
    </sheetView>
  </sheetViews>
  <sheetFormatPr defaultColWidth="8.7109375" defaultRowHeight="12.75" x14ac:dyDescent="0.2"/>
  <cols>
    <col min="1" max="1" width="21.5703125" style="1" customWidth="1"/>
    <col min="2" max="3" width="8.7109375" style="1"/>
    <col min="4" max="4" width="36.42578125" style="1" customWidth="1"/>
    <col min="5" max="5" width="25.85546875" style="1" customWidth="1"/>
    <col min="6" max="6" width="101" style="1" customWidth="1"/>
    <col min="7" max="7" width="115.7109375" style="1" customWidth="1"/>
    <col min="8" max="26" width="8.7109375" style="1"/>
    <col min="27" max="27" width="12.7109375" style="1" customWidth="1"/>
    <col min="28" max="16384" width="8.7109375" style="1"/>
  </cols>
  <sheetData>
    <row r="1" spans="4:8" ht="16.899999999999999" customHeight="1" x14ac:dyDescent="0.2">
      <c r="D1" s="331" t="s">
        <v>412</v>
      </c>
      <c r="E1" s="331"/>
      <c r="F1" s="331"/>
    </row>
    <row r="2" spans="4:8" ht="16.899999999999999" customHeight="1" x14ac:dyDescent="0.2">
      <c r="D2" s="332" t="s">
        <v>413</v>
      </c>
      <c r="E2" s="332"/>
      <c r="F2" s="332"/>
    </row>
    <row r="3" spans="4:8" ht="16.899999999999999" customHeight="1" x14ac:dyDescent="0.2">
      <c r="D3" s="219" t="s">
        <v>414</v>
      </c>
      <c r="E3" s="219" t="s">
        <v>415</v>
      </c>
      <c r="F3" s="219" t="s">
        <v>416</v>
      </c>
    </row>
    <row r="4" spans="4:8" ht="16.899999999999999" customHeight="1" x14ac:dyDescent="0.2">
      <c r="D4" s="219"/>
      <c r="E4" s="219"/>
      <c r="F4" s="219"/>
    </row>
    <row r="5" spans="4:8" ht="16.899999999999999" customHeight="1" x14ac:dyDescent="0.2">
      <c r="D5" s="328" t="s">
        <v>417</v>
      </c>
      <c r="E5" s="329" t="s">
        <v>418</v>
      </c>
      <c r="F5" s="335" t="s">
        <v>419</v>
      </c>
    </row>
    <row r="6" spans="4:8" ht="16.899999999999999" customHeight="1" x14ac:dyDescent="0.2">
      <c r="D6" s="328"/>
      <c r="E6" s="328"/>
      <c r="F6" s="328"/>
    </row>
    <row r="7" spans="4:8" ht="16.899999999999999" customHeight="1" x14ac:dyDescent="0.2">
      <c r="D7" s="328"/>
      <c r="E7" s="328"/>
      <c r="F7" s="328"/>
    </row>
    <row r="8" spans="4:8" ht="16.899999999999999" customHeight="1" x14ac:dyDescent="0.2">
      <c r="D8" s="328"/>
      <c r="E8" s="328"/>
      <c r="F8" s="328"/>
    </row>
    <row r="9" spans="4:8" ht="16.899999999999999" customHeight="1" x14ac:dyDescent="0.2">
      <c r="D9" s="328"/>
      <c r="E9" s="328"/>
      <c r="F9" s="328"/>
    </row>
    <row r="10" spans="4:8" ht="16.899999999999999" customHeight="1" x14ac:dyDescent="0.2">
      <c r="D10" s="328"/>
      <c r="E10" s="328"/>
      <c r="F10" s="328"/>
    </row>
    <row r="11" spans="4:8" ht="16.899999999999999" customHeight="1" x14ac:dyDescent="0.2">
      <c r="D11" s="324" t="s">
        <v>420</v>
      </c>
      <c r="E11" s="325" t="s">
        <v>421</v>
      </c>
      <c r="F11" s="334" t="s">
        <v>422</v>
      </c>
    </row>
    <row r="12" spans="4:8" ht="16.899999999999999" customHeight="1" x14ac:dyDescent="0.2">
      <c r="D12" s="324"/>
      <c r="E12" s="324"/>
      <c r="F12" s="324"/>
      <c r="G12" s="52"/>
      <c r="H12" s="52"/>
    </row>
    <row r="13" spans="4:8" ht="16.899999999999999" customHeight="1" x14ac:dyDescent="0.2">
      <c r="D13" s="324" t="s">
        <v>423</v>
      </c>
      <c r="E13" s="325" t="s">
        <v>424</v>
      </c>
      <c r="F13" s="334" t="s">
        <v>425</v>
      </c>
    </row>
    <row r="14" spans="4:8" ht="16.899999999999999" customHeight="1" x14ac:dyDescent="0.2">
      <c r="D14" s="324"/>
      <c r="E14" s="324"/>
      <c r="F14" s="324"/>
    </row>
    <row r="15" spans="4:8" ht="16.899999999999999" customHeight="1" x14ac:dyDescent="0.2">
      <c r="D15" s="172" t="s">
        <v>426</v>
      </c>
      <c r="E15" s="173" t="s">
        <v>427</v>
      </c>
      <c r="F15" s="174" t="s">
        <v>428</v>
      </c>
    </row>
    <row r="16" spans="4:8" ht="16.899999999999999" customHeight="1" x14ac:dyDescent="0.2">
      <c r="D16" s="324" t="s">
        <v>429</v>
      </c>
      <c r="E16" s="325" t="s">
        <v>430</v>
      </c>
      <c r="F16" s="333" t="s">
        <v>431</v>
      </c>
      <c r="G16" s="148"/>
    </row>
    <row r="17" spans="4:7" ht="16.899999999999999" customHeight="1" x14ac:dyDescent="0.2">
      <c r="D17" s="324"/>
      <c r="E17" s="324"/>
      <c r="F17" s="324"/>
      <c r="G17" s="148"/>
    </row>
    <row r="18" spans="4:7" ht="16.899999999999999" customHeight="1" x14ac:dyDescent="0.2">
      <c r="D18" s="324"/>
      <c r="E18" s="324"/>
      <c r="F18" s="324"/>
      <c r="G18" s="148"/>
    </row>
    <row r="19" spans="4:7" ht="16.899999999999999" customHeight="1" x14ac:dyDescent="0.2">
      <c r="D19" s="324"/>
      <c r="E19" s="324"/>
      <c r="F19" s="324"/>
      <c r="G19" s="148"/>
    </row>
    <row r="20" spans="4:7" ht="16.899999999999999" customHeight="1" x14ac:dyDescent="0.2">
      <c r="D20" s="324"/>
      <c r="E20" s="324"/>
      <c r="F20" s="324"/>
      <c r="G20" s="148"/>
    </row>
    <row r="21" spans="4:7" ht="16.899999999999999" customHeight="1" x14ac:dyDescent="0.2">
      <c r="D21" s="324" t="s">
        <v>432</v>
      </c>
      <c r="E21" s="325" t="s">
        <v>433</v>
      </c>
      <c r="F21" s="333" t="s">
        <v>434</v>
      </c>
      <c r="G21" s="148"/>
    </row>
    <row r="22" spans="4:7" ht="16.899999999999999" customHeight="1" x14ac:dyDescent="0.2">
      <c r="D22" s="324"/>
      <c r="E22" s="324"/>
      <c r="F22" s="324"/>
    </row>
    <row r="23" spans="4:7" ht="16.899999999999999" customHeight="1" x14ac:dyDescent="0.2">
      <c r="D23" s="324"/>
      <c r="E23" s="324"/>
      <c r="F23" s="324"/>
    </row>
    <row r="24" spans="4:7" ht="16.899999999999999" customHeight="1" x14ac:dyDescent="0.2">
      <c r="D24" s="324"/>
      <c r="E24" s="324"/>
      <c r="F24" s="324"/>
    </row>
    <row r="25" spans="4:7" ht="16.899999999999999" customHeight="1" x14ac:dyDescent="0.2">
      <c r="D25" s="324"/>
      <c r="E25" s="324"/>
      <c r="F25" s="324"/>
    </row>
    <row r="26" spans="4:7" ht="16.899999999999999" customHeight="1" x14ac:dyDescent="0.2">
      <c r="D26" s="324"/>
      <c r="E26" s="324"/>
      <c r="F26" s="324"/>
    </row>
    <row r="27" spans="4:7" ht="16.899999999999999" customHeight="1" x14ac:dyDescent="0.2">
      <c r="D27" s="324" t="s">
        <v>435</v>
      </c>
      <c r="E27" s="325" t="s">
        <v>436</v>
      </c>
      <c r="F27" s="333" t="s">
        <v>437</v>
      </c>
    </row>
    <row r="28" spans="4:7" ht="16.899999999999999" customHeight="1" x14ac:dyDescent="0.2">
      <c r="D28" s="324"/>
      <c r="E28" s="324"/>
      <c r="F28" s="324"/>
    </row>
    <row r="29" spans="4:7" ht="16.899999999999999" customHeight="1" x14ac:dyDescent="0.2">
      <c r="D29" s="324"/>
      <c r="E29" s="324"/>
      <c r="F29" s="324"/>
    </row>
    <row r="30" spans="4:7" ht="16.899999999999999" customHeight="1" x14ac:dyDescent="0.2">
      <c r="D30" s="324"/>
      <c r="E30" s="324"/>
      <c r="F30" s="324"/>
    </row>
    <row r="31" spans="4:7" ht="16.899999999999999" customHeight="1" x14ac:dyDescent="0.2">
      <c r="D31" s="324"/>
      <c r="E31" s="324"/>
      <c r="F31" s="324"/>
    </row>
    <row r="32" spans="4:7" ht="16.899999999999999" customHeight="1" x14ac:dyDescent="0.2"/>
    <row r="33" spans="4:6" ht="16.899999999999999" customHeight="1" x14ac:dyDescent="0.2">
      <c r="D33" s="322" t="s">
        <v>438</v>
      </c>
      <c r="E33" s="322"/>
      <c r="F33" s="322"/>
    </row>
    <row r="34" spans="4:6" ht="16.899999999999999" customHeight="1" x14ac:dyDescent="0.2">
      <c r="D34" s="322"/>
      <c r="E34" s="322"/>
      <c r="F34" s="322"/>
    </row>
    <row r="35" spans="4:6" ht="16.899999999999999" customHeight="1" x14ac:dyDescent="0.2">
      <c r="D35" s="322"/>
      <c r="E35" s="322"/>
      <c r="F35" s="322"/>
    </row>
    <row r="36" spans="4:6" ht="16.899999999999999" customHeight="1" x14ac:dyDescent="0.2">
      <c r="D36" s="322"/>
      <c r="E36" s="322"/>
      <c r="F36" s="322"/>
    </row>
    <row r="37" spans="4:6" ht="16.899999999999999" customHeight="1" x14ac:dyDescent="0.2">
      <c r="D37" s="322"/>
      <c r="E37" s="322"/>
      <c r="F37" s="322"/>
    </row>
    <row r="38" spans="4:6" ht="16.899999999999999" customHeight="1" x14ac:dyDescent="0.2">
      <c r="D38" s="322"/>
      <c r="E38" s="322"/>
      <c r="F38" s="322"/>
    </row>
    <row r="39" spans="4:6" ht="16.899999999999999" customHeight="1" x14ac:dyDescent="0.2">
      <c r="D39" s="322"/>
      <c r="E39" s="322"/>
      <c r="F39" s="322"/>
    </row>
    <row r="40" spans="4:6" ht="16.899999999999999" customHeight="1" x14ac:dyDescent="0.2">
      <c r="D40" s="322"/>
      <c r="E40" s="322"/>
      <c r="F40" s="322"/>
    </row>
    <row r="41" spans="4:6" ht="16.899999999999999" customHeight="1" x14ac:dyDescent="0.2">
      <c r="D41" s="297" t="s">
        <v>439</v>
      </c>
      <c r="E41" s="297"/>
      <c r="F41" s="297"/>
    </row>
    <row r="42" spans="4:6" ht="16.899999999999999" customHeight="1" x14ac:dyDescent="0.2">
      <c r="D42" s="297"/>
      <c r="E42" s="297"/>
      <c r="F42" s="297"/>
    </row>
    <row r="43" spans="4:6" ht="16.899999999999999" customHeight="1" x14ac:dyDescent="0.2">
      <c r="D43" s="297"/>
      <c r="E43" s="297"/>
      <c r="F43" s="297"/>
    </row>
    <row r="44" spans="4:6" ht="16.899999999999999" customHeight="1" x14ac:dyDescent="0.2">
      <c r="D44" s="297"/>
      <c r="E44" s="297"/>
      <c r="F44" s="297"/>
    </row>
    <row r="45" spans="4:6" ht="16.899999999999999" customHeight="1" x14ac:dyDescent="0.2">
      <c r="D45" s="297"/>
      <c r="E45" s="297"/>
      <c r="F45" s="297"/>
    </row>
    <row r="46" spans="4:6" ht="16.899999999999999" customHeight="1" x14ac:dyDescent="0.2">
      <c r="D46" s="297"/>
      <c r="E46" s="297"/>
      <c r="F46" s="297"/>
    </row>
    <row r="47" spans="4:6" ht="16.899999999999999" customHeight="1" x14ac:dyDescent="0.2">
      <c r="D47" s="297"/>
      <c r="E47" s="297"/>
      <c r="F47" s="297"/>
    </row>
    <row r="48" spans="4:6" ht="16.899999999999999" customHeight="1" x14ac:dyDescent="0.2">
      <c r="D48" s="297"/>
      <c r="E48" s="297"/>
      <c r="F48" s="297"/>
    </row>
    <row r="49" spans="4:6" ht="16.899999999999999" customHeight="1" x14ac:dyDescent="0.2">
      <c r="D49" s="297"/>
      <c r="E49" s="297"/>
      <c r="F49" s="297"/>
    </row>
    <row r="50" spans="4:6" ht="16.899999999999999" customHeight="1" x14ac:dyDescent="0.2">
      <c r="D50" s="323" t="s">
        <v>440</v>
      </c>
      <c r="E50" s="323"/>
      <c r="F50" s="323"/>
    </row>
    <row r="51" spans="4:6" ht="16.899999999999999" customHeight="1" x14ac:dyDescent="0.2">
      <c r="D51" s="323"/>
      <c r="E51" s="323"/>
      <c r="F51" s="323"/>
    </row>
    <row r="52" spans="4:6" ht="16.899999999999999" customHeight="1" x14ac:dyDescent="0.2">
      <c r="D52" s="323"/>
      <c r="E52" s="323"/>
      <c r="F52" s="323"/>
    </row>
    <row r="53" spans="4:6" ht="16.899999999999999" customHeight="1" x14ac:dyDescent="0.2">
      <c r="D53" s="323"/>
      <c r="E53" s="323"/>
      <c r="F53" s="323"/>
    </row>
    <row r="54" spans="4:6" ht="16.899999999999999" customHeight="1" x14ac:dyDescent="0.2">
      <c r="D54" s="323"/>
      <c r="E54" s="323"/>
      <c r="F54" s="323"/>
    </row>
    <row r="55" spans="4:6" ht="16.899999999999999" customHeight="1" x14ac:dyDescent="0.2">
      <c r="D55" s="323"/>
      <c r="E55" s="323"/>
      <c r="F55" s="323"/>
    </row>
    <row r="56" spans="4:6" ht="16.899999999999999" customHeight="1" x14ac:dyDescent="0.2">
      <c r="D56" s="323"/>
      <c r="E56" s="323"/>
      <c r="F56" s="323"/>
    </row>
    <row r="57" spans="4:6" ht="16.899999999999999" customHeight="1" x14ac:dyDescent="0.2">
      <c r="D57" s="323"/>
      <c r="E57" s="323"/>
      <c r="F57" s="323"/>
    </row>
    <row r="58" spans="4:6" ht="16.899999999999999" customHeight="1" x14ac:dyDescent="0.2">
      <c r="D58" s="323"/>
      <c r="E58" s="323"/>
      <c r="F58" s="323"/>
    </row>
    <row r="59" spans="4:6" customFormat="1" ht="15" x14ac:dyDescent="0.25"/>
    <row r="60" spans="4:6" customFormat="1" ht="15" x14ac:dyDescent="0.25"/>
    <row r="61" spans="4:6" customFormat="1" ht="15" x14ac:dyDescent="0.25"/>
    <row r="62" spans="4:6" customFormat="1" ht="15" x14ac:dyDescent="0.25"/>
    <row r="63" spans="4:6" customFormat="1" ht="15" x14ac:dyDescent="0.25"/>
    <row r="64" spans="4:6" customFormat="1" ht="15" x14ac:dyDescent="0.25"/>
    <row r="65" customFormat="1" ht="15" x14ac:dyDescent="0.25"/>
    <row r="66" customFormat="1" ht="15" x14ac:dyDescent="0.25"/>
    <row r="67" customFormat="1" ht="15" x14ac:dyDescent="0.25"/>
    <row r="68" customFormat="1" ht="15" x14ac:dyDescent="0.25"/>
    <row r="69" customFormat="1" ht="15" x14ac:dyDescent="0.25"/>
    <row r="70" customFormat="1" ht="15" x14ac:dyDescent="0.25"/>
    <row r="71" customFormat="1" ht="15" x14ac:dyDescent="0.25"/>
    <row r="72" customFormat="1" ht="15" x14ac:dyDescent="0.25"/>
    <row r="73" customFormat="1" ht="15" x14ac:dyDescent="0.25"/>
    <row r="74" customFormat="1" ht="15" x14ac:dyDescent="0.25"/>
    <row r="75" customFormat="1" ht="15" x14ac:dyDescent="0.25"/>
    <row r="76" customFormat="1" ht="15" x14ac:dyDescent="0.25"/>
    <row r="77" customFormat="1" ht="15" x14ac:dyDescent="0.25"/>
    <row r="78" customFormat="1" ht="15" x14ac:dyDescent="0.25"/>
    <row r="79" customFormat="1" ht="15" x14ac:dyDescent="0.25"/>
    <row r="80" customFormat="1" ht="15" x14ac:dyDescent="0.25"/>
    <row r="81" customFormat="1" ht="15" x14ac:dyDescent="0.25"/>
    <row r="82" customFormat="1" ht="15" x14ac:dyDescent="0.25"/>
    <row r="83" customFormat="1" ht="15" x14ac:dyDescent="0.25"/>
    <row r="84" customFormat="1" ht="15" x14ac:dyDescent="0.25"/>
    <row r="85" customFormat="1" ht="15" x14ac:dyDescent="0.25"/>
    <row r="86" customFormat="1" ht="15" x14ac:dyDescent="0.25"/>
    <row r="87" customFormat="1" ht="15" x14ac:dyDescent="0.25"/>
    <row r="88" customFormat="1" ht="15" x14ac:dyDescent="0.25"/>
    <row r="89" customFormat="1" ht="15" x14ac:dyDescent="0.25"/>
    <row r="90" customFormat="1" ht="15" x14ac:dyDescent="0.25"/>
    <row r="91" customFormat="1" ht="15" x14ac:dyDescent="0.25"/>
    <row r="92" customFormat="1" ht="15" x14ac:dyDescent="0.25"/>
    <row r="93" customFormat="1" ht="15" x14ac:dyDescent="0.25"/>
    <row r="94" customFormat="1" ht="15" x14ac:dyDescent="0.25"/>
    <row r="95" customFormat="1" ht="15" x14ac:dyDescent="0.25"/>
    <row r="96" customFormat="1" ht="15" x14ac:dyDescent="0.25"/>
    <row r="97" customFormat="1" ht="15" x14ac:dyDescent="0.25"/>
    <row r="98" customFormat="1" ht="15" x14ac:dyDescent="0.25"/>
    <row r="99" customFormat="1" ht="15" x14ac:dyDescent="0.25"/>
    <row r="100" customFormat="1" ht="15" x14ac:dyDescent="0.25"/>
    <row r="101" customFormat="1" ht="15" x14ac:dyDescent="0.25"/>
    <row r="102" customFormat="1" ht="15" x14ac:dyDescent="0.25"/>
    <row r="103" customFormat="1" ht="15" x14ac:dyDescent="0.25"/>
    <row r="104" customFormat="1" ht="15" x14ac:dyDescent="0.25"/>
    <row r="105" customFormat="1" ht="15" x14ac:dyDescent="0.25"/>
    <row r="106" customFormat="1" ht="15" x14ac:dyDescent="0.25"/>
    <row r="107" customFormat="1" ht="15" x14ac:dyDescent="0.25"/>
    <row r="108" customFormat="1" ht="15" x14ac:dyDescent="0.25"/>
    <row r="109" customFormat="1" ht="15" x14ac:dyDescent="0.25"/>
    <row r="110" customFormat="1" ht="15" x14ac:dyDescent="0.25"/>
    <row r="111" customFormat="1" ht="15" x14ac:dyDescent="0.25"/>
    <row r="112" customFormat="1" ht="15" x14ac:dyDescent="0.25"/>
    <row r="113" customFormat="1" ht="15" x14ac:dyDescent="0.25"/>
    <row r="114" customFormat="1" ht="15" x14ac:dyDescent="0.25"/>
    <row r="115" customFormat="1" ht="15" x14ac:dyDescent="0.25"/>
    <row r="116" customFormat="1" ht="15" x14ac:dyDescent="0.25"/>
    <row r="117" customFormat="1" ht="15" x14ac:dyDescent="0.25"/>
    <row r="118" customFormat="1" ht="15" x14ac:dyDescent="0.25"/>
    <row r="119" customFormat="1" ht="15" x14ac:dyDescent="0.25"/>
    <row r="120" customFormat="1" ht="15" x14ac:dyDescent="0.25"/>
    <row r="121" customFormat="1" ht="15" x14ac:dyDescent="0.25"/>
    <row r="122" customFormat="1" ht="15" x14ac:dyDescent="0.25"/>
    <row r="123" customFormat="1" ht="15" x14ac:dyDescent="0.25"/>
    <row r="124" customFormat="1" ht="15" x14ac:dyDescent="0.25"/>
    <row r="125" customFormat="1" ht="15" x14ac:dyDescent="0.25"/>
    <row r="126" customFormat="1" ht="15" x14ac:dyDescent="0.25"/>
    <row r="127" customFormat="1" ht="15" x14ac:dyDescent="0.25"/>
    <row r="128" customFormat="1" ht="15" x14ac:dyDescent="0.25"/>
    <row r="129" customFormat="1" ht="15" x14ac:dyDescent="0.25"/>
    <row r="130" customFormat="1" ht="15" x14ac:dyDescent="0.25"/>
    <row r="131" customFormat="1" ht="15" x14ac:dyDescent="0.25"/>
    <row r="132" customFormat="1" ht="15" x14ac:dyDescent="0.25"/>
    <row r="133" customFormat="1" ht="15" x14ac:dyDescent="0.25"/>
    <row r="134" customFormat="1" ht="15" x14ac:dyDescent="0.25"/>
    <row r="135" customFormat="1" ht="15" x14ac:dyDescent="0.25"/>
    <row r="136" customFormat="1" ht="15" x14ac:dyDescent="0.25"/>
    <row r="137" customFormat="1" ht="15" x14ac:dyDescent="0.25"/>
    <row r="138" customFormat="1" ht="15" x14ac:dyDescent="0.25"/>
    <row r="139" customFormat="1" ht="15" x14ac:dyDescent="0.25"/>
    <row r="140" customFormat="1" ht="15" x14ac:dyDescent="0.25"/>
    <row r="141" customFormat="1" ht="15" x14ac:dyDescent="0.25"/>
    <row r="142" customFormat="1" ht="15" x14ac:dyDescent="0.25"/>
    <row r="143" customFormat="1" ht="15" x14ac:dyDescent="0.25"/>
    <row r="144" customFormat="1" ht="15" x14ac:dyDescent="0.25"/>
    <row r="145" customFormat="1" ht="15" x14ac:dyDescent="0.25"/>
    <row r="146" customFormat="1" ht="15" x14ac:dyDescent="0.25"/>
    <row r="147" customFormat="1" ht="15" x14ac:dyDescent="0.25"/>
    <row r="148" customFormat="1" ht="15" x14ac:dyDescent="0.25"/>
    <row r="149" customFormat="1" ht="15" x14ac:dyDescent="0.25"/>
    <row r="150" customFormat="1" ht="15" x14ac:dyDescent="0.25"/>
    <row r="151" customFormat="1" ht="15" x14ac:dyDescent="0.25"/>
    <row r="152" customFormat="1" ht="15" x14ac:dyDescent="0.25"/>
    <row r="153" customFormat="1" ht="15" x14ac:dyDescent="0.25"/>
    <row r="154" customFormat="1" ht="15" x14ac:dyDescent="0.25"/>
    <row r="155" customFormat="1" ht="15" x14ac:dyDescent="0.25"/>
    <row r="156" customFormat="1" ht="15" x14ac:dyDescent="0.25"/>
    <row r="157" customFormat="1" ht="15" x14ac:dyDescent="0.25"/>
    <row r="158" customFormat="1" ht="15" x14ac:dyDescent="0.25"/>
    <row r="159" customFormat="1" ht="15" x14ac:dyDescent="0.25"/>
    <row r="160" customFormat="1" ht="15" x14ac:dyDescent="0.25"/>
    <row r="161" customFormat="1" ht="15" x14ac:dyDescent="0.25"/>
    <row r="162" customFormat="1" ht="15" x14ac:dyDescent="0.25"/>
    <row r="163" customFormat="1" ht="15" x14ac:dyDescent="0.25"/>
    <row r="164" customFormat="1" ht="15" x14ac:dyDescent="0.25"/>
    <row r="165" customFormat="1" ht="15" x14ac:dyDescent="0.25"/>
    <row r="166" customFormat="1" ht="15" x14ac:dyDescent="0.25"/>
    <row r="167" customFormat="1" ht="15" x14ac:dyDescent="0.25"/>
    <row r="168" customFormat="1" ht="15" x14ac:dyDescent="0.25"/>
    <row r="169" customFormat="1" ht="15" x14ac:dyDescent="0.25"/>
    <row r="170" customFormat="1" ht="15" x14ac:dyDescent="0.25"/>
    <row r="171" customFormat="1" ht="15" x14ac:dyDescent="0.25"/>
    <row r="172" customFormat="1" ht="15" x14ac:dyDescent="0.25"/>
    <row r="173" customFormat="1" ht="15" x14ac:dyDescent="0.25"/>
    <row r="174" customFormat="1" ht="15" x14ac:dyDescent="0.25"/>
    <row r="175" customFormat="1" ht="15" x14ac:dyDescent="0.25"/>
    <row r="176" customFormat="1" ht="15" x14ac:dyDescent="0.25"/>
    <row r="177" customFormat="1" ht="15" x14ac:dyDescent="0.25"/>
    <row r="178" customFormat="1" ht="15" x14ac:dyDescent="0.25"/>
    <row r="179" customFormat="1" ht="15" x14ac:dyDescent="0.25"/>
    <row r="180" customFormat="1" ht="15" x14ac:dyDescent="0.25"/>
    <row r="181" customFormat="1" ht="15" x14ac:dyDescent="0.25"/>
    <row r="182" customFormat="1" ht="15" x14ac:dyDescent="0.25"/>
    <row r="183" customFormat="1" ht="15" x14ac:dyDescent="0.25"/>
    <row r="184" customFormat="1" ht="15" x14ac:dyDescent="0.25"/>
    <row r="185" customFormat="1" ht="15" x14ac:dyDescent="0.25"/>
    <row r="186" customFormat="1" ht="15" x14ac:dyDescent="0.25"/>
    <row r="187" customFormat="1" ht="15" x14ac:dyDescent="0.25"/>
    <row r="188" customFormat="1" ht="15" x14ac:dyDescent="0.25"/>
    <row r="189" customFormat="1" ht="15" x14ac:dyDescent="0.25"/>
    <row r="190" customFormat="1" ht="15" x14ac:dyDescent="0.25"/>
    <row r="191" customFormat="1" ht="15" x14ac:dyDescent="0.25"/>
    <row r="192" customFormat="1" ht="15" x14ac:dyDescent="0.25"/>
    <row r="193" customFormat="1" ht="15" x14ac:dyDescent="0.25"/>
    <row r="194" customFormat="1" ht="15" x14ac:dyDescent="0.25"/>
    <row r="195" customFormat="1" ht="15" x14ac:dyDescent="0.25"/>
    <row r="196" customFormat="1" ht="15" x14ac:dyDescent="0.25"/>
    <row r="197" customFormat="1" ht="15" x14ac:dyDescent="0.25"/>
    <row r="198" customFormat="1" ht="15" x14ac:dyDescent="0.25"/>
    <row r="199" customFormat="1" ht="15" x14ac:dyDescent="0.25"/>
    <row r="200" customFormat="1" ht="15" x14ac:dyDescent="0.25"/>
    <row r="201" customFormat="1" ht="15" x14ac:dyDescent="0.25"/>
    <row r="202" customFormat="1" ht="15" x14ac:dyDescent="0.25"/>
    <row r="203" customFormat="1" ht="15" x14ac:dyDescent="0.25"/>
    <row r="204" customFormat="1" ht="15" x14ac:dyDescent="0.25"/>
    <row r="205" customFormat="1" ht="15" x14ac:dyDescent="0.25"/>
    <row r="206" customFormat="1" ht="15" x14ac:dyDescent="0.25"/>
    <row r="207" customFormat="1" ht="15" x14ac:dyDescent="0.25"/>
    <row r="208" customFormat="1" ht="15" x14ac:dyDescent="0.25"/>
    <row r="209" customFormat="1" ht="15" x14ac:dyDescent="0.25"/>
    <row r="210" customFormat="1" ht="15" x14ac:dyDescent="0.25"/>
    <row r="211" customFormat="1" ht="15" x14ac:dyDescent="0.25"/>
    <row r="212" customFormat="1" ht="15" x14ac:dyDescent="0.25"/>
    <row r="213" customFormat="1" ht="15" x14ac:dyDescent="0.25"/>
    <row r="214" customFormat="1" ht="15" x14ac:dyDescent="0.25"/>
    <row r="215" customFormat="1" ht="15" x14ac:dyDescent="0.25"/>
    <row r="216" customFormat="1" ht="15" x14ac:dyDescent="0.25"/>
    <row r="217" customFormat="1" ht="15" x14ac:dyDescent="0.25"/>
    <row r="218" customFormat="1" ht="15" x14ac:dyDescent="0.25"/>
    <row r="219" customFormat="1" ht="15" x14ac:dyDescent="0.25"/>
    <row r="220" customFormat="1" ht="15" x14ac:dyDescent="0.25"/>
    <row r="221" customFormat="1" ht="15" x14ac:dyDescent="0.25"/>
    <row r="222" customFormat="1" ht="15" x14ac:dyDescent="0.25"/>
    <row r="223" customFormat="1" ht="15" x14ac:dyDescent="0.25"/>
    <row r="224" customFormat="1" ht="15" x14ac:dyDescent="0.25"/>
    <row r="225" customFormat="1" ht="15" x14ac:dyDescent="0.25"/>
    <row r="226" customFormat="1" ht="15" x14ac:dyDescent="0.25"/>
    <row r="227" customFormat="1" ht="15" x14ac:dyDescent="0.25"/>
    <row r="228" customFormat="1" ht="15" x14ac:dyDescent="0.25"/>
    <row r="229" customFormat="1" ht="15" x14ac:dyDescent="0.25"/>
    <row r="230" customFormat="1" ht="15" x14ac:dyDescent="0.25"/>
    <row r="231" customFormat="1" ht="15" x14ac:dyDescent="0.25"/>
    <row r="232" customFormat="1" ht="15" x14ac:dyDescent="0.25"/>
    <row r="233" customFormat="1" ht="15" x14ac:dyDescent="0.25"/>
    <row r="234" customFormat="1" ht="15" x14ac:dyDescent="0.25"/>
    <row r="235" customFormat="1" ht="15" x14ac:dyDescent="0.25"/>
    <row r="236" customFormat="1" ht="15" x14ac:dyDescent="0.25"/>
    <row r="237" customFormat="1" ht="15" x14ac:dyDescent="0.25"/>
    <row r="238" customFormat="1" ht="15" x14ac:dyDescent="0.25"/>
    <row r="239" customFormat="1" ht="15" x14ac:dyDescent="0.25"/>
    <row r="240" customFormat="1" ht="15" x14ac:dyDescent="0.25"/>
    <row r="241" customFormat="1" ht="15" x14ac:dyDescent="0.25"/>
    <row r="242" customFormat="1" ht="15" x14ac:dyDescent="0.25"/>
    <row r="243" customFormat="1" ht="15" x14ac:dyDescent="0.25"/>
    <row r="244" customFormat="1" ht="15" x14ac:dyDescent="0.25"/>
    <row r="245" customFormat="1" ht="15" x14ac:dyDescent="0.25"/>
    <row r="246" customFormat="1" ht="15" x14ac:dyDescent="0.25"/>
    <row r="247" customFormat="1" ht="15" x14ac:dyDescent="0.25"/>
    <row r="248" customFormat="1" ht="15" x14ac:dyDescent="0.25"/>
    <row r="249" customFormat="1" ht="15" x14ac:dyDescent="0.25"/>
    <row r="250" customFormat="1" ht="15" x14ac:dyDescent="0.25"/>
  </sheetData>
  <mergeCells count="26">
    <mergeCell ref="D1:F1"/>
    <mergeCell ref="D2:F2"/>
    <mergeCell ref="D3:D4"/>
    <mergeCell ref="E3:E4"/>
    <mergeCell ref="F3:F4"/>
    <mergeCell ref="D5:D10"/>
    <mergeCell ref="E5:E10"/>
    <mergeCell ref="F5:F10"/>
    <mergeCell ref="D11:D12"/>
    <mergeCell ref="E11:E12"/>
    <mergeCell ref="F11:F12"/>
    <mergeCell ref="D13:D14"/>
    <mergeCell ref="E13:E14"/>
    <mergeCell ref="F13:F14"/>
    <mergeCell ref="D16:D20"/>
    <mergeCell ref="E16:E20"/>
    <mergeCell ref="F16:F20"/>
    <mergeCell ref="D33:F40"/>
    <mergeCell ref="D41:F49"/>
    <mergeCell ref="D50:F58"/>
    <mergeCell ref="D21:D26"/>
    <mergeCell ref="E21:E26"/>
    <mergeCell ref="F21:F26"/>
    <mergeCell ref="D27:D31"/>
    <mergeCell ref="E27:E31"/>
    <mergeCell ref="F27:F31"/>
  </mergeCells>
  <pageMargins left="0.75" right="0.75" top="1" bottom="1" header="0.511811023622047" footer="0.511811023622047"/>
  <pageSetup paperSize="9" scale="79" fitToHeight="0" orientation="landscape" horizontalDpi="300" verticalDpi="300"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548235"/>
    <pageSetUpPr fitToPage="1"/>
  </sheetPr>
  <dimension ref="A1:L247"/>
  <sheetViews>
    <sheetView showGridLines="0" topLeftCell="G1" zoomScaleNormal="100" workbookViewId="0">
      <selection activeCell="L18" sqref="L18"/>
    </sheetView>
  </sheetViews>
  <sheetFormatPr defaultColWidth="8.7109375" defaultRowHeight="12.75" x14ac:dyDescent="0.2"/>
  <cols>
    <col min="1" max="1" width="6.28515625" style="1" customWidth="1"/>
    <col min="2" max="2" width="16.42578125" style="1" customWidth="1"/>
    <col min="3" max="3" width="19.7109375" style="1" customWidth="1"/>
    <col min="4" max="4" width="14.7109375" style="1" bestFit="1" customWidth="1"/>
    <col min="5" max="5" width="10.85546875" style="1" customWidth="1"/>
    <col min="6" max="6" width="17" style="1" customWidth="1"/>
    <col min="7" max="7" width="8.140625" style="1" bestFit="1" customWidth="1"/>
    <col min="8" max="8" width="18.42578125" style="1" bestFit="1" customWidth="1"/>
    <col min="9" max="9" width="8" style="1" customWidth="1"/>
    <col min="10" max="10" width="13" style="1" customWidth="1"/>
    <col min="11" max="11" width="8.7109375" style="1"/>
    <col min="12" max="12" width="13.7109375" style="1" bestFit="1" customWidth="1"/>
    <col min="13" max="26" width="8.7109375" style="1"/>
    <col min="27" max="27" width="12.7109375" style="1" customWidth="1"/>
    <col min="28" max="16384" width="8.7109375" style="1"/>
  </cols>
  <sheetData>
    <row r="1" spans="1:10" ht="16.899999999999999" customHeight="1" x14ac:dyDescent="0.2">
      <c r="A1" s="265" t="s">
        <v>30</v>
      </c>
      <c r="B1" s="265"/>
      <c r="C1" s="265"/>
      <c r="D1" s="265"/>
      <c r="E1" s="265"/>
      <c r="F1" s="265"/>
      <c r="G1" s="265"/>
      <c r="H1" s="265"/>
      <c r="J1" s="177"/>
    </row>
    <row r="2" spans="1:10" ht="16.899999999999999" customHeight="1" x14ac:dyDescent="0.2">
      <c r="A2" s="265"/>
      <c r="B2" s="265"/>
      <c r="C2" s="265"/>
      <c r="D2" s="265"/>
      <c r="E2" s="265"/>
      <c r="F2" s="265"/>
      <c r="G2" s="265"/>
      <c r="H2" s="265"/>
      <c r="J2" s="177"/>
    </row>
    <row r="3" spans="1:10" ht="16.899999999999999" customHeight="1" x14ac:dyDescent="0.2">
      <c r="A3" s="253" t="s">
        <v>4</v>
      </c>
      <c r="B3" s="253"/>
      <c r="C3" s="253" t="s">
        <v>5</v>
      </c>
      <c r="D3" s="253"/>
      <c r="E3" s="267" t="s">
        <v>31</v>
      </c>
      <c r="F3" s="267"/>
      <c r="G3" s="271" t="s">
        <v>32</v>
      </c>
      <c r="H3" s="271"/>
      <c r="J3" s="177"/>
    </row>
    <row r="4" spans="1:10" ht="16.899999999999999" customHeight="1" x14ac:dyDescent="0.2">
      <c r="A4" s="253" t="s">
        <v>7</v>
      </c>
      <c r="B4" s="253"/>
      <c r="C4" s="253" t="s">
        <v>8</v>
      </c>
      <c r="D4" s="253"/>
      <c r="E4" s="267" t="s">
        <v>33</v>
      </c>
      <c r="F4" s="267"/>
      <c r="G4" s="21"/>
      <c r="H4" s="21"/>
      <c r="J4" s="177"/>
    </row>
    <row r="5" spans="1:10" ht="16.899999999999999" customHeight="1" x14ac:dyDescent="0.2">
      <c r="A5" s="253" t="s">
        <v>34</v>
      </c>
      <c r="B5" s="253"/>
      <c r="C5" s="253" t="s">
        <v>11</v>
      </c>
      <c r="D5" s="253"/>
      <c r="E5" s="5" t="s">
        <v>35</v>
      </c>
      <c r="F5" s="5"/>
      <c r="H5" s="22"/>
      <c r="J5" s="177"/>
    </row>
    <row r="6" spans="1:10" ht="16.899999999999999" customHeight="1" x14ac:dyDescent="0.2">
      <c r="A6" s="265" t="s">
        <v>36</v>
      </c>
      <c r="B6" s="265"/>
      <c r="C6" s="265"/>
      <c r="D6" s="265"/>
      <c r="E6" s="265"/>
      <c r="F6" s="265"/>
      <c r="G6" s="265"/>
      <c r="H6" s="265"/>
      <c r="J6" s="177"/>
    </row>
    <row r="7" spans="1:10" ht="16.899999999999999" customHeight="1" x14ac:dyDescent="0.2">
      <c r="A7" s="265"/>
      <c r="B7" s="265"/>
      <c r="C7" s="265"/>
      <c r="D7" s="265"/>
      <c r="E7" s="265"/>
      <c r="F7" s="265"/>
      <c r="G7" s="265"/>
      <c r="H7" s="265"/>
      <c r="J7" s="177"/>
    </row>
    <row r="8" spans="1:10" ht="16.899999999999999" customHeight="1" x14ac:dyDescent="0.2">
      <c r="A8" s="267" t="s">
        <v>37</v>
      </c>
      <c r="B8" s="267"/>
      <c r="C8" s="267"/>
      <c r="D8" s="267"/>
      <c r="E8" s="267"/>
      <c r="F8" s="267"/>
      <c r="G8" s="268"/>
      <c r="H8" s="268"/>
      <c r="J8" s="177"/>
    </row>
    <row r="9" spans="1:10" ht="16.899999999999999" customHeight="1" x14ac:dyDescent="0.2">
      <c r="A9" s="267" t="s">
        <v>38</v>
      </c>
      <c r="B9" s="267"/>
      <c r="C9" s="267"/>
      <c r="D9" s="267"/>
      <c r="E9" s="267"/>
      <c r="F9" s="267"/>
      <c r="G9" s="268"/>
      <c r="H9" s="268"/>
      <c r="J9" s="177"/>
    </row>
    <row r="10" spans="1:10" ht="16.899999999999999" customHeight="1" x14ac:dyDescent="0.2">
      <c r="A10" s="267" t="s">
        <v>39</v>
      </c>
      <c r="B10" s="267"/>
      <c r="C10" s="267"/>
      <c r="D10" s="267"/>
      <c r="E10" s="267"/>
      <c r="F10" s="267"/>
      <c r="G10" s="269">
        <v>60</v>
      </c>
      <c r="H10" s="269"/>
      <c r="J10" s="177"/>
    </row>
    <row r="11" spans="1:10" ht="16.899999999999999" customHeight="1" x14ac:dyDescent="0.2">
      <c r="A11" s="267" t="s">
        <v>40</v>
      </c>
      <c r="B11" s="267"/>
      <c r="C11" s="267"/>
      <c r="D11" s="267"/>
      <c r="E11" s="267"/>
      <c r="F11" s="267"/>
      <c r="G11" s="270" t="s">
        <v>61</v>
      </c>
      <c r="H11" s="270"/>
      <c r="J11" s="177"/>
    </row>
    <row r="12" spans="1:10" ht="16.899999999999999" customHeight="1" x14ac:dyDescent="0.2">
      <c r="A12" s="265" t="s">
        <v>42</v>
      </c>
      <c r="B12" s="265"/>
      <c r="C12" s="265"/>
      <c r="D12" s="265"/>
      <c r="E12" s="265"/>
      <c r="F12" s="265"/>
      <c r="G12" s="265"/>
      <c r="H12" s="265"/>
      <c r="J12" s="177"/>
    </row>
    <row r="13" spans="1:10" ht="16.899999999999999" customHeight="1" x14ac:dyDescent="0.2">
      <c r="A13" s="265"/>
      <c r="B13" s="265"/>
      <c r="C13" s="265"/>
      <c r="D13" s="265"/>
      <c r="E13" s="265"/>
      <c r="F13" s="265"/>
      <c r="G13" s="265"/>
      <c r="H13" s="265"/>
      <c r="J13" s="178" t="s">
        <v>441</v>
      </c>
    </row>
    <row r="14" spans="1:10" ht="16.899999999999999" customHeight="1" x14ac:dyDescent="0.2">
      <c r="A14" s="266" t="s">
        <v>43</v>
      </c>
      <c r="B14" s="266" t="s">
        <v>44</v>
      </c>
      <c r="C14" s="266" t="s">
        <v>45</v>
      </c>
      <c r="D14" s="266" t="s">
        <v>443</v>
      </c>
      <c r="E14" s="266" t="s">
        <v>46</v>
      </c>
      <c r="F14" s="266" t="s">
        <v>47</v>
      </c>
      <c r="G14" s="266" t="s">
        <v>48</v>
      </c>
      <c r="H14" s="266" t="s">
        <v>444</v>
      </c>
      <c r="J14" s="177">
        <f>COUNTIF(J17:J23,"DIVERGE")</f>
        <v>0</v>
      </c>
    </row>
    <row r="15" spans="1:10" ht="16.899999999999999" customHeight="1" x14ac:dyDescent="0.2">
      <c r="A15" s="266"/>
      <c r="B15" s="266"/>
      <c r="C15" s="266"/>
      <c r="D15" s="266"/>
      <c r="E15" s="266"/>
      <c r="F15" s="266"/>
      <c r="G15" s="266"/>
      <c r="H15" s="266"/>
      <c r="J15" s="177"/>
    </row>
    <row r="16" spans="1:10" ht="16.899999999999999" customHeight="1" x14ac:dyDescent="0.2">
      <c r="A16" s="19"/>
      <c r="B16" s="19"/>
      <c r="C16" s="19" t="s">
        <v>49</v>
      </c>
      <c r="D16" s="19" t="s">
        <v>50</v>
      </c>
      <c r="E16" s="19" t="s">
        <v>51</v>
      </c>
      <c r="F16" s="19" t="s">
        <v>52</v>
      </c>
      <c r="G16" s="19" t="s">
        <v>53</v>
      </c>
      <c r="H16" s="19" t="s">
        <v>54</v>
      </c>
      <c r="J16" s="181" t="s">
        <v>442</v>
      </c>
    </row>
    <row r="17" spans="1:12" ht="16.899999999999999" customHeight="1" x14ac:dyDescent="0.2">
      <c r="A17" s="23">
        <v>1</v>
      </c>
      <c r="B17" s="24" t="s">
        <v>62</v>
      </c>
      <c r="C17" s="24" t="s">
        <v>56</v>
      </c>
      <c r="D17" s="25">
        <f>'JG AM'!J195</f>
        <v>6141.3799999999983</v>
      </c>
      <c r="E17" s="26">
        <v>1</v>
      </c>
      <c r="F17" s="25">
        <f>ROUND(D17*E17,2)</f>
        <v>6141.38</v>
      </c>
      <c r="G17" s="26">
        <v>1</v>
      </c>
      <c r="H17" s="27">
        <f>ROUND(F17*G17,2)</f>
        <v>6141.38</v>
      </c>
      <c r="J17" s="177" t="str">
        <f>IF(ROUND(D17*E17,2)=F17,"OK","DIVERGE")</f>
        <v>OK</v>
      </c>
      <c r="L17" s="204">
        <f>H17*60</f>
        <v>368482.8</v>
      </c>
    </row>
    <row r="18" spans="1:12" ht="16.899999999999999" customHeight="1" x14ac:dyDescent="0.2">
      <c r="A18" s="23">
        <v>2</v>
      </c>
      <c r="B18" s="24" t="s">
        <v>62</v>
      </c>
      <c r="C18" s="24" t="s">
        <v>57</v>
      </c>
      <c r="D18" s="25">
        <f>'JG JA'!J195</f>
        <v>5757.6299999999992</v>
      </c>
      <c r="E18" s="26">
        <v>1</v>
      </c>
      <c r="F18" s="25">
        <f>ROUND(D18*E18,2)</f>
        <v>5757.63</v>
      </c>
      <c r="G18" s="26">
        <v>1</v>
      </c>
      <c r="H18" s="27">
        <f>ROUND(F18*G18,2)</f>
        <v>5757.63</v>
      </c>
      <c r="J18" s="177" t="str">
        <f>IF(ROUND(D18*E18,2)=F18,"OK","DIVERGE")</f>
        <v>OK</v>
      </c>
      <c r="L18" s="204">
        <f>H18*60</f>
        <v>345457.8</v>
      </c>
    </row>
    <row r="19" spans="1:12" ht="16.899999999999999" customHeight="1" x14ac:dyDescent="0.2">
      <c r="A19" s="259" t="s">
        <v>58</v>
      </c>
      <c r="B19" s="259"/>
      <c r="C19" s="259"/>
      <c r="D19" s="259"/>
      <c r="E19" s="259"/>
      <c r="F19" s="259"/>
      <c r="G19" s="259"/>
      <c r="H19" s="261">
        <f>SUM(H17:H18)</f>
        <v>11899.01</v>
      </c>
      <c r="J19" s="177" t="str">
        <f>IF(SUM(H17:H18)=H19,"OK","DIVERGE")</f>
        <v>OK</v>
      </c>
    </row>
    <row r="20" spans="1:12" ht="16.899999999999999" customHeight="1" x14ac:dyDescent="0.2">
      <c r="A20" s="260"/>
      <c r="B20" s="260"/>
      <c r="C20" s="260"/>
      <c r="D20" s="260"/>
      <c r="E20" s="260"/>
      <c r="F20" s="260"/>
      <c r="G20" s="260"/>
      <c r="H20" s="261"/>
      <c r="J20" s="177"/>
    </row>
    <row r="21" spans="1:12" ht="16.899999999999999" customHeight="1" x14ac:dyDescent="0.2">
      <c r="A21" s="259" t="s">
        <v>59</v>
      </c>
      <c r="B21" s="259"/>
      <c r="C21" s="259"/>
      <c r="D21" s="259"/>
      <c r="E21" s="259"/>
      <c r="F21" s="259"/>
      <c r="G21" s="259"/>
      <c r="H21" s="261">
        <f>ROUND(H19*12,2)</f>
        <v>142788.12</v>
      </c>
      <c r="J21" s="177" t="str">
        <f>IF(ROUND(H19*12,2)=H21,"OK","DIVERGE")</f>
        <v>OK</v>
      </c>
    </row>
    <row r="22" spans="1:12" ht="16.899999999999999" customHeight="1" x14ac:dyDescent="0.2">
      <c r="A22" s="260"/>
      <c r="B22" s="260"/>
      <c r="C22" s="260"/>
      <c r="D22" s="260"/>
      <c r="E22" s="260"/>
      <c r="F22" s="260"/>
      <c r="G22" s="260"/>
      <c r="H22" s="261"/>
      <c r="J22" s="177"/>
    </row>
    <row r="23" spans="1:12" ht="16.899999999999999" customHeight="1" x14ac:dyDescent="0.2">
      <c r="A23" s="262" t="s">
        <v>60</v>
      </c>
      <c r="B23" s="262"/>
      <c r="C23" s="262"/>
      <c r="D23" s="262"/>
      <c r="E23" s="262"/>
      <c r="F23" s="262"/>
      <c r="G23" s="262"/>
      <c r="H23" s="264">
        <f>ROUND(H21*($G$10/12),2)</f>
        <v>713940.6</v>
      </c>
      <c r="J23" s="177" t="str">
        <f>IF(ROUND(H21*($G$10/12),2)=H23,"OK","DIVERGE")</f>
        <v>OK</v>
      </c>
    </row>
    <row r="24" spans="1:12" ht="16.899999999999999" customHeight="1" x14ac:dyDescent="0.2">
      <c r="A24" s="263"/>
      <c r="B24" s="263"/>
      <c r="C24" s="263"/>
      <c r="D24" s="263"/>
      <c r="E24" s="263"/>
      <c r="F24" s="263"/>
      <c r="G24" s="263"/>
      <c r="H24" s="264"/>
      <c r="J24" s="177"/>
    </row>
    <row r="25" spans="1:12" customFormat="1" ht="15" x14ac:dyDescent="0.25">
      <c r="L25" s="203"/>
    </row>
    <row r="26" spans="1:12" customFormat="1" ht="15" x14ac:dyDescent="0.25"/>
    <row r="27" spans="1:12" customFormat="1" ht="15" x14ac:dyDescent="0.25"/>
    <row r="28" spans="1:12" customFormat="1" ht="15" x14ac:dyDescent="0.25"/>
    <row r="29" spans="1:12" customFormat="1" ht="15" x14ac:dyDescent="0.25"/>
    <row r="30" spans="1:12" customFormat="1" ht="15" x14ac:dyDescent="0.25"/>
    <row r="31" spans="1:12" customFormat="1" ht="15" x14ac:dyDescent="0.25"/>
    <row r="32" spans="1:12" customFormat="1" ht="15" x14ac:dyDescent="0.25"/>
    <row r="33" customFormat="1" ht="15" x14ac:dyDescent="0.25"/>
    <row r="34" customFormat="1" ht="15" x14ac:dyDescent="0.25"/>
    <row r="35" customFormat="1" ht="15" x14ac:dyDescent="0.25"/>
    <row r="36" customFormat="1" ht="15" x14ac:dyDescent="0.25"/>
    <row r="37" customFormat="1" ht="15" x14ac:dyDescent="0.25"/>
    <row r="38" customFormat="1" ht="15" x14ac:dyDescent="0.25"/>
    <row r="39" customFormat="1" ht="15" x14ac:dyDescent="0.25"/>
    <row r="40" customFormat="1" ht="15" x14ac:dyDescent="0.25"/>
    <row r="41" customFormat="1" ht="15" x14ac:dyDescent="0.25"/>
    <row r="42" customFormat="1" ht="15" x14ac:dyDescent="0.25"/>
    <row r="43" customFormat="1" ht="15" x14ac:dyDescent="0.25"/>
    <row r="44" customFormat="1" ht="15" x14ac:dyDescent="0.25"/>
    <row r="45" customFormat="1" ht="15" x14ac:dyDescent="0.25"/>
    <row r="46" customFormat="1" ht="15" x14ac:dyDescent="0.25"/>
    <row r="47" customFormat="1" ht="15" x14ac:dyDescent="0.25"/>
    <row r="48" customFormat="1" ht="15" x14ac:dyDescent="0.25"/>
    <row r="49" customFormat="1" ht="15" x14ac:dyDescent="0.25"/>
    <row r="50" customFormat="1" ht="15" x14ac:dyDescent="0.25"/>
    <row r="51" customFormat="1" ht="15" x14ac:dyDescent="0.25"/>
    <row r="52" customFormat="1" ht="15" x14ac:dyDescent="0.25"/>
    <row r="53" customFormat="1" ht="15" x14ac:dyDescent="0.25"/>
    <row r="54" customFormat="1" ht="15" x14ac:dyDescent="0.25"/>
    <row r="55" customFormat="1" ht="15" x14ac:dyDescent="0.25"/>
    <row r="56" customFormat="1" ht="15" x14ac:dyDescent="0.25"/>
    <row r="57" customFormat="1" ht="15" x14ac:dyDescent="0.25"/>
    <row r="58" customFormat="1" ht="15" x14ac:dyDescent="0.25"/>
    <row r="59" customFormat="1" ht="15" x14ac:dyDescent="0.25"/>
    <row r="60" customFormat="1" ht="15" x14ac:dyDescent="0.25"/>
    <row r="61" customFormat="1" ht="15" x14ac:dyDescent="0.25"/>
    <row r="62" customFormat="1" ht="15" x14ac:dyDescent="0.25"/>
    <row r="63" customFormat="1" ht="15" x14ac:dyDescent="0.25"/>
    <row r="64" customFormat="1" ht="15" x14ac:dyDescent="0.25"/>
    <row r="65" customFormat="1" ht="15" x14ac:dyDescent="0.25"/>
    <row r="66" customFormat="1" ht="15" x14ac:dyDescent="0.25"/>
    <row r="67" customFormat="1" ht="15" x14ac:dyDescent="0.25"/>
    <row r="68" customFormat="1" ht="15" x14ac:dyDescent="0.25"/>
    <row r="69" customFormat="1" ht="15" x14ac:dyDescent="0.25"/>
    <row r="70" customFormat="1" ht="15" x14ac:dyDescent="0.25"/>
    <row r="71" customFormat="1" ht="15" x14ac:dyDescent="0.25"/>
    <row r="72" customFormat="1" ht="15" x14ac:dyDescent="0.25"/>
    <row r="73" customFormat="1" ht="15" x14ac:dyDescent="0.25"/>
    <row r="74" customFormat="1" ht="15" x14ac:dyDescent="0.25"/>
    <row r="75" customFormat="1" ht="15" x14ac:dyDescent="0.25"/>
    <row r="76" customFormat="1" ht="15" x14ac:dyDescent="0.25"/>
    <row r="77" customFormat="1" ht="15" x14ac:dyDescent="0.25"/>
    <row r="78" customFormat="1" ht="15" x14ac:dyDescent="0.25"/>
    <row r="79" customFormat="1" ht="15" x14ac:dyDescent="0.25"/>
    <row r="80" customFormat="1" ht="15" x14ac:dyDescent="0.25"/>
    <row r="81" customFormat="1" ht="15" x14ac:dyDescent="0.25"/>
    <row r="82" customFormat="1" ht="15" x14ac:dyDescent="0.25"/>
    <row r="83" customFormat="1" ht="15" x14ac:dyDescent="0.25"/>
    <row r="84" customFormat="1" ht="15" x14ac:dyDescent="0.25"/>
    <row r="85" customFormat="1" ht="15" x14ac:dyDescent="0.25"/>
    <row r="86" customFormat="1" ht="15" x14ac:dyDescent="0.25"/>
    <row r="87" customFormat="1" ht="15" x14ac:dyDescent="0.25"/>
    <row r="88" customFormat="1" ht="15" x14ac:dyDescent="0.25"/>
    <row r="89" customFormat="1" ht="15" x14ac:dyDescent="0.25"/>
    <row r="90" customFormat="1" ht="15" x14ac:dyDescent="0.25"/>
    <row r="91" customFormat="1" ht="15" x14ac:dyDescent="0.25"/>
    <row r="92" customFormat="1" ht="15" x14ac:dyDescent="0.25"/>
    <row r="93" customFormat="1" ht="15" x14ac:dyDescent="0.25"/>
    <row r="94" customFormat="1" ht="15" x14ac:dyDescent="0.25"/>
    <row r="95" customFormat="1" ht="15" x14ac:dyDescent="0.25"/>
    <row r="96" customFormat="1" ht="15" x14ac:dyDescent="0.25"/>
    <row r="97" customFormat="1" ht="15" x14ac:dyDescent="0.25"/>
    <row r="98" customFormat="1" ht="15" x14ac:dyDescent="0.25"/>
    <row r="99" customFormat="1" ht="15" x14ac:dyDescent="0.25"/>
    <row r="100" customFormat="1" ht="15" x14ac:dyDescent="0.25"/>
    <row r="101" customFormat="1" ht="15" x14ac:dyDescent="0.25"/>
    <row r="102" customFormat="1" ht="15" x14ac:dyDescent="0.25"/>
    <row r="103" customFormat="1" ht="15" x14ac:dyDescent="0.25"/>
    <row r="104" customFormat="1" ht="15" x14ac:dyDescent="0.25"/>
    <row r="105" customFormat="1" ht="15" x14ac:dyDescent="0.25"/>
    <row r="106" customFormat="1" ht="15" x14ac:dyDescent="0.25"/>
    <row r="107" customFormat="1" ht="15" x14ac:dyDescent="0.25"/>
    <row r="108" customFormat="1" ht="15" x14ac:dyDescent="0.25"/>
    <row r="109" customFormat="1" ht="15" x14ac:dyDescent="0.25"/>
    <row r="110" customFormat="1" ht="15" x14ac:dyDescent="0.25"/>
    <row r="111" customFormat="1" ht="15" x14ac:dyDescent="0.25"/>
    <row r="112" customFormat="1" ht="15" x14ac:dyDescent="0.25"/>
    <row r="113" customFormat="1" ht="15" x14ac:dyDescent="0.25"/>
    <row r="114" customFormat="1" ht="15" x14ac:dyDescent="0.25"/>
    <row r="115" customFormat="1" ht="15" x14ac:dyDescent="0.25"/>
    <row r="116" customFormat="1" ht="15" x14ac:dyDescent="0.25"/>
    <row r="117" customFormat="1" ht="15" x14ac:dyDescent="0.25"/>
    <row r="118" customFormat="1" ht="15" x14ac:dyDescent="0.25"/>
    <row r="119" customFormat="1" ht="15" x14ac:dyDescent="0.25"/>
    <row r="120" customFormat="1" ht="15" x14ac:dyDescent="0.25"/>
    <row r="121" customFormat="1" ht="15" x14ac:dyDescent="0.25"/>
    <row r="122" customFormat="1" ht="15" x14ac:dyDescent="0.25"/>
    <row r="123" customFormat="1" ht="15" x14ac:dyDescent="0.25"/>
    <row r="124" customFormat="1" ht="15" x14ac:dyDescent="0.25"/>
    <row r="125" customFormat="1" ht="15" x14ac:dyDescent="0.25"/>
    <row r="126" customFormat="1" ht="15" x14ac:dyDescent="0.25"/>
    <row r="127" customFormat="1" ht="15" x14ac:dyDescent="0.25"/>
    <row r="128" customFormat="1" ht="15" x14ac:dyDescent="0.25"/>
    <row r="129" customFormat="1" ht="15" x14ac:dyDescent="0.25"/>
    <row r="130" customFormat="1" ht="15" x14ac:dyDescent="0.25"/>
    <row r="131" customFormat="1" ht="15" x14ac:dyDescent="0.25"/>
    <row r="132" customFormat="1" ht="15" x14ac:dyDescent="0.25"/>
    <row r="133" customFormat="1" ht="15" x14ac:dyDescent="0.25"/>
    <row r="134" customFormat="1" ht="15" x14ac:dyDescent="0.25"/>
    <row r="135" customFormat="1" ht="15" x14ac:dyDescent="0.25"/>
    <row r="136" customFormat="1" ht="15" x14ac:dyDescent="0.25"/>
    <row r="137" customFormat="1" ht="15" x14ac:dyDescent="0.25"/>
    <row r="138" customFormat="1" ht="15" x14ac:dyDescent="0.25"/>
    <row r="139" customFormat="1" ht="15" x14ac:dyDescent="0.25"/>
    <row r="140" customFormat="1" ht="15" x14ac:dyDescent="0.25"/>
    <row r="141" customFormat="1" ht="15" x14ac:dyDescent="0.25"/>
    <row r="142" customFormat="1" ht="15" x14ac:dyDescent="0.25"/>
    <row r="143" customFormat="1" ht="15" x14ac:dyDescent="0.25"/>
    <row r="144" customFormat="1" ht="15" x14ac:dyDescent="0.25"/>
    <row r="145" customFormat="1" ht="15" x14ac:dyDescent="0.25"/>
    <row r="146" customFormat="1" ht="15" x14ac:dyDescent="0.25"/>
    <row r="147" customFormat="1" ht="15" x14ac:dyDescent="0.25"/>
    <row r="148" customFormat="1" ht="15" x14ac:dyDescent="0.25"/>
    <row r="149" customFormat="1" ht="15" x14ac:dyDescent="0.25"/>
    <row r="150" customFormat="1" ht="15" x14ac:dyDescent="0.25"/>
    <row r="151" customFormat="1" ht="15" x14ac:dyDescent="0.25"/>
    <row r="152" customFormat="1" ht="15" x14ac:dyDescent="0.25"/>
    <row r="153" customFormat="1" ht="15" x14ac:dyDescent="0.25"/>
    <row r="154" customFormat="1" ht="15" x14ac:dyDescent="0.25"/>
    <row r="155" customFormat="1" ht="15" x14ac:dyDescent="0.25"/>
    <row r="156" customFormat="1" ht="15" x14ac:dyDescent="0.25"/>
    <row r="157" customFormat="1" ht="15" x14ac:dyDescent="0.25"/>
    <row r="158" customFormat="1" ht="15" x14ac:dyDescent="0.25"/>
    <row r="159" customFormat="1" ht="15" x14ac:dyDescent="0.25"/>
    <row r="160" customFormat="1" ht="15" x14ac:dyDescent="0.25"/>
    <row r="161" customFormat="1" ht="15" x14ac:dyDescent="0.25"/>
    <row r="162" customFormat="1" ht="15" x14ac:dyDescent="0.25"/>
    <row r="163" customFormat="1" ht="15" x14ac:dyDescent="0.25"/>
    <row r="164" customFormat="1" ht="15" x14ac:dyDescent="0.25"/>
    <row r="165" customFormat="1" ht="15" x14ac:dyDescent="0.25"/>
    <row r="166" customFormat="1" ht="15" x14ac:dyDescent="0.25"/>
    <row r="167" customFormat="1" ht="15" x14ac:dyDescent="0.25"/>
    <row r="168" customFormat="1" ht="15" x14ac:dyDescent="0.25"/>
    <row r="169" customFormat="1" ht="15" x14ac:dyDescent="0.25"/>
    <row r="170" customFormat="1" ht="15" x14ac:dyDescent="0.25"/>
    <row r="171" customFormat="1" ht="15" x14ac:dyDescent="0.25"/>
    <row r="172" customFormat="1" ht="15" x14ac:dyDescent="0.25"/>
    <row r="173" customFormat="1" ht="15" x14ac:dyDescent="0.25"/>
    <row r="174" customFormat="1" ht="15" x14ac:dyDescent="0.25"/>
    <row r="175" customFormat="1" ht="15" x14ac:dyDescent="0.25"/>
    <row r="176" customFormat="1" ht="15" x14ac:dyDescent="0.25"/>
    <row r="177" customFormat="1" ht="15" x14ac:dyDescent="0.25"/>
    <row r="178" customFormat="1" ht="15" x14ac:dyDescent="0.25"/>
    <row r="179" customFormat="1" ht="15" x14ac:dyDescent="0.25"/>
    <row r="180" customFormat="1" ht="15" x14ac:dyDescent="0.25"/>
    <row r="181" customFormat="1" ht="15" x14ac:dyDescent="0.25"/>
    <row r="182" customFormat="1" ht="15" x14ac:dyDescent="0.25"/>
    <row r="183" customFormat="1" ht="15" x14ac:dyDescent="0.25"/>
    <row r="184" customFormat="1" ht="15" x14ac:dyDescent="0.25"/>
    <row r="185" customFormat="1" ht="15" x14ac:dyDescent="0.25"/>
    <row r="186" customFormat="1" ht="15" x14ac:dyDescent="0.25"/>
    <row r="187" customFormat="1" ht="15" x14ac:dyDescent="0.25"/>
    <row r="188" customFormat="1" ht="15" x14ac:dyDescent="0.25"/>
    <row r="189" customFormat="1" ht="15" x14ac:dyDescent="0.25"/>
    <row r="190" customFormat="1" ht="15" x14ac:dyDescent="0.25"/>
    <row r="191" customFormat="1" ht="15" x14ac:dyDescent="0.25"/>
    <row r="192" customFormat="1" ht="15" x14ac:dyDescent="0.25"/>
    <row r="193" customFormat="1" ht="15" x14ac:dyDescent="0.25"/>
    <row r="194" customFormat="1" ht="15" x14ac:dyDescent="0.25"/>
    <row r="195" customFormat="1" ht="15" x14ac:dyDescent="0.25"/>
    <row r="196" customFormat="1" ht="15" x14ac:dyDescent="0.25"/>
    <row r="197" customFormat="1" ht="15" x14ac:dyDescent="0.25"/>
    <row r="198" customFormat="1" ht="15" x14ac:dyDescent="0.25"/>
    <row r="199" customFormat="1" ht="15" x14ac:dyDescent="0.25"/>
    <row r="200" customFormat="1" ht="15" x14ac:dyDescent="0.25"/>
    <row r="201" customFormat="1" ht="15" x14ac:dyDescent="0.25"/>
    <row r="202" customFormat="1" ht="15" x14ac:dyDescent="0.25"/>
    <row r="203" customFormat="1" ht="15" x14ac:dyDescent="0.25"/>
    <row r="204" customFormat="1" ht="15" x14ac:dyDescent="0.25"/>
    <row r="205" customFormat="1" ht="15" x14ac:dyDescent="0.25"/>
    <row r="206" customFormat="1" ht="15" x14ac:dyDescent="0.25"/>
    <row r="207" customFormat="1" ht="15" x14ac:dyDescent="0.25"/>
    <row r="208" customFormat="1" ht="15" x14ac:dyDescent="0.25"/>
    <row r="209" customFormat="1" ht="15" x14ac:dyDescent="0.25"/>
    <row r="210" customFormat="1" ht="15" x14ac:dyDescent="0.25"/>
    <row r="211" customFormat="1" ht="15" x14ac:dyDescent="0.25"/>
    <row r="212" customFormat="1" ht="15" x14ac:dyDescent="0.25"/>
    <row r="213" customFormat="1" ht="15" x14ac:dyDescent="0.25"/>
    <row r="214" customFormat="1" ht="15" x14ac:dyDescent="0.25"/>
    <row r="215" customFormat="1" ht="15" x14ac:dyDescent="0.25"/>
    <row r="216" customFormat="1" ht="15" x14ac:dyDescent="0.25"/>
    <row r="217" customFormat="1" ht="15" x14ac:dyDescent="0.25"/>
    <row r="218" customFormat="1" ht="15" x14ac:dyDescent="0.25"/>
    <row r="219" customFormat="1" ht="15" x14ac:dyDescent="0.25"/>
    <row r="220" customFormat="1" ht="15" x14ac:dyDescent="0.25"/>
    <row r="221" customFormat="1" ht="15" x14ac:dyDescent="0.25"/>
    <row r="222" customFormat="1" ht="15" x14ac:dyDescent="0.25"/>
    <row r="223" customFormat="1" ht="15" x14ac:dyDescent="0.25"/>
    <row r="224" customFormat="1" ht="15" x14ac:dyDescent="0.25"/>
    <row r="225" customFormat="1" ht="15" x14ac:dyDescent="0.25"/>
    <row r="226" customFormat="1" ht="15" x14ac:dyDescent="0.25"/>
    <row r="227" customFormat="1" ht="15" x14ac:dyDescent="0.25"/>
    <row r="228" customFormat="1" ht="15" x14ac:dyDescent="0.25"/>
    <row r="229" customFormat="1" ht="15" x14ac:dyDescent="0.25"/>
    <row r="230" customFormat="1" ht="15" x14ac:dyDescent="0.25"/>
    <row r="231" customFormat="1" ht="15" x14ac:dyDescent="0.25"/>
    <row r="232" customFormat="1" ht="15" x14ac:dyDescent="0.25"/>
    <row r="233" customFormat="1" ht="15" x14ac:dyDescent="0.25"/>
    <row r="234" customFormat="1" ht="15" x14ac:dyDescent="0.25"/>
    <row r="235" customFormat="1" ht="15" x14ac:dyDescent="0.25"/>
    <row r="236" customFormat="1" ht="15" x14ac:dyDescent="0.25"/>
    <row r="237" customFormat="1" ht="15" x14ac:dyDescent="0.25"/>
    <row r="238" customFormat="1" ht="15" x14ac:dyDescent="0.25"/>
    <row r="239" customFormat="1" ht="15" x14ac:dyDescent="0.25"/>
    <row r="240" customFormat="1" ht="15" x14ac:dyDescent="0.25"/>
    <row r="241" customFormat="1" ht="15" x14ac:dyDescent="0.25"/>
    <row r="242" customFormat="1" ht="15" x14ac:dyDescent="0.25"/>
    <row r="243" customFormat="1" ht="15" x14ac:dyDescent="0.25"/>
    <row r="244" customFormat="1" ht="15" x14ac:dyDescent="0.25"/>
    <row r="245" customFormat="1" ht="15" x14ac:dyDescent="0.25"/>
    <row r="246" customFormat="1" ht="15" x14ac:dyDescent="0.25"/>
    <row r="247" customFormat="1" ht="15" x14ac:dyDescent="0.25"/>
  </sheetData>
  <mergeCells count="34">
    <mergeCell ref="A1:H2"/>
    <mergeCell ref="A3:B3"/>
    <mergeCell ref="C3:D3"/>
    <mergeCell ref="E3:F3"/>
    <mergeCell ref="G3:H3"/>
    <mergeCell ref="A6:H7"/>
    <mergeCell ref="A8:F8"/>
    <mergeCell ref="G8:H8"/>
    <mergeCell ref="A4:B4"/>
    <mergeCell ref="C4:D4"/>
    <mergeCell ref="E4:F4"/>
    <mergeCell ref="A5:B5"/>
    <mergeCell ref="C5:D5"/>
    <mergeCell ref="A9:F9"/>
    <mergeCell ref="G9:H9"/>
    <mergeCell ref="A10:F10"/>
    <mergeCell ref="G10:H10"/>
    <mergeCell ref="A11:F11"/>
    <mergeCell ref="G11:H11"/>
    <mergeCell ref="A12:H13"/>
    <mergeCell ref="A14:A15"/>
    <mergeCell ref="B14:B15"/>
    <mergeCell ref="C14:C15"/>
    <mergeCell ref="D14:D15"/>
    <mergeCell ref="E14:E15"/>
    <mergeCell ref="F14:F15"/>
    <mergeCell ref="G14:G15"/>
    <mergeCell ref="H14:H15"/>
    <mergeCell ref="A19:G20"/>
    <mergeCell ref="H19:H20"/>
    <mergeCell ref="A21:G22"/>
    <mergeCell ref="H21:H22"/>
    <mergeCell ref="A23:G24"/>
    <mergeCell ref="H23:H24"/>
  </mergeCells>
  <pageMargins left="0.75" right="0.75" top="1" bottom="1" header="0.511811023622047" footer="0.511811023622047"/>
  <pageSetup paperSize="9" fitToHeight="0" orientation="landscape" horizontalDpi="300" verticalDpi="300"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548235"/>
    <pageSetUpPr fitToPage="1"/>
  </sheetPr>
  <dimension ref="A1:L250"/>
  <sheetViews>
    <sheetView showGridLines="0" topLeftCell="A179" zoomScale="85" zoomScaleNormal="85" workbookViewId="0">
      <selection activeCell="A195" sqref="A195:I195"/>
    </sheetView>
  </sheetViews>
  <sheetFormatPr defaultColWidth="8.7109375" defaultRowHeight="15" x14ac:dyDescent="0.25"/>
  <cols>
    <col min="1" max="1" width="4.7109375" style="1" customWidth="1"/>
    <col min="2" max="2" width="29.5703125" style="1" bestFit="1" customWidth="1"/>
    <col min="3" max="3" width="8.7109375" style="1" customWidth="1"/>
    <col min="4" max="4" width="13" style="1" customWidth="1"/>
    <col min="5" max="5" width="10.7109375" style="1" customWidth="1"/>
    <col min="6" max="6" width="44.7109375" style="1" customWidth="1"/>
    <col min="7" max="7" width="6.42578125" style="1" customWidth="1"/>
    <col min="8" max="8" width="8" style="1" customWidth="1"/>
    <col min="9" max="9" width="12" style="1" customWidth="1"/>
    <col min="10" max="10" width="15.7109375" style="1" customWidth="1"/>
    <col min="11" max="11" width="10.28515625" style="1" customWidth="1"/>
    <col min="12" max="12" width="13" customWidth="1"/>
    <col min="13" max="23" width="8.7109375" style="1"/>
    <col min="24" max="24" width="12.42578125" style="1" customWidth="1"/>
    <col min="25" max="26" width="8.7109375" style="1"/>
    <col min="27" max="27" width="12.7109375" style="1" customWidth="1"/>
    <col min="28" max="16384" width="8.7109375" style="1"/>
  </cols>
  <sheetData>
    <row r="1" spans="1:10" ht="16.899999999999999" customHeight="1" x14ac:dyDescent="0.25">
      <c r="A1" s="265" t="s">
        <v>220</v>
      </c>
      <c r="B1" s="265"/>
      <c r="C1" s="265"/>
      <c r="D1" s="265"/>
      <c r="E1" s="265"/>
      <c r="F1" s="265"/>
      <c r="G1" s="265"/>
      <c r="H1" s="265"/>
      <c r="I1" s="265"/>
      <c r="J1" s="265"/>
    </row>
    <row r="2" spans="1:10" ht="16.899999999999999" customHeight="1" x14ac:dyDescent="0.25">
      <c r="A2" s="265"/>
      <c r="B2" s="265"/>
      <c r="C2" s="265"/>
      <c r="D2" s="265"/>
      <c r="E2" s="265"/>
      <c r="F2" s="265"/>
      <c r="G2" s="265"/>
      <c r="H2" s="265"/>
      <c r="I2" s="265"/>
      <c r="J2" s="265"/>
    </row>
    <row r="3" spans="1:10" ht="16.899999999999999" customHeight="1" x14ac:dyDescent="0.25">
      <c r="A3" s="283"/>
      <c r="B3" s="283"/>
      <c r="C3" s="283"/>
      <c r="D3" s="283"/>
      <c r="E3" s="283"/>
      <c r="F3" s="283"/>
      <c r="G3" s="283"/>
      <c r="H3" s="283"/>
      <c r="I3" s="283"/>
      <c r="J3" s="283"/>
    </row>
    <row r="4" spans="1:10" ht="16.899999999999999" customHeight="1" x14ac:dyDescent="0.25">
      <c r="A4" s="265" t="s">
        <v>34</v>
      </c>
      <c r="B4" s="265"/>
      <c r="C4" s="265"/>
      <c r="D4" s="265"/>
      <c r="E4" s="265"/>
      <c r="F4" s="265"/>
      <c r="G4" s="265"/>
      <c r="H4" s="265"/>
      <c r="I4" s="265"/>
      <c r="J4" s="265"/>
    </row>
    <row r="5" spans="1:10" ht="16.899999999999999" customHeight="1" x14ac:dyDescent="0.25">
      <c r="A5" s="265"/>
      <c r="B5" s="265"/>
      <c r="C5" s="265"/>
      <c r="D5" s="265"/>
      <c r="E5" s="265"/>
      <c r="F5" s="265"/>
      <c r="G5" s="265"/>
      <c r="H5" s="265"/>
      <c r="I5" s="265"/>
      <c r="J5" s="265"/>
    </row>
    <row r="6" spans="1:10" ht="16.899999999999999" customHeight="1" x14ac:dyDescent="0.25">
      <c r="A6" s="29">
        <v>1</v>
      </c>
      <c r="B6" s="272" t="s">
        <v>66</v>
      </c>
      <c r="C6" s="272"/>
      <c r="D6" s="272"/>
      <c r="E6" s="272"/>
      <c r="F6" s="272"/>
      <c r="G6" s="272"/>
      <c r="H6" s="305" t="s">
        <v>57</v>
      </c>
      <c r="I6" s="305"/>
      <c r="J6" s="305"/>
    </row>
    <row r="7" spans="1:10" ht="16.899999999999999" customHeight="1" x14ac:dyDescent="0.25">
      <c r="A7" s="29">
        <v>2</v>
      </c>
      <c r="B7" s="272" t="s">
        <v>68</v>
      </c>
      <c r="C7" s="272"/>
      <c r="D7" s="272"/>
      <c r="E7" s="272"/>
      <c r="F7" s="272"/>
      <c r="G7" s="272"/>
      <c r="H7" s="305" t="s">
        <v>69</v>
      </c>
      <c r="I7" s="305"/>
      <c r="J7" s="305"/>
    </row>
    <row r="8" spans="1:10" ht="16.899999999999999" customHeight="1" x14ac:dyDescent="0.25">
      <c r="A8" s="29">
        <v>3</v>
      </c>
      <c r="B8" s="272" t="s">
        <v>70</v>
      </c>
      <c r="C8" s="272"/>
      <c r="D8" s="272"/>
      <c r="E8" s="272"/>
      <c r="F8" s="272"/>
      <c r="G8" s="272"/>
      <c r="H8" s="310">
        <v>1765.86</v>
      </c>
      <c r="I8" s="310"/>
      <c r="J8" s="310"/>
    </row>
    <row r="9" spans="1:10" ht="16.899999999999999" customHeight="1" x14ac:dyDescent="0.25">
      <c r="A9" s="29">
        <v>4</v>
      </c>
      <c r="B9" s="272" t="s">
        <v>71</v>
      </c>
      <c r="C9" s="272"/>
      <c r="D9" s="272"/>
      <c r="E9" s="272"/>
      <c r="F9" s="272"/>
      <c r="G9" s="272"/>
      <c r="H9" s="305" t="s">
        <v>72</v>
      </c>
      <c r="I9" s="305"/>
      <c r="J9" s="305"/>
    </row>
    <row r="10" spans="1:10" ht="16.899999999999999" customHeight="1" x14ac:dyDescent="0.25">
      <c r="A10" s="29" t="s">
        <v>73</v>
      </c>
      <c r="B10" s="272" t="s">
        <v>74</v>
      </c>
      <c r="C10" s="272"/>
      <c r="D10" s="272"/>
      <c r="E10" s="272"/>
      <c r="F10" s="272"/>
      <c r="G10" s="272"/>
      <c r="H10" s="305" t="s">
        <v>221</v>
      </c>
      <c r="I10" s="305"/>
      <c r="J10" s="305"/>
    </row>
    <row r="11" spans="1:10" ht="16.899999999999999" customHeight="1" x14ac:dyDescent="0.25">
      <c r="A11" s="29">
        <v>5</v>
      </c>
      <c r="B11" s="272" t="s">
        <v>76</v>
      </c>
      <c r="C11" s="272"/>
      <c r="D11" s="272"/>
      <c r="E11" s="272"/>
      <c r="F11" s="272"/>
      <c r="G11" s="272"/>
      <c r="H11" s="306">
        <v>46023</v>
      </c>
      <c r="I11" s="306"/>
      <c r="J11" s="306"/>
    </row>
    <row r="12" spans="1:10" ht="16.899999999999999" customHeight="1" x14ac:dyDescent="0.25">
      <c r="A12" s="32">
        <v>6</v>
      </c>
      <c r="B12" s="307" t="s">
        <v>77</v>
      </c>
      <c r="C12" s="307"/>
      <c r="D12" s="307"/>
      <c r="E12" s="307"/>
      <c r="F12" s="307"/>
      <c r="G12" s="307"/>
      <c r="H12" s="308">
        <v>60</v>
      </c>
      <c r="I12" s="308"/>
      <c r="J12" s="308"/>
    </row>
    <row r="13" spans="1:10" ht="16.899999999999999" customHeight="1" x14ac:dyDescent="0.25">
      <c r="A13" s="29"/>
      <c r="B13" s="30"/>
      <c r="C13" s="30"/>
      <c r="D13" s="30"/>
      <c r="E13" s="30"/>
      <c r="F13" s="30"/>
      <c r="G13" s="29"/>
      <c r="H13" s="31"/>
      <c r="I13" s="31"/>
      <c r="J13" s="31"/>
    </row>
    <row r="14" spans="1:10" ht="16.899999999999999" customHeight="1" x14ac:dyDescent="0.25">
      <c r="A14" s="265" t="s">
        <v>78</v>
      </c>
      <c r="B14" s="265"/>
      <c r="C14" s="265"/>
      <c r="D14" s="265"/>
      <c r="E14" s="265"/>
      <c r="F14" s="265"/>
      <c r="G14" s="265"/>
      <c r="H14" s="265"/>
      <c r="I14" s="265"/>
      <c r="J14" s="265"/>
    </row>
    <row r="15" spans="1:10" ht="16.899999999999999" customHeight="1" x14ac:dyDescent="0.25">
      <c r="A15" s="265"/>
      <c r="B15" s="265"/>
      <c r="C15" s="265"/>
      <c r="D15" s="265"/>
      <c r="E15" s="265"/>
      <c r="F15" s="265"/>
      <c r="G15" s="265"/>
      <c r="H15" s="265"/>
      <c r="I15" s="265"/>
      <c r="J15" s="265"/>
    </row>
    <row r="16" spans="1:10" ht="16.899999999999999" customHeight="1" x14ac:dyDescent="0.25">
      <c r="A16" s="302">
        <v>1</v>
      </c>
      <c r="B16" s="303" t="s">
        <v>79</v>
      </c>
      <c r="C16" s="303"/>
      <c r="D16" s="303"/>
      <c r="E16" s="303"/>
      <c r="F16" s="303"/>
      <c r="G16" s="303"/>
      <c r="H16" s="304" t="s">
        <v>80</v>
      </c>
      <c r="I16" s="304"/>
      <c r="J16" s="304" t="s">
        <v>81</v>
      </c>
    </row>
    <row r="17" spans="1:10" ht="16.899999999999999" customHeight="1" x14ac:dyDescent="0.25">
      <c r="A17" s="302"/>
      <c r="B17" s="302"/>
      <c r="C17" s="303"/>
      <c r="D17" s="303"/>
      <c r="E17" s="303"/>
      <c r="F17" s="303"/>
      <c r="G17" s="303"/>
      <c r="H17" s="304"/>
      <c r="I17" s="304"/>
      <c r="J17" s="304"/>
    </row>
    <row r="18" spans="1:10" ht="16.899999999999999" customHeight="1" x14ac:dyDescent="0.25">
      <c r="A18" s="29" t="s">
        <v>3</v>
      </c>
      <c r="B18" s="309" t="s">
        <v>82</v>
      </c>
      <c r="C18" s="309"/>
      <c r="D18" s="309"/>
      <c r="E18" s="309"/>
      <c r="F18" s="309"/>
      <c r="G18" s="309"/>
      <c r="H18" s="309"/>
      <c r="I18" s="183"/>
      <c r="J18" s="33">
        <f>ROUND(((44/6)*30)*(H8/220),2)</f>
        <v>1765.86</v>
      </c>
    </row>
    <row r="19" spans="1:10" ht="16.899999999999999" customHeight="1" x14ac:dyDescent="0.25">
      <c r="A19" s="29" t="s">
        <v>6</v>
      </c>
      <c r="B19" s="273" t="s">
        <v>83</v>
      </c>
      <c r="C19" s="273"/>
      <c r="D19" s="273"/>
      <c r="E19" s="273"/>
      <c r="F19" s="273"/>
      <c r="G19" s="273"/>
      <c r="H19" s="273"/>
      <c r="I19" s="34">
        <v>0.3</v>
      </c>
      <c r="J19" s="33">
        <f>ROUND(I19*J18,2)</f>
        <v>529.76</v>
      </c>
    </row>
    <row r="20" spans="1:10" ht="16.899999999999999" customHeight="1" x14ac:dyDescent="0.25">
      <c r="A20" s="29" t="s">
        <v>9</v>
      </c>
      <c r="B20" s="272" t="s">
        <v>84</v>
      </c>
      <c r="C20" s="272"/>
      <c r="D20" s="272"/>
      <c r="E20" s="272"/>
      <c r="F20" s="272"/>
      <c r="G20" s="272"/>
      <c r="H20" s="272"/>
      <c r="I20" s="66"/>
      <c r="J20" s="35"/>
    </row>
    <row r="21" spans="1:10" ht="16.899999999999999" customHeight="1" x14ac:dyDescent="0.25">
      <c r="A21" s="29" t="s">
        <v>12</v>
      </c>
      <c r="B21" s="272" t="s">
        <v>85</v>
      </c>
      <c r="C21" s="272"/>
      <c r="D21" s="272"/>
      <c r="E21" s="272"/>
      <c r="F21" s="272"/>
      <c r="G21" s="272"/>
      <c r="H21" s="272"/>
      <c r="I21" s="66"/>
      <c r="J21" s="35"/>
    </row>
    <row r="22" spans="1:10" ht="16.899999999999999" customHeight="1" x14ac:dyDescent="0.25">
      <c r="A22" s="29" t="s">
        <v>86</v>
      </c>
      <c r="B22" s="272" t="s">
        <v>87</v>
      </c>
      <c r="C22" s="272"/>
      <c r="D22" s="272"/>
      <c r="E22" s="272"/>
      <c r="F22" s="272"/>
      <c r="G22" s="272"/>
      <c r="H22" s="272"/>
      <c r="I22" s="66"/>
      <c r="J22" s="35"/>
    </row>
    <row r="23" spans="1:10" ht="16.899999999999999" customHeight="1" x14ac:dyDescent="0.25">
      <c r="A23" s="29" t="s">
        <v>88</v>
      </c>
      <c r="B23" s="299" t="s">
        <v>89</v>
      </c>
      <c r="C23" s="299"/>
      <c r="D23" s="299"/>
      <c r="E23" s="299"/>
      <c r="F23" s="299"/>
      <c r="G23" s="299"/>
      <c r="H23" s="299"/>
      <c r="I23" s="36">
        <v>0</v>
      </c>
      <c r="J23" s="33">
        <f>ROUND(I23*J18,2)</f>
        <v>0</v>
      </c>
    </row>
    <row r="24" spans="1:10" ht="16.899999999999999" customHeight="1" x14ac:dyDescent="0.25">
      <c r="A24" s="259" t="s">
        <v>90</v>
      </c>
      <c r="B24" s="259"/>
      <c r="C24" s="259"/>
      <c r="D24" s="259"/>
      <c r="E24" s="259"/>
      <c r="F24" s="259"/>
      <c r="G24" s="259"/>
      <c r="H24" s="259"/>
      <c r="I24" s="259"/>
      <c r="J24" s="38">
        <f>SUM(J18:J23)</f>
        <v>2295.62</v>
      </c>
    </row>
    <row r="25" spans="1:10" ht="16.899999999999999" customHeight="1" x14ac:dyDescent="0.25">
      <c r="A25" s="39"/>
      <c r="B25" s="40"/>
      <c r="C25" s="39"/>
      <c r="D25" s="39"/>
      <c r="E25" s="39"/>
      <c r="F25" s="39"/>
      <c r="G25" s="39"/>
      <c r="H25" s="39"/>
      <c r="I25" s="39"/>
      <c r="J25" s="41"/>
    </row>
    <row r="26" spans="1:10" ht="16.899999999999999" customHeight="1" x14ac:dyDescent="0.25">
      <c r="A26" s="265" t="s">
        <v>91</v>
      </c>
      <c r="B26" s="265"/>
      <c r="C26" s="265"/>
      <c r="D26" s="265"/>
      <c r="E26" s="265"/>
      <c r="F26" s="265"/>
      <c r="G26" s="265"/>
      <c r="H26" s="265"/>
      <c r="I26" s="265"/>
      <c r="J26" s="265"/>
    </row>
    <row r="27" spans="1:10" ht="16.899999999999999" customHeight="1" x14ac:dyDescent="0.25">
      <c r="A27" s="265"/>
      <c r="B27" s="265"/>
      <c r="C27" s="265"/>
      <c r="D27" s="265"/>
      <c r="E27" s="265"/>
      <c r="F27" s="265"/>
      <c r="G27" s="265"/>
      <c r="H27" s="265"/>
      <c r="I27" s="265"/>
      <c r="J27" s="265"/>
    </row>
    <row r="28" spans="1:10" ht="16.899999999999999" customHeight="1" x14ac:dyDescent="0.25">
      <c r="A28" s="300" t="s">
        <v>92</v>
      </c>
      <c r="B28" s="300"/>
      <c r="C28" s="300"/>
      <c r="D28" s="300"/>
      <c r="E28" s="300"/>
      <c r="F28" s="300"/>
      <c r="G28" s="300"/>
      <c r="H28" s="300"/>
      <c r="I28" s="300"/>
      <c r="J28" s="300"/>
    </row>
    <row r="29" spans="1:10" ht="16.899999999999999" customHeight="1" x14ac:dyDescent="0.25">
      <c r="A29" s="300"/>
      <c r="B29" s="300"/>
      <c r="C29" s="300"/>
      <c r="D29" s="300"/>
      <c r="E29" s="300"/>
      <c r="F29" s="300"/>
      <c r="G29" s="300"/>
      <c r="H29" s="300"/>
      <c r="I29" s="300"/>
      <c r="J29" s="300"/>
    </row>
    <row r="30" spans="1:10" ht="16.899999999999999" customHeight="1" x14ac:dyDescent="0.25">
      <c r="A30" s="42" t="s">
        <v>93</v>
      </c>
      <c r="B30" s="301" t="s">
        <v>94</v>
      </c>
      <c r="C30" s="301"/>
      <c r="D30" s="301"/>
      <c r="E30" s="301"/>
      <c r="F30" s="301"/>
      <c r="G30" s="301"/>
      <c r="H30" s="301"/>
      <c r="I30" s="301"/>
      <c r="J30" s="43" t="s">
        <v>95</v>
      </c>
    </row>
    <row r="31" spans="1:10" ht="16.899999999999999" customHeight="1" x14ac:dyDescent="0.25">
      <c r="A31" s="44"/>
      <c r="B31" s="45"/>
      <c r="C31" s="45"/>
      <c r="D31" s="45"/>
      <c r="E31" s="45"/>
      <c r="F31" s="45"/>
      <c r="G31" s="45"/>
      <c r="H31" s="46"/>
      <c r="I31" s="46"/>
      <c r="J31" s="47"/>
    </row>
    <row r="32" spans="1:10" ht="16.899999999999999" customHeight="1" x14ac:dyDescent="0.25">
      <c r="A32" s="28" t="s">
        <v>3</v>
      </c>
      <c r="B32" s="272" t="s">
        <v>96</v>
      </c>
      <c r="C32" s="272"/>
      <c r="D32" s="272"/>
      <c r="E32" s="272"/>
      <c r="F32" s="272"/>
      <c r="G32" s="272"/>
      <c r="H32" s="272"/>
      <c r="I32" s="36">
        <v>8.3299999999999999E-2</v>
      </c>
      <c r="J32" s="33">
        <f>ROUND($J$24*I32,2)</f>
        <v>191.23</v>
      </c>
    </row>
    <row r="33" spans="1:10" ht="16.899999999999999" customHeight="1" x14ac:dyDescent="0.25">
      <c r="A33" s="48"/>
      <c r="B33" s="276" t="s">
        <v>97</v>
      </c>
      <c r="C33" s="276"/>
      <c r="D33" s="276"/>
      <c r="E33" s="276"/>
      <c r="F33" s="276"/>
      <c r="G33" s="276"/>
      <c r="H33" s="276"/>
      <c r="I33" s="276"/>
      <c r="J33" s="49"/>
    </row>
    <row r="34" spans="1:10" ht="16.899999999999999" customHeight="1" x14ac:dyDescent="0.25">
      <c r="A34" s="28" t="s">
        <v>6</v>
      </c>
      <c r="B34" s="272" t="s">
        <v>98</v>
      </c>
      <c r="C34" s="272"/>
      <c r="D34" s="272"/>
      <c r="E34" s="272"/>
      <c r="F34" s="272"/>
      <c r="G34" s="272"/>
      <c r="H34" s="272"/>
      <c r="I34" s="50">
        <v>3.0249999999999999E-2</v>
      </c>
      <c r="J34" s="33">
        <f>ROUND($J$24*I34,2)</f>
        <v>69.44</v>
      </c>
    </row>
    <row r="35" spans="1:10" ht="16.899999999999999" customHeight="1" x14ac:dyDescent="0.25">
      <c r="A35" s="48"/>
      <c r="B35" s="276" t="s">
        <v>99</v>
      </c>
      <c r="C35" s="276"/>
      <c r="D35" s="276"/>
      <c r="E35" s="276"/>
      <c r="F35" s="276"/>
      <c r="G35" s="276"/>
      <c r="H35" s="276"/>
      <c r="I35" s="276"/>
      <c r="J35" s="49"/>
    </row>
    <row r="36" spans="1:10" ht="16.899999999999999" customHeight="1" x14ac:dyDescent="0.25">
      <c r="A36" s="275" t="s">
        <v>90</v>
      </c>
      <c r="B36" s="275"/>
      <c r="C36" s="275"/>
      <c r="D36" s="275"/>
      <c r="E36" s="275"/>
      <c r="F36" s="275"/>
      <c r="G36" s="275"/>
      <c r="H36" s="275"/>
      <c r="I36" s="275"/>
      <c r="J36" s="289">
        <f>SUM(J32+J34)</f>
        <v>260.66999999999996</v>
      </c>
    </row>
    <row r="37" spans="1:10" ht="16.899999999999999" customHeight="1" x14ac:dyDescent="0.25">
      <c r="A37" s="275"/>
      <c r="B37" s="275"/>
      <c r="C37" s="275"/>
      <c r="D37" s="275"/>
      <c r="E37" s="275"/>
      <c r="F37" s="275"/>
      <c r="G37" s="275"/>
      <c r="H37" s="275"/>
      <c r="I37" s="275"/>
      <c r="J37" s="289"/>
    </row>
    <row r="38" spans="1:10" ht="16.899999999999999" customHeight="1" x14ac:dyDescent="0.25">
      <c r="A38" s="52" t="s">
        <v>9</v>
      </c>
      <c r="B38" s="273" t="s">
        <v>100</v>
      </c>
      <c r="C38" s="273"/>
      <c r="D38" s="273"/>
      <c r="E38" s="273"/>
      <c r="F38" s="273"/>
      <c r="G38" s="273"/>
      <c r="H38" s="273"/>
      <c r="I38" s="273"/>
      <c r="J38" s="54">
        <f>ROUND(I54*J36,2)</f>
        <v>95.93</v>
      </c>
    </row>
    <row r="39" spans="1:10" ht="16.899999999999999" customHeight="1" x14ac:dyDescent="0.25">
      <c r="A39" s="275" t="s">
        <v>90</v>
      </c>
      <c r="B39" s="275"/>
      <c r="C39" s="275"/>
      <c r="D39" s="275"/>
      <c r="E39" s="275"/>
      <c r="F39" s="275"/>
      <c r="G39" s="275"/>
      <c r="H39" s="275"/>
      <c r="I39" s="275"/>
      <c r="J39" s="289">
        <f>J36+J38</f>
        <v>356.59999999999997</v>
      </c>
    </row>
    <row r="40" spans="1:10" ht="16.899999999999999" customHeight="1" x14ac:dyDescent="0.25">
      <c r="A40" s="275"/>
      <c r="B40" s="275"/>
      <c r="C40" s="275"/>
      <c r="D40" s="275"/>
      <c r="E40" s="275"/>
      <c r="F40" s="275"/>
      <c r="G40" s="275"/>
      <c r="H40" s="275"/>
      <c r="I40" s="275"/>
      <c r="J40" s="289"/>
    </row>
    <row r="41" spans="1:10" ht="16.899999999999999" customHeight="1" x14ac:dyDescent="0.25">
      <c r="A41" s="283"/>
      <c r="B41" s="283"/>
      <c r="C41" s="283"/>
      <c r="D41" s="283"/>
      <c r="E41" s="283"/>
      <c r="F41" s="283"/>
      <c r="G41" s="283"/>
      <c r="H41" s="283"/>
      <c r="I41" s="283"/>
      <c r="J41" s="283"/>
    </row>
    <row r="42" spans="1:10" ht="16.899999999999999" customHeight="1" x14ac:dyDescent="0.25">
      <c r="A42" s="290" t="s">
        <v>101</v>
      </c>
      <c r="B42" s="290"/>
      <c r="C42" s="290"/>
      <c r="D42" s="290"/>
      <c r="E42" s="290"/>
      <c r="F42" s="290"/>
      <c r="G42" s="290"/>
      <c r="H42" s="290"/>
      <c r="I42" s="290"/>
      <c r="J42" s="290"/>
    </row>
    <row r="43" spans="1:10" ht="16.899999999999999" customHeight="1" x14ac:dyDescent="0.25">
      <c r="A43" s="290"/>
      <c r="B43" s="290"/>
      <c r="C43" s="290"/>
      <c r="D43" s="290"/>
      <c r="E43" s="290"/>
      <c r="F43" s="290"/>
      <c r="G43" s="290"/>
      <c r="H43" s="290"/>
      <c r="I43" s="290"/>
      <c r="J43" s="290"/>
    </row>
    <row r="44" spans="1:10" ht="16.899999999999999" customHeight="1" x14ac:dyDescent="0.25">
      <c r="A44" s="291" t="s">
        <v>102</v>
      </c>
      <c r="B44" s="292" t="s">
        <v>103</v>
      </c>
      <c r="C44" s="292"/>
      <c r="D44" s="292"/>
      <c r="E44" s="292"/>
      <c r="F44" s="292"/>
      <c r="G44" s="292"/>
      <c r="H44" s="292"/>
      <c r="I44" s="222" t="s">
        <v>104</v>
      </c>
      <c r="J44" s="222" t="s">
        <v>95</v>
      </c>
    </row>
    <row r="45" spans="1:10" ht="16.899999999999999" customHeight="1" x14ac:dyDescent="0.25">
      <c r="A45" s="291"/>
      <c r="B45" s="291"/>
      <c r="C45" s="292"/>
      <c r="D45" s="292"/>
      <c r="E45" s="292"/>
      <c r="F45" s="292"/>
      <c r="G45" s="292"/>
      <c r="H45" s="292"/>
      <c r="I45" s="222"/>
      <c r="J45" s="222"/>
    </row>
    <row r="46" spans="1:10" ht="16.899999999999999" customHeight="1" x14ac:dyDescent="0.25">
      <c r="A46" s="28" t="s">
        <v>3</v>
      </c>
      <c r="B46" s="273" t="s">
        <v>105</v>
      </c>
      <c r="C46" s="273"/>
      <c r="D46" s="273"/>
      <c r="E46" s="273"/>
      <c r="F46" s="273"/>
      <c r="G46" s="273"/>
      <c r="H46" s="273"/>
      <c r="I46" s="36">
        <v>0.2</v>
      </c>
      <c r="J46" s="33">
        <f t="shared" ref="J46:J53" si="0">ROUND($J$24*I46,2)</f>
        <v>459.12</v>
      </c>
    </row>
    <row r="47" spans="1:10" ht="16.899999999999999" customHeight="1" x14ac:dyDescent="0.25">
      <c r="A47" s="28" t="s">
        <v>6</v>
      </c>
      <c r="B47" s="273" t="s">
        <v>106</v>
      </c>
      <c r="C47" s="273"/>
      <c r="D47" s="273"/>
      <c r="E47" s="273"/>
      <c r="F47" s="273"/>
      <c r="G47" s="273"/>
      <c r="H47" s="273"/>
      <c r="I47" s="36">
        <v>2.5000000000000001E-2</v>
      </c>
      <c r="J47" s="33">
        <f t="shared" si="0"/>
        <v>57.39</v>
      </c>
    </row>
    <row r="48" spans="1:10" ht="16.899999999999999" customHeight="1" x14ac:dyDescent="0.25">
      <c r="A48" s="28" t="s">
        <v>9</v>
      </c>
      <c r="B48" s="273" t="s">
        <v>107</v>
      </c>
      <c r="C48" s="273"/>
      <c r="D48" s="273"/>
      <c r="E48" s="49" t="s">
        <v>108</v>
      </c>
      <c r="F48" s="55">
        <v>0.03</v>
      </c>
      <c r="G48" s="49" t="s">
        <v>109</v>
      </c>
      <c r="H48" s="56">
        <v>1</v>
      </c>
      <c r="I48" s="57">
        <f>ROUND((F48*H48),6)</f>
        <v>0.03</v>
      </c>
      <c r="J48" s="33">
        <f t="shared" si="0"/>
        <v>68.87</v>
      </c>
    </row>
    <row r="49" spans="1:10" ht="16.899999999999999" customHeight="1" x14ac:dyDescent="0.25">
      <c r="A49" s="28" t="s">
        <v>12</v>
      </c>
      <c r="B49" s="273" t="s">
        <v>110</v>
      </c>
      <c r="C49" s="273"/>
      <c r="D49" s="273"/>
      <c r="E49" s="273"/>
      <c r="F49" s="273"/>
      <c r="G49" s="273"/>
      <c r="H49" s="273"/>
      <c r="I49" s="36">
        <v>1.4999999999999999E-2</v>
      </c>
      <c r="J49" s="33">
        <f t="shared" si="0"/>
        <v>34.43</v>
      </c>
    </row>
    <row r="50" spans="1:10" ht="16.899999999999999" customHeight="1" x14ac:dyDescent="0.25">
      <c r="A50" s="28" t="s">
        <v>86</v>
      </c>
      <c r="B50" s="273" t="s">
        <v>111</v>
      </c>
      <c r="C50" s="273"/>
      <c r="D50" s="273"/>
      <c r="E50" s="273"/>
      <c r="F50" s="273"/>
      <c r="G50" s="273"/>
      <c r="H50" s="273"/>
      <c r="I50" s="36">
        <v>0.01</v>
      </c>
      <c r="J50" s="33">
        <f t="shared" si="0"/>
        <v>22.96</v>
      </c>
    </row>
    <row r="51" spans="1:10" ht="16.899999999999999" customHeight="1" x14ac:dyDescent="0.25">
      <c r="A51" s="28" t="s">
        <v>88</v>
      </c>
      <c r="B51" s="273" t="s">
        <v>112</v>
      </c>
      <c r="C51" s="273"/>
      <c r="D51" s="273"/>
      <c r="E51" s="273"/>
      <c r="F51" s="273"/>
      <c r="G51" s="273"/>
      <c r="H51" s="273"/>
      <c r="I51" s="36">
        <v>6.0000000000000001E-3</v>
      </c>
      <c r="J51" s="33">
        <f t="shared" si="0"/>
        <v>13.77</v>
      </c>
    </row>
    <row r="52" spans="1:10" ht="16.899999999999999" customHeight="1" x14ac:dyDescent="0.25">
      <c r="A52" s="28" t="s">
        <v>113</v>
      </c>
      <c r="B52" s="273" t="s">
        <v>114</v>
      </c>
      <c r="C52" s="273"/>
      <c r="D52" s="273"/>
      <c r="E52" s="273"/>
      <c r="F52" s="273"/>
      <c r="G52" s="273"/>
      <c r="H52" s="273"/>
      <c r="I52" s="36">
        <v>2E-3</v>
      </c>
      <c r="J52" s="33">
        <f t="shared" si="0"/>
        <v>4.59</v>
      </c>
    </row>
    <row r="53" spans="1:10" ht="16.899999999999999" customHeight="1" x14ac:dyDescent="0.25">
      <c r="A53" s="28" t="s">
        <v>115</v>
      </c>
      <c r="B53" s="273" t="s">
        <v>116</v>
      </c>
      <c r="C53" s="273"/>
      <c r="D53" s="273"/>
      <c r="E53" s="273"/>
      <c r="F53" s="273"/>
      <c r="G53" s="273"/>
      <c r="H53" s="273"/>
      <c r="I53" s="36">
        <v>0.08</v>
      </c>
      <c r="J53" s="33">
        <f t="shared" si="0"/>
        <v>183.65</v>
      </c>
    </row>
    <row r="54" spans="1:10" ht="16.899999999999999" customHeight="1" x14ac:dyDescent="0.25">
      <c r="A54" s="275" t="s">
        <v>90</v>
      </c>
      <c r="B54" s="275"/>
      <c r="C54" s="275"/>
      <c r="D54" s="275"/>
      <c r="E54" s="275"/>
      <c r="F54" s="275"/>
      <c r="G54" s="275"/>
      <c r="H54" s="275"/>
      <c r="I54" s="298">
        <f>SUM(I46:I53)</f>
        <v>0.36800000000000005</v>
      </c>
      <c r="J54" s="289">
        <f>SUM(J46:J53)</f>
        <v>844.78</v>
      </c>
    </row>
    <row r="55" spans="1:10" ht="16.899999999999999" customHeight="1" x14ac:dyDescent="0.25">
      <c r="A55" s="275"/>
      <c r="B55" s="275"/>
      <c r="C55" s="275"/>
      <c r="D55" s="275"/>
      <c r="E55" s="275"/>
      <c r="F55" s="275"/>
      <c r="G55" s="275"/>
      <c r="H55" s="275"/>
      <c r="I55" s="298"/>
      <c r="J55" s="298"/>
    </row>
    <row r="56" spans="1:10" ht="16.899999999999999" customHeight="1" x14ac:dyDescent="0.25">
      <c r="A56" s="283"/>
      <c r="B56" s="283"/>
      <c r="C56" s="283"/>
      <c r="D56" s="283"/>
      <c r="E56" s="283"/>
      <c r="F56" s="283"/>
      <c r="G56" s="283"/>
      <c r="H56" s="283"/>
      <c r="I56" s="283"/>
      <c r="J56" s="283"/>
    </row>
    <row r="57" spans="1:10" ht="16.899999999999999" customHeight="1" x14ac:dyDescent="0.25">
      <c r="A57" s="290" t="s">
        <v>117</v>
      </c>
      <c r="B57" s="290"/>
      <c r="C57" s="290"/>
      <c r="D57" s="290"/>
      <c r="E57" s="290"/>
      <c r="F57" s="290"/>
      <c r="G57" s="290"/>
      <c r="H57" s="290"/>
      <c r="I57" s="290"/>
      <c r="J57" s="290"/>
    </row>
    <row r="58" spans="1:10" ht="16.899999999999999" customHeight="1" x14ac:dyDescent="0.25">
      <c r="A58" s="290"/>
      <c r="B58" s="290"/>
      <c r="C58" s="290"/>
      <c r="D58" s="290"/>
      <c r="E58" s="290"/>
      <c r="F58" s="290"/>
      <c r="G58" s="290"/>
      <c r="H58" s="290"/>
      <c r="I58" s="290"/>
      <c r="J58" s="290"/>
    </row>
    <row r="59" spans="1:10" ht="16.899999999999999" customHeight="1" x14ac:dyDescent="0.25">
      <c r="A59" s="291" t="s">
        <v>118</v>
      </c>
      <c r="B59" s="292" t="s">
        <v>119</v>
      </c>
      <c r="C59" s="292"/>
      <c r="D59" s="292"/>
      <c r="E59" s="292"/>
      <c r="F59" s="292"/>
      <c r="G59" s="292"/>
      <c r="H59" s="292"/>
      <c r="I59" s="292"/>
      <c r="J59" s="222" t="s">
        <v>95</v>
      </c>
    </row>
    <row r="60" spans="1:10" ht="16.899999999999999" customHeight="1" x14ac:dyDescent="0.25">
      <c r="A60" s="291"/>
      <c r="B60" s="291"/>
      <c r="C60" s="292"/>
      <c r="D60" s="292"/>
      <c r="E60" s="292"/>
      <c r="F60" s="292"/>
      <c r="G60" s="292"/>
      <c r="H60" s="292"/>
      <c r="I60" s="292"/>
      <c r="J60" s="222"/>
    </row>
    <row r="61" spans="1:10" ht="16.899999999999999" customHeight="1" x14ac:dyDescent="0.25">
      <c r="A61" s="28" t="s">
        <v>3</v>
      </c>
      <c r="B61" s="184" t="s">
        <v>120</v>
      </c>
      <c r="C61" s="184"/>
      <c r="D61" s="184"/>
      <c r="E61" s="184"/>
      <c r="F61" s="58" t="s">
        <v>121</v>
      </c>
      <c r="G61" s="59"/>
      <c r="H61" s="60"/>
      <c r="I61" s="60"/>
      <c r="J61" s="33">
        <f>IF(ROUND((I64*I62*I63)-(J18*I65),2)&lt;0,0,ROUND((I64*I62*I63)-(J18*I65),2))</f>
        <v>48.05</v>
      </c>
    </row>
    <row r="62" spans="1:10" ht="16.899999999999999" customHeight="1" x14ac:dyDescent="0.25">
      <c r="A62" s="28"/>
      <c r="B62" s="183" t="s">
        <v>122</v>
      </c>
      <c r="C62" s="183"/>
      <c r="D62" s="183"/>
      <c r="E62" s="183"/>
      <c r="F62" s="58" t="s">
        <v>222</v>
      </c>
      <c r="G62" s="58"/>
      <c r="H62" s="61"/>
      <c r="I62" s="33">
        <v>3.5</v>
      </c>
      <c r="J62" s="33" t="s">
        <v>124</v>
      </c>
    </row>
    <row r="63" spans="1:10" ht="16.899999999999999" customHeight="1" x14ac:dyDescent="0.25">
      <c r="A63" s="28"/>
      <c r="B63" s="273" t="s">
        <v>125</v>
      </c>
      <c r="C63" s="273"/>
      <c r="D63" s="273"/>
      <c r="E63" s="273"/>
      <c r="F63" s="273"/>
      <c r="G63" s="273"/>
      <c r="H63" s="273"/>
      <c r="I63" s="33">
        <v>2</v>
      </c>
      <c r="J63" s="35"/>
    </row>
    <row r="64" spans="1:10" ht="16.899999999999999" customHeight="1" x14ac:dyDescent="0.25">
      <c r="A64" s="28"/>
      <c r="B64" s="273" t="s">
        <v>126</v>
      </c>
      <c r="C64" s="273"/>
      <c r="D64" s="273"/>
      <c r="E64" s="273"/>
      <c r="F64" s="273"/>
      <c r="G64" s="273"/>
      <c r="H64" s="273"/>
      <c r="I64" s="62">
        <v>22</v>
      </c>
      <c r="J64" s="35"/>
    </row>
    <row r="65" spans="1:10" ht="16.899999999999999" customHeight="1" x14ac:dyDescent="0.25">
      <c r="A65" s="28"/>
      <c r="B65" s="273" t="s">
        <v>127</v>
      </c>
      <c r="C65" s="273"/>
      <c r="D65" s="273"/>
      <c r="E65" s="273"/>
      <c r="F65" s="273"/>
      <c r="G65" s="273"/>
      <c r="H65" s="273"/>
      <c r="I65" s="63">
        <v>0.06</v>
      </c>
      <c r="J65" s="35"/>
    </row>
    <row r="66" spans="1:10" ht="16.899999999999999" customHeight="1" x14ac:dyDescent="0.25">
      <c r="A66" s="28" t="s">
        <v>6</v>
      </c>
      <c r="B66" s="183" t="s">
        <v>128</v>
      </c>
      <c r="C66" s="183"/>
      <c r="D66" s="183"/>
      <c r="E66" s="183"/>
      <c r="F66" s="59" t="s">
        <v>129</v>
      </c>
      <c r="G66" s="59"/>
      <c r="H66" s="60"/>
      <c r="I66" s="60"/>
      <c r="J66" s="33">
        <f>ROUND(I68*I67*(1-I69),2)</f>
        <v>483.81</v>
      </c>
    </row>
    <row r="67" spans="1:10" ht="16.899999999999999" customHeight="1" x14ac:dyDescent="0.25">
      <c r="A67" s="28"/>
      <c r="B67" s="273" t="s">
        <v>130</v>
      </c>
      <c r="C67" s="273"/>
      <c r="D67" s="273"/>
      <c r="E67" s="273"/>
      <c r="F67" s="60" t="s">
        <v>131</v>
      </c>
      <c r="G67" s="64" t="s">
        <v>223</v>
      </c>
      <c r="H67" s="20"/>
      <c r="I67" s="33">
        <v>27.15</v>
      </c>
      <c r="J67" s="33" t="s">
        <v>124</v>
      </c>
    </row>
    <row r="68" spans="1:10" ht="16.899999999999999" customHeight="1" x14ac:dyDescent="0.25">
      <c r="A68" s="65"/>
      <c r="B68" s="273" t="s">
        <v>133</v>
      </c>
      <c r="C68" s="273"/>
      <c r="D68" s="273"/>
      <c r="E68" s="273"/>
      <c r="F68" s="273"/>
      <c r="G68" s="273"/>
      <c r="H68" s="273"/>
      <c r="I68" s="62">
        <v>22</v>
      </c>
      <c r="J68" s="35"/>
    </row>
    <row r="69" spans="1:10" ht="16.899999999999999" customHeight="1" x14ac:dyDescent="0.25">
      <c r="A69" s="65"/>
      <c r="B69" s="273" t="s">
        <v>134</v>
      </c>
      <c r="C69" s="273"/>
      <c r="D69" s="273"/>
      <c r="E69" s="273"/>
      <c r="F69" s="273"/>
      <c r="G69" s="273"/>
      <c r="H69" s="273"/>
      <c r="I69" s="63">
        <v>0.19</v>
      </c>
      <c r="J69" s="35"/>
    </row>
    <row r="70" spans="1:10" ht="16.899999999999999" customHeight="1" x14ac:dyDescent="0.25">
      <c r="A70" s="28" t="s">
        <v>9</v>
      </c>
      <c r="B70" s="273" t="s">
        <v>135</v>
      </c>
      <c r="C70" s="273"/>
      <c r="D70" s="273"/>
      <c r="E70" s="273"/>
      <c r="H70" s="20"/>
      <c r="I70" s="20"/>
      <c r="J70" s="33">
        <v>0</v>
      </c>
    </row>
    <row r="71" spans="1:10" ht="16.899999999999999" customHeight="1" x14ac:dyDescent="0.25">
      <c r="A71" s="28" t="s">
        <v>12</v>
      </c>
      <c r="B71" s="273" t="s">
        <v>136</v>
      </c>
      <c r="C71" s="273"/>
      <c r="D71" s="273"/>
      <c r="E71" s="273"/>
      <c r="F71" s="60" t="s">
        <v>131</v>
      </c>
      <c r="G71" s="64" t="s">
        <v>137</v>
      </c>
      <c r="H71" s="20"/>
      <c r="I71" s="20"/>
      <c r="J71" s="33">
        <v>25.52</v>
      </c>
    </row>
    <row r="72" spans="1:10" ht="16.899999999999999" customHeight="1" x14ac:dyDescent="0.25">
      <c r="A72" s="28" t="s">
        <v>86</v>
      </c>
      <c r="B72" s="274" t="s">
        <v>138</v>
      </c>
      <c r="C72" s="274"/>
      <c r="D72" s="274"/>
      <c r="E72" s="274"/>
      <c r="F72" s="60" t="s">
        <v>131</v>
      </c>
      <c r="G72" s="64" t="s">
        <v>224</v>
      </c>
      <c r="H72" s="20"/>
      <c r="I72" s="31"/>
      <c r="J72" s="33">
        <v>80</v>
      </c>
    </row>
    <row r="73" spans="1:10" ht="16.899999999999999" customHeight="1" x14ac:dyDescent="0.25">
      <c r="A73" s="275" t="s">
        <v>90</v>
      </c>
      <c r="B73" s="275"/>
      <c r="C73" s="275"/>
      <c r="D73" s="275"/>
      <c r="E73" s="275"/>
      <c r="F73" s="275"/>
      <c r="G73" s="275"/>
      <c r="H73" s="275"/>
      <c r="I73" s="275"/>
      <c r="J73" s="289">
        <f>SUM(J61:J72)</f>
        <v>637.38</v>
      </c>
    </row>
    <row r="74" spans="1:10" ht="16.899999999999999" customHeight="1" x14ac:dyDescent="0.25">
      <c r="A74" s="275"/>
      <c r="B74" s="275"/>
      <c r="C74" s="275"/>
      <c r="D74" s="275"/>
      <c r="E74" s="275"/>
      <c r="F74" s="275"/>
      <c r="G74" s="275"/>
      <c r="H74" s="275"/>
      <c r="I74" s="275"/>
      <c r="J74" s="289"/>
    </row>
    <row r="75" spans="1:10" ht="16.899999999999999" customHeight="1" x14ac:dyDescent="0.25">
      <c r="A75" s="67"/>
      <c r="B75" s="68"/>
      <c r="C75" s="67"/>
      <c r="D75" s="67"/>
      <c r="E75" s="67"/>
      <c r="F75" s="67"/>
      <c r="G75" s="67"/>
      <c r="H75" s="67"/>
      <c r="I75" s="67"/>
      <c r="J75" s="41"/>
    </row>
    <row r="76" spans="1:10" ht="16.899999999999999" customHeight="1" x14ac:dyDescent="0.25">
      <c r="A76" s="290" t="s">
        <v>140</v>
      </c>
      <c r="B76" s="290"/>
      <c r="C76" s="290"/>
      <c r="D76" s="290"/>
      <c r="E76" s="290"/>
      <c r="F76" s="290"/>
      <c r="G76" s="290"/>
      <c r="H76" s="290"/>
      <c r="I76" s="290"/>
      <c r="J76" s="290"/>
    </row>
    <row r="77" spans="1:10" ht="16.899999999999999" customHeight="1" x14ac:dyDescent="0.25">
      <c r="A77" s="290"/>
      <c r="B77" s="290"/>
      <c r="C77" s="290"/>
      <c r="D77" s="290"/>
      <c r="E77" s="290"/>
      <c r="F77" s="290"/>
      <c r="G77" s="290"/>
      <c r="H77" s="290"/>
      <c r="I77" s="290"/>
      <c r="J77" s="290"/>
    </row>
    <row r="78" spans="1:10" ht="16.899999999999999" customHeight="1" x14ac:dyDescent="0.25">
      <c r="A78" s="219">
        <v>2</v>
      </c>
      <c r="B78" s="277" t="s">
        <v>141</v>
      </c>
      <c r="C78" s="277"/>
      <c r="D78" s="277"/>
      <c r="E78" s="277"/>
      <c r="F78" s="277"/>
      <c r="G78" s="277"/>
      <c r="H78" s="277"/>
      <c r="I78" s="277"/>
      <c r="J78" s="222" t="s">
        <v>95</v>
      </c>
    </row>
    <row r="79" spans="1:10" ht="16.899999999999999" customHeight="1" x14ac:dyDescent="0.25">
      <c r="A79" s="219"/>
      <c r="B79" s="219"/>
      <c r="C79" s="277"/>
      <c r="D79" s="277"/>
      <c r="E79" s="277"/>
      <c r="F79" s="277"/>
      <c r="G79" s="277"/>
      <c r="H79" s="277"/>
      <c r="I79" s="277"/>
      <c r="J79" s="222"/>
    </row>
    <row r="80" spans="1:10" ht="16.899999999999999" customHeight="1" x14ac:dyDescent="0.25">
      <c r="A80" s="29" t="s">
        <v>93</v>
      </c>
      <c r="B80" s="297" t="s">
        <v>94</v>
      </c>
      <c r="C80" s="297"/>
      <c r="D80" s="297"/>
      <c r="E80" s="297"/>
      <c r="F80" s="297"/>
      <c r="G80" s="297"/>
      <c r="H80" s="297"/>
      <c r="I80" s="297"/>
      <c r="J80" s="69">
        <f>J39</f>
        <v>356.59999999999997</v>
      </c>
    </row>
    <row r="81" spans="1:10" ht="16.899999999999999" customHeight="1" x14ac:dyDescent="0.25">
      <c r="A81" s="29" t="s">
        <v>102</v>
      </c>
      <c r="B81" s="272" t="s">
        <v>103</v>
      </c>
      <c r="C81" s="272"/>
      <c r="D81" s="272"/>
      <c r="E81" s="272"/>
      <c r="F81" s="272"/>
      <c r="G81" s="272"/>
      <c r="H81" s="272"/>
      <c r="I81" s="272"/>
      <c r="J81" s="69">
        <f>J54</f>
        <v>844.78</v>
      </c>
    </row>
    <row r="82" spans="1:10" ht="16.899999999999999" customHeight="1" x14ac:dyDescent="0.25">
      <c r="A82" s="29" t="s">
        <v>118</v>
      </c>
      <c r="B82" s="272" t="s">
        <v>119</v>
      </c>
      <c r="C82" s="272"/>
      <c r="D82" s="272"/>
      <c r="E82" s="272"/>
      <c r="F82" s="272"/>
      <c r="G82" s="272"/>
      <c r="H82" s="272"/>
      <c r="I82" s="272"/>
      <c r="J82" s="69">
        <f>J73</f>
        <v>637.38</v>
      </c>
    </row>
    <row r="83" spans="1:10" ht="16.899999999999999" customHeight="1" x14ac:dyDescent="0.25">
      <c r="A83" s="259" t="s">
        <v>90</v>
      </c>
      <c r="B83" s="259"/>
      <c r="C83" s="259"/>
      <c r="D83" s="259"/>
      <c r="E83" s="259"/>
      <c r="F83" s="259"/>
      <c r="G83" s="259"/>
      <c r="H83" s="259"/>
      <c r="I83" s="259"/>
      <c r="J83" s="280">
        <f>SUM(J80+J81+J82)</f>
        <v>1838.7599999999998</v>
      </c>
    </row>
    <row r="84" spans="1:10" ht="16.899999999999999" customHeight="1" x14ac:dyDescent="0.25">
      <c r="A84" s="259"/>
      <c r="B84" s="259"/>
      <c r="C84" s="259"/>
      <c r="D84" s="259"/>
      <c r="E84" s="259"/>
      <c r="F84" s="259"/>
      <c r="G84" s="259"/>
      <c r="H84" s="259"/>
      <c r="I84" s="259"/>
      <c r="J84" s="280"/>
    </row>
    <row r="85" spans="1:10" ht="16.899999999999999" customHeight="1" x14ac:dyDescent="0.25">
      <c r="A85" s="283"/>
      <c r="B85" s="283"/>
      <c r="C85" s="283"/>
      <c r="D85" s="283"/>
      <c r="E85" s="283"/>
      <c r="F85" s="283"/>
      <c r="G85" s="283"/>
      <c r="H85" s="283"/>
      <c r="I85" s="283"/>
      <c r="J85" s="283"/>
    </row>
    <row r="86" spans="1:10" ht="16.899999999999999" customHeight="1" x14ac:dyDescent="0.25">
      <c r="A86" s="290" t="s">
        <v>142</v>
      </c>
      <c r="B86" s="290"/>
      <c r="C86" s="290"/>
      <c r="D86" s="290"/>
      <c r="E86" s="290"/>
      <c r="F86" s="290"/>
      <c r="G86" s="290"/>
      <c r="H86" s="290"/>
      <c r="I86" s="290"/>
      <c r="J86" s="290"/>
    </row>
    <row r="87" spans="1:10" ht="16.899999999999999" customHeight="1" x14ac:dyDescent="0.25">
      <c r="A87" s="290"/>
      <c r="B87" s="290"/>
      <c r="C87" s="290"/>
      <c r="D87" s="290"/>
      <c r="E87" s="290"/>
      <c r="F87" s="290"/>
      <c r="G87" s="290"/>
      <c r="H87" s="290"/>
      <c r="I87" s="290"/>
      <c r="J87" s="290"/>
    </row>
    <row r="88" spans="1:10" ht="16.899999999999999" customHeight="1" x14ac:dyDescent="0.25">
      <c r="A88" s="291">
        <v>3</v>
      </c>
      <c r="B88" s="277" t="s">
        <v>143</v>
      </c>
      <c r="C88" s="277"/>
      <c r="D88" s="277"/>
      <c r="E88" s="277"/>
      <c r="F88" s="277"/>
      <c r="G88" s="277"/>
      <c r="H88" s="277"/>
      <c r="I88" s="277"/>
      <c r="J88" s="294" t="s">
        <v>95</v>
      </c>
    </row>
    <row r="89" spans="1:10" ht="16.899999999999999" customHeight="1" x14ac:dyDescent="0.25">
      <c r="A89" s="291"/>
      <c r="B89" s="291"/>
      <c r="C89" s="277"/>
      <c r="D89" s="277"/>
      <c r="E89" s="277"/>
      <c r="F89" s="277"/>
      <c r="G89" s="277"/>
      <c r="H89" s="277"/>
      <c r="I89" s="277"/>
      <c r="J89" s="294"/>
    </row>
    <row r="90" spans="1:10" ht="16.899999999999999" customHeight="1" x14ac:dyDescent="0.25">
      <c r="A90" s="28" t="s">
        <v>3</v>
      </c>
      <c r="B90" s="272" t="s">
        <v>144</v>
      </c>
      <c r="C90" s="272"/>
      <c r="D90" s="272"/>
      <c r="E90" s="272"/>
      <c r="F90" s="272"/>
      <c r="G90" s="272"/>
      <c r="H90" s="272"/>
      <c r="I90" s="272"/>
      <c r="J90" s="33">
        <f>ROUND((($J$24/12)+($J$32/12)+($J$24*0.121/12))*(30/30)*0.05,2)</f>
        <v>11.52</v>
      </c>
    </row>
    <row r="91" spans="1:10" ht="16.899999999999999" customHeight="1" x14ac:dyDescent="0.25">
      <c r="A91" s="48"/>
      <c r="B91" s="276" t="s">
        <v>145</v>
      </c>
      <c r="C91" s="276"/>
      <c r="D91" s="276"/>
      <c r="E91" s="276"/>
      <c r="F91" s="276"/>
      <c r="G91" s="276"/>
      <c r="H91" s="276"/>
      <c r="I91" s="276"/>
      <c r="J91" s="49"/>
    </row>
    <row r="92" spans="1:10" ht="16.899999999999999" customHeight="1" x14ac:dyDescent="0.25">
      <c r="A92" s="28" t="s">
        <v>6</v>
      </c>
      <c r="B92" s="272" t="s">
        <v>146</v>
      </c>
      <c r="C92" s="272"/>
      <c r="D92" s="272"/>
      <c r="E92" s="272"/>
      <c r="F92" s="272"/>
      <c r="G92" s="272"/>
      <c r="H92" s="272"/>
      <c r="I92" s="272"/>
      <c r="J92" s="33">
        <f>ROUND($J$90*I53,2)</f>
        <v>0.92</v>
      </c>
    </row>
    <row r="93" spans="1:10" ht="16.899999999999999" customHeight="1" x14ac:dyDescent="0.25">
      <c r="A93" s="28" t="s">
        <v>9</v>
      </c>
      <c r="B93" s="272" t="s">
        <v>147</v>
      </c>
      <c r="C93" s="272"/>
      <c r="D93" s="272"/>
      <c r="E93" s="272"/>
      <c r="F93" s="272"/>
      <c r="G93" s="272"/>
      <c r="H93" s="272"/>
      <c r="I93" s="272"/>
      <c r="J93" s="33">
        <f>ROUND(((($J$24/30)*7)/$H$12)*1,2)</f>
        <v>8.93</v>
      </c>
    </row>
    <row r="94" spans="1:10" ht="16.899999999999999" customHeight="1" x14ac:dyDescent="0.25">
      <c r="A94" s="48"/>
      <c r="B94" s="276" t="s">
        <v>148</v>
      </c>
      <c r="C94" s="276"/>
      <c r="D94" s="276"/>
      <c r="E94" s="276"/>
      <c r="F94" s="276"/>
      <c r="G94" s="276"/>
      <c r="H94" s="276"/>
      <c r="I94" s="276"/>
      <c r="J94" s="49"/>
    </row>
    <row r="95" spans="1:10" ht="16.899999999999999" customHeight="1" x14ac:dyDescent="0.25">
      <c r="A95" s="28" t="s">
        <v>12</v>
      </c>
      <c r="B95" s="272" t="s">
        <v>149</v>
      </c>
      <c r="C95" s="272"/>
      <c r="D95" s="272"/>
      <c r="E95" s="272"/>
      <c r="F95" s="272"/>
      <c r="G95" s="272"/>
      <c r="H95" s="272"/>
      <c r="I95" s="272"/>
      <c r="J95" s="33">
        <f>ROUND($I$54*J93,2)</f>
        <v>3.29</v>
      </c>
    </row>
    <row r="96" spans="1:10" ht="16.899999999999999" customHeight="1" x14ac:dyDescent="0.25">
      <c r="A96" s="28" t="s">
        <v>86</v>
      </c>
      <c r="B96" s="272" t="s">
        <v>150</v>
      </c>
      <c r="C96" s="272"/>
      <c r="D96" s="272"/>
      <c r="E96" s="272"/>
      <c r="F96" s="272"/>
      <c r="G96" s="272"/>
      <c r="H96" s="272"/>
      <c r="I96" s="34">
        <v>0.04</v>
      </c>
      <c r="J96" s="33">
        <f>ROUND($J$24*I96,2)</f>
        <v>91.82</v>
      </c>
    </row>
    <row r="97" spans="1:10" ht="16.899999999999999" customHeight="1" x14ac:dyDescent="0.25">
      <c r="A97" s="48"/>
      <c r="B97" s="276" t="s">
        <v>151</v>
      </c>
      <c r="C97" s="276"/>
      <c r="D97" s="276"/>
      <c r="E97" s="276"/>
      <c r="F97" s="276"/>
      <c r="G97" s="276"/>
      <c r="H97" s="276"/>
      <c r="I97" s="276"/>
      <c r="J97" s="49"/>
    </row>
    <row r="98" spans="1:10" ht="16.899999999999999" customHeight="1" x14ac:dyDescent="0.25">
      <c r="A98" s="275" t="s">
        <v>90</v>
      </c>
      <c r="B98" s="275"/>
      <c r="C98" s="275"/>
      <c r="D98" s="275"/>
      <c r="E98" s="275"/>
      <c r="F98" s="275"/>
      <c r="G98" s="275"/>
      <c r="H98" s="275"/>
      <c r="I98" s="275"/>
      <c r="J98" s="289">
        <f>SUM(J90:J96)</f>
        <v>116.47999999999999</v>
      </c>
    </row>
    <row r="99" spans="1:10" ht="16.899999999999999" customHeight="1" x14ac:dyDescent="0.25">
      <c r="A99" s="275"/>
      <c r="B99" s="275"/>
      <c r="C99" s="275"/>
      <c r="D99" s="275"/>
      <c r="E99" s="275"/>
      <c r="F99" s="275"/>
      <c r="G99" s="275"/>
      <c r="H99" s="275"/>
      <c r="I99" s="275"/>
      <c r="J99" s="289"/>
    </row>
    <row r="100" spans="1:10" ht="16.899999999999999" customHeight="1" x14ac:dyDescent="0.25">
      <c r="A100" s="283"/>
      <c r="B100" s="283"/>
      <c r="C100" s="283"/>
      <c r="D100" s="283"/>
      <c r="E100" s="283"/>
      <c r="F100" s="283"/>
      <c r="G100" s="283"/>
      <c r="H100" s="283"/>
      <c r="I100" s="283"/>
      <c r="J100" s="283"/>
    </row>
    <row r="101" spans="1:10" ht="16.899999999999999" customHeight="1" x14ac:dyDescent="0.25">
      <c r="A101" s="290" t="s">
        <v>152</v>
      </c>
      <c r="B101" s="290"/>
      <c r="C101" s="290"/>
      <c r="D101" s="290"/>
      <c r="E101" s="290"/>
      <c r="F101" s="290"/>
      <c r="G101" s="290"/>
      <c r="H101" s="290"/>
      <c r="I101" s="290"/>
      <c r="J101" s="290"/>
    </row>
    <row r="102" spans="1:10" ht="16.899999999999999" customHeight="1" x14ac:dyDescent="0.25">
      <c r="A102" s="290"/>
      <c r="B102" s="290"/>
      <c r="C102" s="290"/>
      <c r="D102" s="290"/>
      <c r="E102" s="290"/>
      <c r="F102" s="290"/>
      <c r="G102" s="290"/>
      <c r="H102" s="290"/>
      <c r="I102" s="290"/>
      <c r="J102" s="290"/>
    </row>
    <row r="103" spans="1:10" ht="16.899999999999999" customHeight="1" x14ac:dyDescent="0.25">
      <c r="A103" s="276" t="s">
        <v>153</v>
      </c>
      <c r="B103" s="276"/>
      <c r="C103" s="276"/>
      <c r="D103" s="276"/>
      <c r="E103" s="276"/>
      <c r="F103" s="276"/>
      <c r="G103" s="276"/>
      <c r="H103" s="276"/>
      <c r="I103" s="276"/>
      <c r="J103" s="69">
        <f>J107+J24+J32+J34</f>
        <v>2764.62</v>
      </c>
    </row>
    <row r="104" spans="1:10" ht="16.899999999999999" customHeight="1" x14ac:dyDescent="0.25">
      <c r="A104" s="296" t="s">
        <v>154</v>
      </c>
      <c r="B104" s="296"/>
      <c r="C104" s="296"/>
      <c r="D104" s="296"/>
      <c r="E104" s="296"/>
      <c r="F104" s="296"/>
      <c r="G104" s="296"/>
      <c r="H104" s="296"/>
      <c r="I104" s="296"/>
      <c r="J104" s="296"/>
    </row>
    <row r="105" spans="1:10" ht="16.899999999999999" customHeight="1" x14ac:dyDescent="0.25">
      <c r="A105" s="291" t="s">
        <v>73</v>
      </c>
      <c r="B105" s="292" t="s">
        <v>155</v>
      </c>
      <c r="C105" s="292"/>
      <c r="D105" s="292"/>
      <c r="E105" s="292"/>
      <c r="F105" s="292"/>
      <c r="G105" s="292"/>
      <c r="H105" s="292"/>
      <c r="I105" s="292"/>
      <c r="J105" s="294" t="s">
        <v>95</v>
      </c>
    </row>
    <row r="106" spans="1:10" ht="16.899999999999999" customHeight="1" x14ac:dyDescent="0.25">
      <c r="A106" s="291"/>
      <c r="B106" s="291"/>
      <c r="C106" s="292"/>
      <c r="D106" s="292"/>
      <c r="E106" s="292"/>
      <c r="F106" s="292"/>
      <c r="G106" s="292"/>
      <c r="H106" s="292"/>
      <c r="I106" s="292"/>
      <c r="J106" s="294"/>
    </row>
    <row r="107" spans="1:10" ht="16.899999999999999" customHeight="1" x14ac:dyDescent="0.25">
      <c r="A107" s="52" t="s">
        <v>3</v>
      </c>
      <c r="B107" s="272" t="s">
        <v>156</v>
      </c>
      <c r="C107" s="272"/>
      <c r="D107" s="272"/>
      <c r="E107" s="272"/>
      <c r="F107" s="272"/>
      <c r="G107" s="272"/>
      <c r="H107" s="272"/>
      <c r="I107" s="50">
        <v>9.0749999999999997E-2</v>
      </c>
      <c r="J107" s="33">
        <f>ROUND(($J$24*I107),2)</f>
        <v>208.33</v>
      </c>
    </row>
    <row r="108" spans="1:10" ht="16.899999999999999" customHeight="1" x14ac:dyDescent="0.25">
      <c r="A108" s="52" t="s">
        <v>6</v>
      </c>
      <c r="B108" s="273" t="s">
        <v>157</v>
      </c>
      <c r="C108" s="273"/>
      <c r="D108" s="273"/>
      <c r="E108" s="273"/>
      <c r="F108" s="273"/>
      <c r="G108" s="273"/>
      <c r="H108" s="273"/>
      <c r="I108" s="273"/>
      <c r="J108" s="54">
        <f>ROUND((($J$103/30)*2.96)/12,2)</f>
        <v>22.73</v>
      </c>
    </row>
    <row r="109" spans="1:10" ht="16.899999999999999" customHeight="1" x14ac:dyDescent="0.25">
      <c r="A109" s="52"/>
      <c r="B109" s="53"/>
      <c r="F109" s="59" t="s">
        <v>158</v>
      </c>
      <c r="G109" s="59"/>
      <c r="H109" s="60"/>
      <c r="I109" s="60"/>
      <c r="J109" s="71"/>
    </row>
    <row r="110" spans="1:10" ht="16.899999999999999" customHeight="1" x14ac:dyDescent="0.25">
      <c r="A110" s="52" t="s">
        <v>9</v>
      </c>
      <c r="B110" s="273" t="s">
        <v>159</v>
      </c>
      <c r="C110" s="273"/>
      <c r="D110" s="273"/>
      <c r="E110" s="273"/>
      <c r="F110" s="273"/>
      <c r="G110" s="273"/>
      <c r="H110" s="273"/>
      <c r="I110" s="273"/>
      <c r="J110" s="54">
        <f>ROUND((($J$103/30)*5)/12*0.015,2)</f>
        <v>0.57999999999999996</v>
      </c>
    </row>
    <row r="111" spans="1:10" ht="16.899999999999999" customHeight="1" x14ac:dyDescent="0.25">
      <c r="A111" s="52"/>
      <c r="B111" s="53"/>
      <c r="F111" s="59" t="s">
        <v>160</v>
      </c>
      <c r="G111" s="59"/>
      <c r="H111" s="60"/>
      <c r="I111" s="60"/>
      <c r="J111" s="71"/>
    </row>
    <row r="112" spans="1:10" ht="16.899999999999999" customHeight="1" x14ac:dyDescent="0.25">
      <c r="A112" s="52" t="s">
        <v>12</v>
      </c>
      <c r="B112" s="273" t="s">
        <v>161</v>
      </c>
      <c r="C112" s="273"/>
      <c r="D112" s="273"/>
      <c r="E112" s="273"/>
      <c r="F112" s="273"/>
      <c r="G112" s="273"/>
      <c r="H112" s="273"/>
      <c r="I112" s="273"/>
      <c r="J112" s="54">
        <f>ROUND(((($J$103/30)*0.97)/12),2)</f>
        <v>7.45</v>
      </c>
    </row>
    <row r="113" spans="1:10" ht="16.899999999999999" customHeight="1" x14ac:dyDescent="0.25">
      <c r="A113" s="52"/>
      <c r="B113" s="53"/>
      <c r="F113" s="59" t="s">
        <v>162</v>
      </c>
      <c r="G113" s="59"/>
      <c r="H113" s="60"/>
      <c r="I113" s="60"/>
      <c r="J113" s="71"/>
    </row>
    <row r="114" spans="1:10" ht="16.899999999999999" customHeight="1" x14ac:dyDescent="0.25">
      <c r="A114" s="52" t="s">
        <v>86</v>
      </c>
      <c r="B114" s="272" t="s">
        <v>163</v>
      </c>
      <c r="C114" s="272"/>
      <c r="D114" s="272"/>
      <c r="E114" s="272"/>
      <c r="F114" s="272"/>
      <c r="G114" s="272"/>
      <c r="H114" s="272"/>
      <c r="I114" s="272"/>
      <c r="J114" s="33">
        <f>ROUND(((((J24*0.121)+(I54)*(J24*0.121))*(4/12)))*0.02,2)+ROUND(((I53*J24+I54*J32+J73-J61-J66+J98)*4/12)*0.02,2)</f>
        <v>5.6999999999999993</v>
      </c>
    </row>
    <row r="115" spans="1:10" ht="16.899999999999999" customHeight="1" x14ac:dyDescent="0.25">
      <c r="A115" s="52"/>
      <c r="B115" s="276" t="s">
        <v>164</v>
      </c>
      <c r="C115" s="276"/>
      <c r="D115" s="276"/>
      <c r="E115" s="276"/>
      <c r="F115" s="276"/>
      <c r="G115" s="276"/>
      <c r="H115" s="276"/>
      <c r="I115" s="276"/>
      <c r="J115" s="276"/>
    </row>
    <row r="116" spans="1:10" ht="16.899999999999999" customHeight="1" x14ac:dyDescent="0.25">
      <c r="A116" s="52"/>
      <c r="B116" s="276" t="s">
        <v>165</v>
      </c>
      <c r="C116" s="276"/>
      <c r="D116" s="276"/>
      <c r="E116" s="276"/>
      <c r="F116" s="276"/>
      <c r="G116" s="276"/>
      <c r="H116" s="276"/>
      <c r="I116" s="276"/>
      <c r="J116" s="49"/>
    </row>
    <row r="117" spans="1:10" ht="16.899999999999999" customHeight="1" x14ac:dyDescent="0.25">
      <c r="A117" s="52" t="s">
        <v>88</v>
      </c>
      <c r="B117" s="273" t="s">
        <v>166</v>
      </c>
      <c r="C117" s="273"/>
      <c r="D117" s="273"/>
      <c r="E117" s="273"/>
      <c r="F117" s="273"/>
      <c r="G117" s="273"/>
      <c r="H117" s="273"/>
      <c r="I117" s="273"/>
      <c r="J117" s="54">
        <f>ROUND(((($J$103/30)*3)/12),2)</f>
        <v>23.04</v>
      </c>
    </row>
    <row r="118" spans="1:10" ht="16.899999999999999" customHeight="1" x14ac:dyDescent="0.25">
      <c r="A118" s="52"/>
      <c r="B118" s="53"/>
      <c r="F118" s="59" t="s">
        <v>167</v>
      </c>
      <c r="G118" s="59"/>
      <c r="H118" s="60"/>
      <c r="I118" s="60"/>
      <c r="J118" s="71"/>
    </row>
    <row r="119" spans="1:10" ht="16.899999999999999" customHeight="1" x14ac:dyDescent="0.25">
      <c r="A119" s="275" t="s">
        <v>90</v>
      </c>
      <c r="B119" s="275"/>
      <c r="C119" s="275"/>
      <c r="D119" s="275"/>
      <c r="E119" s="275"/>
      <c r="F119" s="275"/>
      <c r="G119" s="275"/>
      <c r="H119" s="275"/>
      <c r="I119" s="275"/>
      <c r="J119" s="289">
        <f>SUM(J107:J117)</f>
        <v>267.83</v>
      </c>
    </row>
    <row r="120" spans="1:10" ht="16.899999999999999" customHeight="1" x14ac:dyDescent="0.25">
      <c r="A120" s="275"/>
      <c r="B120" s="275"/>
      <c r="C120" s="275"/>
      <c r="D120" s="275"/>
      <c r="E120" s="275"/>
      <c r="F120" s="275"/>
      <c r="G120" s="275"/>
      <c r="H120" s="275"/>
      <c r="I120" s="275"/>
      <c r="J120" s="289"/>
    </row>
    <row r="121" spans="1:10" ht="16.899999999999999" customHeight="1" x14ac:dyDescent="0.25">
      <c r="A121" s="52" t="s">
        <v>113</v>
      </c>
      <c r="B121" s="273" t="s">
        <v>168</v>
      </c>
      <c r="C121" s="273"/>
      <c r="D121" s="273"/>
      <c r="E121" s="273"/>
      <c r="F121" s="273"/>
      <c r="G121" s="273"/>
      <c r="H121" s="273"/>
      <c r="I121" s="273"/>
      <c r="J121" s="54">
        <f>ROUND(I54*J119,2)</f>
        <v>98.56</v>
      </c>
    </row>
    <row r="122" spans="1:10" ht="16.899999999999999" customHeight="1" x14ac:dyDescent="0.25">
      <c r="A122" s="275" t="s">
        <v>90</v>
      </c>
      <c r="B122" s="275"/>
      <c r="C122" s="275"/>
      <c r="D122" s="275"/>
      <c r="E122" s="275"/>
      <c r="F122" s="275"/>
      <c r="G122" s="275"/>
      <c r="H122" s="275"/>
      <c r="I122" s="275"/>
      <c r="J122" s="289">
        <f>SUM(J119:J121)</f>
        <v>366.39</v>
      </c>
    </row>
    <row r="123" spans="1:10" ht="16.899999999999999" customHeight="1" x14ac:dyDescent="0.25">
      <c r="A123" s="275"/>
      <c r="B123" s="275"/>
      <c r="C123" s="275"/>
      <c r="D123" s="275"/>
      <c r="E123" s="275"/>
      <c r="F123" s="275"/>
      <c r="G123" s="275"/>
      <c r="H123" s="275"/>
      <c r="I123" s="275"/>
      <c r="J123" s="289"/>
    </row>
    <row r="124" spans="1:10" ht="16.899999999999999" customHeight="1" x14ac:dyDescent="0.25">
      <c r="A124" s="290" t="s">
        <v>169</v>
      </c>
      <c r="B124" s="290"/>
      <c r="C124" s="290"/>
      <c r="D124" s="290"/>
      <c r="E124" s="290"/>
      <c r="F124" s="290"/>
      <c r="G124" s="290"/>
      <c r="H124" s="290"/>
      <c r="I124" s="290"/>
      <c r="J124" s="290"/>
    </row>
    <row r="125" spans="1:10" ht="16.899999999999999" customHeight="1" x14ac:dyDescent="0.25">
      <c r="A125" s="290"/>
      <c r="B125" s="290"/>
      <c r="C125" s="290"/>
      <c r="D125" s="290"/>
      <c r="E125" s="290"/>
      <c r="F125" s="290"/>
      <c r="G125" s="290"/>
      <c r="H125" s="290"/>
      <c r="I125" s="290"/>
      <c r="J125" s="290"/>
    </row>
    <row r="126" spans="1:10" ht="16.899999999999999" customHeight="1" x14ac:dyDescent="0.25">
      <c r="A126" s="291" t="s">
        <v>170</v>
      </c>
      <c r="B126" s="292" t="s">
        <v>171</v>
      </c>
      <c r="C126" s="292"/>
      <c r="D126" s="292"/>
      <c r="E126" s="292"/>
      <c r="F126" s="292"/>
      <c r="G126" s="292"/>
      <c r="H126" s="292"/>
      <c r="I126" s="292"/>
      <c r="J126" s="295" t="s">
        <v>95</v>
      </c>
    </row>
    <row r="127" spans="1:10" ht="16.899999999999999" customHeight="1" x14ac:dyDescent="0.25">
      <c r="A127" s="291"/>
      <c r="B127" s="291"/>
      <c r="C127" s="292"/>
      <c r="D127" s="292"/>
      <c r="E127" s="292"/>
      <c r="F127" s="292"/>
      <c r="G127" s="292"/>
      <c r="H127" s="292"/>
      <c r="I127" s="292"/>
      <c r="J127" s="295"/>
    </row>
    <row r="128" spans="1:10" ht="16.899999999999999" customHeight="1" x14ac:dyDescent="0.25">
      <c r="A128" s="28" t="s">
        <v>3</v>
      </c>
      <c r="B128" s="273" t="s">
        <v>172</v>
      </c>
      <c r="C128" s="273"/>
      <c r="D128" s="273"/>
      <c r="E128" s="273"/>
      <c r="F128" s="273"/>
      <c r="G128" s="273"/>
      <c r="H128" s="273"/>
      <c r="I128" s="273"/>
      <c r="J128" s="33">
        <v>0</v>
      </c>
    </row>
    <row r="129" spans="1:10" ht="16.899999999999999" customHeight="1" x14ac:dyDescent="0.25">
      <c r="A129" s="275" t="s">
        <v>90</v>
      </c>
      <c r="B129" s="275"/>
      <c r="C129" s="275"/>
      <c r="D129" s="275"/>
      <c r="E129" s="275"/>
      <c r="F129" s="275"/>
      <c r="G129" s="275"/>
      <c r="H129" s="275"/>
      <c r="I129" s="275"/>
      <c r="J129" s="289">
        <v>0</v>
      </c>
    </row>
    <row r="130" spans="1:10" ht="16.899999999999999" customHeight="1" x14ac:dyDescent="0.25">
      <c r="A130" s="275"/>
      <c r="B130" s="275"/>
      <c r="C130" s="275"/>
      <c r="D130" s="275"/>
      <c r="E130" s="275"/>
      <c r="F130" s="275"/>
      <c r="G130" s="275"/>
      <c r="H130" s="275"/>
      <c r="I130" s="275"/>
      <c r="J130" s="289"/>
    </row>
    <row r="131" spans="1:10" ht="16.899999999999999" customHeight="1" x14ac:dyDescent="0.25">
      <c r="A131" s="52" t="s">
        <v>6</v>
      </c>
      <c r="B131" s="273" t="s">
        <v>173</v>
      </c>
      <c r="C131" s="273"/>
      <c r="D131" s="273"/>
      <c r="E131" s="273"/>
      <c r="F131" s="273"/>
      <c r="G131" s="273"/>
      <c r="H131" s="273"/>
      <c r="I131" s="273"/>
      <c r="J131" s="54">
        <f>ROUND(I54*J129,2)</f>
        <v>0</v>
      </c>
    </row>
    <row r="132" spans="1:10" ht="16.899999999999999" customHeight="1" x14ac:dyDescent="0.25">
      <c r="A132" s="275" t="s">
        <v>90</v>
      </c>
      <c r="B132" s="275"/>
      <c r="C132" s="275"/>
      <c r="D132" s="275"/>
      <c r="E132" s="275"/>
      <c r="F132" s="275"/>
      <c r="G132" s="275"/>
      <c r="H132" s="275"/>
      <c r="I132" s="275"/>
      <c r="J132" s="289">
        <f>SUM(J129:J131)</f>
        <v>0</v>
      </c>
    </row>
    <row r="133" spans="1:10" ht="16.899999999999999" customHeight="1" x14ac:dyDescent="0.25">
      <c r="A133" s="275"/>
      <c r="B133" s="275"/>
      <c r="C133" s="275"/>
      <c r="D133" s="275"/>
      <c r="E133" s="275"/>
      <c r="F133" s="275"/>
      <c r="G133" s="275"/>
      <c r="H133" s="275"/>
      <c r="I133" s="275"/>
      <c r="J133" s="289"/>
    </row>
    <row r="134" spans="1:10" ht="16.899999999999999" customHeight="1" x14ac:dyDescent="0.25">
      <c r="A134" s="283"/>
      <c r="B134" s="283"/>
      <c r="C134" s="283"/>
      <c r="D134" s="283"/>
      <c r="E134" s="283"/>
      <c r="F134" s="283"/>
      <c r="G134" s="283"/>
      <c r="H134" s="283"/>
      <c r="I134" s="283"/>
      <c r="J134" s="283"/>
    </row>
    <row r="135" spans="1:10" ht="16.899999999999999" customHeight="1" x14ac:dyDescent="0.25">
      <c r="A135" s="290" t="s">
        <v>174</v>
      </c>
      <c r="B135" s="290"/>
      <c r="C135" s="290"/>
      <c r="D135" s="290"/>
      <c r="E135" s="290"/>
      <c r="F135" s="290"/>
      <c r="G135" s="290"/>
      <c r="H135" s="290"/>
      <c r="I135" s="290"/>
      <c r="J135" s="290"/>
    </row>
    <row r="136" spans="1:10" ht="16.899999999999999" customHeight="1" x14ac:dyDescent="0.25">
      <c r="A136" s="290"/>
      <c r="B136" s="290"/>
      <c r="C136" s="290"/>
      <c r="D136" s="290"/>
      <c r="E136" s="290"/>
      <c r="F136" s="290"/>
      <c r="G136" s="290"/>
      <c r="H136" s="290"/>
      <c r="I136" s="290"/>
      <c r="J136" s="290"/>
    </row>
    <row r="137" spans="1:10" ht="16.899999999999999" customHeight="1" x14ac:dyDescent="0.25">
      <c r="A137" s="219">
        <v>4</v>
      </c>
      <c r="B137" s="277" t="s">
        <v>175</v>
      </c>
      <c r="C137" s="277"/>
      <c r="D137" s="277"/>
      <c r="E137" s="277"/>
      <c r="F137" s="277"/>
      <c r="G137" s="277"/>
      <c r="H137" s="277"/>
      <c r="I137" s="277"/>
      <c r="J137" s="295" t="s">
        <v>95</v>
      </c>
    </row>
    <row r="138" spans="1:10" ht="16.899999999999999" customHeight="1" x14ac:dyDescent="0.25">
      <c r="A138" s="219"/>
      <c r="B138" s="219"/>
      <c r="C138" s="277"/>
      <c r="D138" s="277"/>
      <c r="E138" s="277"/>
      <c r="F138" s="277"/>
      <c r="G138" s="277"/>
      <c r="H138" s="277"/>
      <c r="I138" s="277"/>
      <c r="J138" s="295"/>
    </row>
    <row r="139" spans="1:10" ht="16.899999999999999" customHeight="1" x14ac:dyDescent="0.25">
      <c r="A139" s="29" t="s">
        <v>73</v>
      </c>
      <c r="B139" s="272" t="s">
        <v>176</v>
      </c>
      <c r="C139" s="272"/>
      <c r="D139" s="272"/>
      <c r="E139" s="272"/>
      <c r="F139" s="272"/>
      <c r="G139" s="272"/>
      <c r="H139" s="272"/>
      <c r="I139" s="272"/>
      <c r="J139" s="33">
        <f>J122</f>
        <v>366.39</v>
      </c>
    </row>
    <row r="140" spans="1:10" ht="16.899999999999999" customHeight="1" x14ac:dyDescent="0.25">
      <c r="A140" s="29" t="s">
        <v>170</v>
      </c>
      <c r="B140" s="272" t="s">
        <v>177</v>
      </c>
      <c r="C140" s="272"/>
      <c r="D140" s="272"/>
      <c r="E140" s="272"/>
      <c r="F140" s="272"/>
      <c r="G140" s="272"/>
      <c r="H140" s="272"/>
      <c r="I140" s="272"/>
      <c r="J140" s="33">
        <f>J132</f>
        <v>0</v>
      </c>
    </row>
    <row r="141" spans="1:10" ht="16.899999999999999" customHeight="1" x14ac:dyDescent="0.25">
      <c r="A141" s="259" t="s">
        <v>90</v>
      </c>
      <c r="B141" s="259"/>
      <c r="C141" s="259"/>
      <c r="D141" s="259"/>
      <c r="E141" s="259"/>
      <c r="F141" s="259"/>
      <c r="G141" s="259"/>
      <c r="H141" s="259"/>
      <c r="I141" s="259"/>
      <c r="J141" s="289">
        <f>SUM(J139+J140)</f>
        <v>366.39</v>
      </c>
    </row>
    <row r="142" spans="1:10" ht="16.899999999999999" customHeight="1" x14ac:dyDescent="0.25">
      <c r="A142" s="259"/>
      <c r="B142" s="259"/>
      <c r="C142" s="259"/>
      <c r="D142" s="259"/>
      <c r="E142" s="259"/>
      <c r="F142" s="259"/>
      <c r="G142" s="259"/>
      <c r="H142" s="259"/>
      <c r="I142" s="259"/>
      <c r="J142" s="289"/>
    </row>
    <row r="143" spans="1:10" ht="16.899999999999999" customHeight="1" x14ac:dyDescent="0.25">
      <c r="A143" s="283"/>
      <c r="B143" s="283"/>
      <c r="C143" s="283"/>
      <c r="D143" s="283"/>
      <c r="E143" s="283"/>
      <c r="F143" s="283"/>
      <c r="G143" s="283"/>
      <c r="H143" s="283"/>
      <c r="I143" s="283"/>
      <c r="J143" s="283"/>
    </row>
    <row r="144" spans="1:10" ht="16.899999999999999" customHeight="1" x14ac:dyDescent="0.25">
      <c r="A144" s="290" t="s">
        <v>178</v>
      </c>
      <c r="B144" s="290"/>
      <c r="C144" s="290"/>
      <c r="D144" s="290"/>
      <c r="E144" s="290"/>
      <c r="F144" s="290"/>
      <c r="G144" s="290"/>
      <c r="H144" s="290"/>
      <c r="I144" s="290"/>
      <c r="J144" s="290"/>
    </row>
    <row r="145" spans="1:10" ht="16.899999999999999" customHeight="1" x14ac:dyDescent="0.25">
      <c r="A145" s="290"/>
      <c r="B145" s="290"/>
      <c r="C145" s="290"/>
      <c r="D145" s="290"/>
      <c r="E145" s="290"/>
      <c r="F145" s="290"/>
      <c r="G145" s="290"/>
      <c r="H145" s="290"/>
      <c r="I145" s="290"/>
      <c r="J145" s="290"/>
    </row>
    <row r="146" spans="1:10" ht="16.899999999999999" customHeight="1" x14ac:dyDescent="0.25">
      <c r="A146" s="291">
        <v>5</v>
      </c>
      <c r="B146" s="292" t="s">
        <v>179</v>
      </c>
      <c r="C146" s="292"/>
      <c r="D146" s="292"/>
      <c r="E146" s="292"/>
      <c r="F146" s="292"/>
      <c r="G146" s="292"/>
      <c r="H146" s="292"/>
      <c r="I146" s="292"/>
      <c r="J146" s="294" t="s">
        <v>95</v>
      </c>
    </row>
    <row r="147" spans="1:10" ht="16.899999999999999" customHeight="1" x14ac:dyDescent="0.25">
      <c r="A147" s="291"/>
      <c r="B147" s="291"/>
      <c r="C147" s="292"/>
      <c r="D147" s="292"/>
      <c r="E147" s="292"/>
      <c r="F147" s="292"/>
      <c r="G147" s="292"/>
      <c r="H147" s="292"/>
      <c r="I147" s="292"/>
      <c r="J147" s="294"/>
    </row>
    <row r="148" spans="1:10" ht="16.899999999999999" customHeight="1" x14ac:dyDescent="0.25">
      <c r="A148" s="28" t="s">
        <v>3</v>
      </c>
      <c r="B148" s="273" t="s">
        <v>180</v>
      </c>
      <c r="C148" s="273"/>
      <c r="D148" s="273"/>
      <c r="E148" s="273"/>
      <c r="F148" s="273"/>
      <c r="G148" s="273"/>
      <c r="H148" s="273"/>
      <c r="I148" s="273"/>
      <c r="J148" s="33">
        <f>'JG INS'!E174</f>
        <v>206.06</v>
      </c>
    </row>
    <row r="149" spans="1:10" ht="16.899999999999999" customHeight="1" x14ac:dyDescent="0.25">
      <c r="A149" s="28" t="s">
        <v>6</v>
      </c>
      <c r="B149" s="273" t="s">
        <v>181</v>
      </c>
      <c r="C149" s="273"/>
      <c r="D149" s="273"/>
      <c r="E149" s="273"/>
      <c r="F149" s="273"/>
      <c r="G149" s="273"/>
      <c r="H149" s="273"/>
      <c r="I149" s="273"/>
      <c r="J149" s="33">
        <f>'JG INS'!E175</f>
        <v>103.83</v>
      </c>
    </row>
    <row r="150" spans="1:10" ht="16.899999999999999" customHeight="1" x14ac:dyDescent="0.25">
      <c r="A150" s="28" t="s">
        <v>9</v>
      </c>
      <c r="B150" s="273" t="s">
        <v>182</v>
      </c>
      <c r="C150" s="273"/>
      <c r="D150" s="273"/>
      <c r="E150" s="273"/>
      <c r="F150" s="273"/>
      <c r="G150" s="273"/>
      <c r="H150" s="273"/>
      <c r="I150" s="273"/>
      <c r="J150" s="33">
        <f>'JG INS'!E176</f>
        <v>167.51</v>
      </c>
    </row>
    <row r="151" spans="1:10" ht="16.899999999999999" customHeight="1" x14ac:dyDescent="0.25">
      <c r="A151" s="28" t="s">
        <v>12</v>
      </c>
      <c r="B151" s="273" t="s">
        <v>183</v>
      </c>
      <c r="C151" s="273"/>
      <c r="D151" s="273"/>
      <c r="E151" s="273"/>
      <c r="F151" s="273"/>
      <c r="G151" s="273"/>
      <c r="H151" s="273"/>
      <c r="I151" s="273"/>
      <c r="J151" s="33">
        <f>'JG INS'!E177</f>
        <v>0</v>
      </c>
    </row>
    <row r="152" spans="1:10" ht="16.899999999999999" customHeight="1" x14ac:dyDescent="0.25">
      <c r="A152" s="275" t="s">
        <v>90</v>
      </c>
      <c r="B152" s="275"/>
      <c r="C152" s="275"/>
      <c r="D152" s="275"/>
      <c r="E152" s="275"/>
      <c r="F152" s="275"/>
      <c r="G152" s="275"/>
      <c r="H152" s="275"/>
      <c r="I152" s="275"/>
      <c r="J152" s="280">
        <f>SUM(J148:J151)</f>
        <v>477.4</v>
      </c>
    </row>
    <row r="153" spans="1:10" ht="16.899999999999999" customHeight="1" x14ac:dyDescent="0.25">
      <c r="A153" s="275"/>
      <c r="B153" s="275"/>
      <c r="C153" s="275"/>
      <c r="D153" s="275"/>
      <c r="E153" s="275"/>
      <c r="F153" s="275"/>
      <c r="G153" s="275"/>
      <c r="H153" s="275"/>
      <c r="I153" s="275"/>
      <c r="J153" s="280"/>
    </row>
    <row r="154" spans="1:10" ht="16.899999999999999" customHeight="1" x14ac:dyDescent="0.25">
      <c r="A154" s="283"/>
      <c r="B154" s="283"/>
      <c r="C154" s="283"/>
      <c r="D154" s="283"/>
      <c r="E154" s="283"/>
      <c r="F154" s="283"/>
      <c r="G154" s="283"/>
      <c r="H154" s="283"/>
      <c r="I154" s="283"/>
      <c r="J154" s="283"/>
    </row>
    <row r="155" spans="1:10" ht="16.899999999999999" customHeight="1" x14ac:dyDescent="0.25">
      <c r="A155" s="290" t="s">
        <v>184</v>
      </c>
      <c r="B155" s="290"/>
      <c r="C155" s="290"/>
      <c r="D155" s="290"/>
      <c r="E155" s="290"/>
      <c r="F155" s="290"/>
      <c r="G155" s="290"/>
      <c r="H155" s="290"/>
      <c r="I155" s="290"/>
      <c r="J155" s="290"/>
    </row>
    <row r="156" spans="1:10" ht="16.899999999999999" customHeight="1" x14ac:dyDescent="0.25">
      <c r="A156" s="290"/>
      <c r="B156" s="290"/>
      <c r="C156" s="290"/>
      <c r="D156" s="290"/>
      <c r="E156" s="290"/>
      <c r="F156" s="290"/>
      <c r="G156" s="290"/>
      <c r="H156" s="290"/>
      <c r="I156" s="290"/>
      <c r="J156" s="290"/>
    </row>
    <row r="157" spans="1:10" ht="16.899999999999999" customHeight="1" x14ac:dyDescent="0.25">
      <c r="A157" s="291">
        <v>6</v>
      </c>
      <c r="B157" s="292" t="s">
        <v>185</v>
      </c>
      <c r="C157" s="292"/>
      <c r="D157" s="292"/>
      <c r="E157" s="292"/>
      <c r="F157" s="292"/>
      <c r="G157" s="292"/>
      <c r="H157" s="292"/>
      <c r="I157" s="222" t="s">
        <v>104</v>
      </c>
      <c r="J157" s="293" t="s">
        <v>81</v>
      </c>
    </row>
    <row r="158" spans="1:10" ht="16.899999999999999" customHeight="1" x14ac:dyDescent="0.25">
      <c r="A158" s="291"/>
      <c r="B158" s="291"/>
      <c r="C158" s="292"/>
      <c r="D158" s="292"/>
      <c r="E158" s="292"/>
      <c r="F158" s="292"/>
      <c r="G158" s="292"/>
      <c r="H158" s="292"/>
      <c r="I158" s="222"/>
      <c r="J158" s="222"/>
    </row>
    <row r="159" spans="1:10" ht="16.899999999999999" customHeight="1" x14ac:dyDescent="0.25">
      <c r="A159" s="272" t="s">
        <v>186</v>
      </c>
      <c r="B159" s="272"/>
      <c r="C159" s="272"/>
      <c r="D159" s="272"/>
      <c r="E159" s="272"/>
      <c r="F159" s="272"/>
      <c r="G159" s="272"/>
      <c r="H159" s="272"/>
      <c r="I159" s="72" t="s">
        <v>124</v>
      </c>
      <c r="J159" s="33">
        <f>SUM(J24+J83+J98+J141+J152)</f>
        <v>5094.6499999999987</v>
      </c>
    </row>
    <row r="160" spans="1:10" ht="16.899999999999999" customHeight="1" x14ac:dyDescent="0.25">
      <c r="A160" s="28" t="s">
        <v>3</v>
      </c>
      <c r="B160" s="273" t="s">
        <v>187</v>
      </c>
      <c r="C160" s="273"/>
      <c r="D160" s="273"/>
      <c r="E160" s="273"/>
      <c r="F160" s="273"/>
      <c r="G160" s="273"/>
      <c r="H160" s="273"/>
      <c r="I160" s="36">
        <v>0.05</v>
      </c>
      <c r="J160" s="33">
        <f>ROUND(I160*J159,2)</f>
        <v>254.73</v>
      </c>
    </row>
    <row r="161" spans="1:11" ht="16.899999999999999" customHeight="1" x14ac:dyDescent="0.25">
      <c r="A161" s="272" t="s">
        <v>188</v>
      </c>
      <c r="B161" s="272"/>
      <c r="C161" s="272"/>
      <c r="D161" s="272"/>
      <c r="E161" s="272"/>
      <c r="F161" s="272"/>
      <c r="G161" s="272"/>
      <c r="H161" s="272"/>
      <c r="I161" s="36" t="s">
        <v>124</v>
      </c>
      <c r="J161" s="33">
        <f>SUM(J24+J83+J98+J141+J152+J160)</f>
        <v>5349.3799999999983</v>
      </c>
    </row>
    <row r="162" spans="1:11" ht="16.899999999999999" customHeight="1" x14ac:dyDescent="0.25">
      <c r="A162" s="28" t="s">
        <v>6</v>
      </c>
      <c r="B162" s="273" t="s">
        <v>189</v>
      </c>
      <c r="C162" s="273"/>
      <c r="D162" s="273"/>
      <c r="E162" s="273"/>
      <c r="F162" s="273"/>
      <c r="G162" s="273"/>
      <c r="H162" s="273"/>
      <c r="I162" s="36">
        <v>0.05</v>
      </c>
      <c r="J162" s="33">
        <f>ROUND(I162*J161,2)</f>
        <v>267.47000000000003</v>
      </c>
    </row>
    <row r="163" spans="1:11" ht="16.899999999999999" customHeight="1" x14ac:dyDescent="0.25">
      <c r="A163" s="272" t="s">
        <v>190</v>
      </c>
      <c r="B163" s="272"/>
      <c r="C163" s="272"/>
      <c r="D163" s="272"/>
      <c r="E163" s="272"/>
      <c r="F163" s="272"/>
      <c r="G163" s="272"/>
      <c r="H163" s="272"/>
      <c r="I163" s="36" t="s">
        <v>124</v>
      </c>
      <c r="J163" s="33">
        <f>SUM(J24+J83+J98+J141+J152+J160+J162)</f>
        <v>5616.8499999999985</v>
      </c>
    </row>
    <row r="164" spans="1:11" ht="16.899999999999999" customHeight="1" x14ac:dyDescent="0.25">
      <c r="A164" s="28" t="s">
        <v>9</v>
      </c>
      <c r="B164" s="273" t="s">
        <v>191</v>
      </c>
      <c r="C164" s="273"/>
      <c r="D164" s="273"/>
      <c r="E164" s="273"/>
      <c r="F164" s="273"/>
      <c r="G164" s="273"/>
      <c r="H164" s="273"/>
      <c r="I164" s="36" t="s">
        <v>124</v>
      </c>
      <c r="J164" s="33" t="s">
        <v>124</v>
      </c>
    </row>
    <row r="165" spans="1:11" ht="16.899999999999999" customHeight="1" x14ac:dyDescent="0.25">
      <c r="A165" s="28"/>
      <c r="B165" s="273" t="s">
        <v>192</v>
      </c>
      <c r="C165" s="273"/>
      <c r="D165" s="273"/>
      <c r="E165" s="273"/>
      <c r="F165" s="273"/>
      <c r="G165" s="273"/>
      <c r="H165" s="273"/>
      <c r="I165" s="36" t="s">
        <v>124</v>
      </c>
      <c r="J165" s="33" t="s">
        <v>124</v>
      </c>
    </row>
    <row r="166" spans="1:11" ht="16.899999999999999" customHeight="1" x14ac:dyDescent="0.25">
      <c r="A166" s="28"/>
      <c r="B166" s="273" t="s">
        <v>193</v>
      </c>
      <c r="C166" s="273"/>
      <c r="D166" s="273"/>
      <c r="E166" s="273"/>
      <c r="F166" s="60" t="s">
        <v>194</v>
      </c>
      <c r="G166" s="59" t="s">
        <v>8</v>
      </c>
      <c r="H166" s="60"/>
      <c r="I166" s="34">
        <v>0.03</v>
      </c>
      <c r="J166" s="33">
        <f>ROUND(($J$163/(1-$I$175))*I166,2)</f>
        <v>180.51</v>
      </c>
    </row>
    <row r="167" spans="1:11" ht="16.899999999999999" customHeight="1" x14ac:dyDescent="0.25">
      <c r="A167" s="28"/>
      <c r="B167" s="273" t="s">
        <v>195</v>
      </c>
      <c r="C167" s="273"/>
      <c r="D167" s="273"/>
      <c r="E167" s="273"/>
      <c r="F167" s="60" t="s">
        <v>194</v>
      </c>
      <c r="G167" s="59" t="s">
        <v>8</v>
      </c>
      <c r="H167" s="60"/>
      <c r="I167" s="34">
        <v>6.4999999999999997E-3</v>
      </c>
      <c r="J167" s="33">
        <f>ROUND(($J$163/(1-$I$175))*I167,2)</f>
        <v>39.11</v>
      </c>
    </row>
    <row r="168" spans="1:11" ht="16.899999999999999" customHeight="1" x14ac:dyDescent="0.25">
      <c r="A168" s="28"/>
      <c r="B168" s="272" t="s">
        <v>196</v>
      </c>
      <c r="C168" s="272"/>
      <c r="D168" s="272"/>
      <c r="E168" s="272"/>
      <c r="F168" s="66"/>
      <c r="G168" s="66"/>
      <c r="H168" s="66"/>
      <c r="I168" s="34" t="s">
        <v>124</v>
      </c>
      <c r="J168" s="33" t="s">
        <v>124</v>
      </c>
    </row>
    <row r="169" spans="1:11" ht="16.899999999999999" customHeight="1" x14ac:dyDescent="0.25">
      <c r="A169" s="28"/>
      <c r="B169" s="272" t="s">
        <v>197</v>
      </c>
      <c r="C169" s="272"/>
      <c r="D169" s="272"/>
      <c r="E169" s="272"/>
      <c r="F169" s="272"/>
      <c r="G169" s="272"/>
      <c r="H169" s="272"/>
      <c r="I169" s="34" t="s">
        <v>124</v>
      </c>
      <c r="J169" s="33" t="s">
        <v>124</v>
      </c>
    </row>
    <row r="170" spans="1:11" ht="16.899999999999999" customHeight="1" x14ac:dyDescent="0.25">
      <c r="A170" s="28"/>
      <c r="B170" s="273" t="s">
        <v>198</v>
      </c>
      <c r="C170" s="273"/>
      <c r="D170" s="273"/>
      <c r="E170" s="273"/>
      <c r="F170" s="273"/>
      <c r="G170" s="273"/>
      <c r="H170" s="273"/>
      <c r="I170" s="34" t="s">
        <v>124</v>
      </c>
      <c r="J170" s="33" t="s">
        <v>124</v>
      </c>
    </row>
    <row r="171" spans="1:11" ht="16.899999999999999" customHeight="1" x14ac:dyDescent="0.25">
      <c r="A171" s="28"/>
      <c r="B171" s="273" t="s">
        <v>199</v>
      </c>
      <c r="C171" s="273"/>
      <c r="D171" s="273"/>
      <c r="E171" s="273"/>
      <c r="F171" s="273"/>
      <c r="G171" s="273"/>
      <c r="H171" s="273"/>
      <c r="I171" s="34" t="s">
        <v>124</v>
      </c>
      <c r="J171" s="33" t="s">
        <v>124</v>
      </c>
    </row>
    <row r="172" spans="1:11" ht="16.899999999999999" customHeight="1" x14ac:dyDescent="0.25">
      <c r="B172" s="53" t="s">
        <v>200</v>
      </c>
      <c r="E172" s="60" t="s">
        <v>201</v>
      </c>
      <c r="F172" s="59" t="s">
        <v>225</v>
      </c>
      <c r="H172" s="20"/>
      <c r="I172" s="34">
        <v>0.03</v>
      </c>
      <c r="J172" s="33">
        <f>ROUND(($J$163/(1-$I$175))*I172,2)</f>
        <v>180.51</v>
      </c>
    </row>
    <row r="173" spans="1:11" ht="16.899999999999999" customHeight="1" x14ac:dyDescent="0.25">
      <c r="A173" s="275" t="s">
        <v>90</v>
      </c>
      <c r="B173" s="275"/>
      <c r="C173" s="275"/>
      <c r="D173" s="275"/>
      <c r="E173" s="275"/>
      <c r="F173" s="275"/>
      <c r="G173" s="275"/>
      <c r="H173" s="275"/>
      <c r="I173" s="275"/>
      <c r="J173" s="289">
        <f>SUM(J160+J162+J166+J167+J172)</f>
        <v>922.33</v>
      </c>
    </row>
    <row r="174" spans="1:11" ht="16.899999999999999" customHeight="1" x14ac:dyDescent="0.25">
      <c r="A174" s="275"/>
      <c r="B174" s="275"/>
      <c r="C174" s="275"/>
      <c r="D174" s="275"/>
      <c r="E174" s="275"/>
      <c r="F174" s="275"/>
      <c r="G174" s="275"/>
      <c r="H174" s="275"/>
      <c r="I174" s="275"/>
      <c r="J174" s="289"/>
    </row>
    <row r="175" spans="1:11" ht="16.899999999999999" customHeight="1" x14ac:dyDescent="0.25">
      <c r="A175" s="259" t="s">
        <v>203</v>
      </c>
      <c r="B175" s="259"/>
      <c r="C175" s="259"/>
      <c r="D175" s="259"/>
      <c r="E175" s="259"/>
      <c r="F175" s="259"/>
      <c r="G175" s="259"/>
      <c r="H175" s="259"/>
      <c r="I175" s="73">
        <f>SUM(I166:I172)</f>
        <v>6.6500000000000004E-2</v>
      </c>
      <c r="J175" s="38">
        <f>SUM(J166:J172)</f>
        <v>400.13</v>
      </c>
    </row>
    <row r="176" spans="1:11" ht="16.899999999999999" customHeight="1" x14ac:dyDescent="0.25">
      <c r="A176" s="259" t="s">
        <v>204</v>
      </c>
      <c r="B176" s="259"/>
      <c r="C176" s="259"/>
      <c r="D176" s="259"/>
      <c r="E176" s="259"/>
      <c r="F176" s="259"/>
      <c r="G176" s="259"/>
      <c r="H176" s="259"/>
      <c r="I176" s="73">
        <f>J173/J159</f>
        <v>0.18103893299834145</v>
      </c>
      <c r="J176" s="38">
        <f>SUM(J172+J167+J166+J162+J160)</f>
        <v>922.33</v>
      </c>
      <c r="K176" s="74"/>
    </row>
    <row r="177" spans="1:10" ht="16.899999999999999" customHeight="1" x14ac:dyDescent="0.25">
      <c r="A177" s="286" t="s">
        <v>205</v>
      </c>
      <c r="B177" s="286"/>
      <c r="C177" s="286"/>
      <c r="D177" s="287" t="s">
        <v>206</v>
      </c>
      <c r="E177" s="287"/>
      <c r="F177" s="287"/>
      <c r="G177" s="287"/>
      <c r="H177" s="287"/>
      <c r="I177" s="287"/>
      <c r="J177" s="287"/>
    </row>
    <row r="178" spans="1:10" ht="16.899999999999999" customHeight="1" x14ac:dyDescent="0.25">
      <c r="A178" s="286"/>
      <c r="B178" s="286"/>
      <c r="C178" s="286"/>
      <c r="D178" s="288" t="s">
        <v>207</v>
      </c>
      <c r="E178" s="288"/>
      <c r="F178" s="288"/>
      <c r="G178" s="288"/>
      <c r="H178" s="288"/>
      <c r="I178" s="288"/>
      <c r="J178" s="288"/>
    </row>
    <row r="179" spans="1:10" ht="16.899999999999999" customHeight="1" x14ac:dyDescent="0.25">
      <c r="A179" s="286"/>
      <c r="B179" s="286"/>
      <c r="C179" s="286"/>
      <c r="D179" s="288" t="s">
        <v>208</v>
      </c>
      <c r="E179" s="288"/>
      <c r="F179" s="288"/>
      <c r="G179" s="288"/>
      <c r="H179" s="288"/>
      <c r="I179" s="288"/>
      <c r="J179" s="288"/>
    </row>
    <row r="180" spans="1:10" ht="16.899999999999999" customHeight="1" x14ac:dyDescent="0.25">
      <c r="A180" s="281" t="s">
        <v>209</v>
      </c>
      <c r="B180" s="281"/>
      <c r="C180" s="281"/>
      <c r="D180" s="282" t="s">
        <v>210</v>
      </c>
      <c r="E180" s="282"/>
      <c r="F180" s="282"/>
      <c r="G180" s="282"/>
      <c r="H180" s="282"/>
      <c r="I180" s="282"/>
      <c r="J180" s="282"/>
    </row>
    <row r="181" spans="1:10" ht="16.899999999999999" customHeight="1" x14ac:dyDescent="0.25">
      <c r="A181" s="283"/>
      <c r="B181" s="283"/>
      <c r="C181" s="283"/>
      <c r="D181" s="283"/>
      <c r="E181" s="283"/>
      <c r="F181" s="283"/>
      <c r="G181" s="283"/>
      <c r="H181" s="283"/>
      <c r="I181" s="283"/>
      <c r="J181" s="283"/>
    </row>
    <row r="182" spans="1:10" ht="16.899999999999999" customHeight="1" x14ac:dyDescent="0.25">
      <c r="A182" s="284" t="s">
        <v>211</v>
      </c>
      <c r="B182" s="284"/>
      <c r="C182" s="284"/>
      <c r="D182" s="284"/>
      <c r="E182" s="284"/>
      <c r="F182" s="284"/>
      <c r="G182" s="284"/>
      <c r="H182" s="284"/>
      <c r="I182" s="284"/>
      <c r="J182" s="284"/>
    </row>
    <row r="183" spans="1:10" ht="16.899999999999999" customHeight="1" x14ac:dyDescent="0.25">
      <c r="A183" s="284"/>
      <c r="B183" s="284"/>
      <c r="C183" s="284"/>
      <c r="D183" s="284"/>
      <c r="E183" s="284"/>
      <c r="F183" s="284"/>
      <c r="G183" s="284"/>
      <c r="H183" s="284"/>
      <c r="I183" s="284"/>
      <c r="J183" s="284"/>
    </row>
    <row r="184" spans="1:10" ht="16.899999999999999" customHeight="1" x14ac:dyDescent="0.25">
      <c r="A184" s="285" t="s">
        <v>212</v>
      </c>
      <c r="B184" s="285"/>
      <c r="C184" s="285"/>
      <c r="D184" s="285"/>
      <c r="E184" s="285"/>
      <c r="F184" s="285"/>
      <c r="G184" s="285"/>
      <c r="H184" s="285"/>
      <c r="I184" s="285"/>
      <c r="J184" s="222" t="s">
        <v>95</v>
      </c>
    </row>
    <row r="185" spans="1:10" ht="16.899999999999999" customHeight="1" x14ac:dyDescent="0.25">
      <c r="A185" s="285"/>
      <c r="B185" s="285"/>
      <c r="C185" s="285"/>
      <c r="D185" s="285"/>
      <c r="E185" s="285"/>
      <c r="F185" s="285"/>
      <c r="G185" s="285"/>
      <c r="H185" s="285"/>
      <c r="I185" s="285"/>
      <c r="J185" s="222"/>
    </row>
    <row r="186" spans="1:10" ht="16.899999999999999" customHeight="1" x14ac:dyDescent="0.25">
      <c r="A186" s="75" t="s">
        <v>3</v>
      </c>
      <c r="B186" s="279" t="s">
        <v>213</v>
      </c>
      <c r="C186" s="279"/>
      <c r="D186" s="279"/>
      <c r="E186" s="279"/>
      <c r="F186" s="279"/>
      <c r="G186" s="279"/>
      <c r="H186" s="279"/>
      <c r="I186" s="279"/>
      <c r="J186" s="69">
        <f>J24</f>
        <v>2295.62</v>
      </c>
    </row>
    <row r="187" spans="1:10" ht="16.899999999999999" customHeight="1" x14ac:dyDescent="0.25">
      <c r="A187" s="75" t="s">
        <v>6</v>
      </c>
      <c r="B187" s="279" t="s">
        <v>91</v>
      </c>
      <c r="C187" s="279"/>
      <c r="D187" s="279"/>
      <c r="E187" s="279"/>
      <c r="F187" s="279"/>
      <c r="G187" s="279"/>
      <c r="H187" s="279"/>
      <c r="I187" s="279"/>
      <c r="J187" s="69">
        <f>J83</f>
        <v>1838.7599999999998</v>
      </c>
    </row>
    <row r="188" spans="1:10" ht="16.899999999999999" customHeight="1" x14ac:dyDescent="0.25">
      <c r="A188" s="75" t="s">
        <v>9</v>
      </c>
      <c r="B188" s="279" t="s">
        <v>214</v>
      </c>
      <c r="C188" s="279"/>
      <c r="D188" s="279"/>
      <c r="E188" s="279"/>
      <c r="F188" s="279"/>
      <c r="G188" s="279"/>
      <c r="H188" s="279"/>
      <c r="I188" s="279"/>
      <c r="J188" s="69">
        <f>J98</f>
        <v>116.47999999999999</v>
      </c>
    </row>
    <row r="189" spans="1:10" ht="16.899999999999999" customHeight="1" x14ac:dyDescent="0.25">
      <c r="A189" s="75" t="s">
        <v>12</v>
      </c>
      <c r="B189" s="279" t="s">
        <v>215</v>
      </c>
      <c r="C189" s="279"/>
      <c r="D189" s="279"/>
      <c r="E189" s="279"/>
      <c r="F189" s="279"/>
      <c r="G189" s="279"/>
      <c r="H189" s="279"/>
      <c r="I189" s="279"/>
      <c r="J189" s="69">
        <f>J141</f>
        <v>366.39</v>
      </c>
    </row>
    <row r="190" spans="1:10" ht="16.899999999999999" customHeight="1" x14ac:dyDescent="0.25">
      <c r="A190" s="75" t="s">
        <v>86</v>
      </c>
      <c r="B190" s="279" t="s">
        <v>216</v>
      </c>
      <c r="C190" s="279"/>
      <c r="D190" s="279"/>
      <c r="E190" s="279"/>
      <c r="F190" s="279"/>
      <c r="G190" s="279"/>
      <c r="H190" s="279"/>
      <c r="I190" s="279"/>
      <c r="J190" s="69">
        <f>J152</f>
        <v>477.4</v>
      </c>
    </row>
    <row r="191" spans="1:10" ht="16.899999999999999" customHeight="1" x14ac:dyDescent="0.25">
      <c r="A191" s="278" t="s">
        <v>217</v>
      </c>
      <c r="B191" s="278"/>
      <c r="C191" s="278"/>
      <c r="D191" s="278"/>
      <c r="E191" s="278"/>
      <c r="F191" s="278"/>
      <c r="G191" s="278"/>
      <c r="H191" s="278"/>
      <c r="I191" s="278"/>
      <c r="J191" s="280">
        <f>SUM(J186:J190)</f>
        <v>5094.6499999999987</v>
      </c>
    </row>
    <row r="192" spans="1:10" ht="16.899999999999999" customHeight="1" x14ac:dyDescent="0.25">
      <c r="A192" s="278"/>
      <c r="B192" s="278"/>
      <c r="C192" s="278"/>
      <c r="D192" s="278"/>
      <c r="E192" s="278"/>
      <c r="F192" s="278"/>
      <c r="G192" s="278"/>
      <c r="H192" s="278"/>
      <c r="I192" s="278"/>
      <c r="J192" s="280"/>
    </row>
    <row r="193" spans="1:10" ht="16.899999999999999" customHeight="1" x14ac:dyDescent="0.25">
      <c r="A193" s="75" t="s">
        <v>88</v>
      </c>
      <c r="B193" s="279" t="s">
        <v>184</v>
      </c>
      <c r="C193" s="279"/>
      <c r="D193" s="279"/>
      <c r="E193" s="279"/>
      <c r="F193" s="279"/>
      <c r="G193" s="279"/>
      <c r="H193" s="279"/>
      <c r="I193" s="279"/>
      <c r="J193" s="69">
        <f>J173</f>
        <v>922.33</v>
      </c>
    </row>
    <row r="194" spans="1:10" ht="16.899999999999999" customHeight="1" x14ac:dyDescent="0.25">
      <c r="A194" s="75" t="s">
        <v>113</v>
      </c>
      <c r="B194" s="279" t="s">
        <v>218</v>
      </c>
      <c r="C194" s="279"/>
      <c r="D194" s="279"/>
      <c r="E194" s="279"/>
      <c r="F194" s="279"/>
      <c r="G194" s="279"/>
      <c r="H194" s="279"/>
      <c r="I194" s="279"/>
      <c r="J194" s="69">
        <f>ROUND('JG RC'!D17/'JG RC'!B17,2)</f>
        <v>124.4</v>
      </c>
    </row>
    <row r="195" spans="1:10" ht="16.899999999999999" customHeight="1" x14ac:dyDescent="0.25">
      <c r="A195" s="278" t="s">
        <v>219</v>
      </c>
      <c r="B195" s="278"/>
      <c r="C195" s="278"/>
      <c r="D195" s="278"/>
      <c r="E195" s="278"/>
      <c r="F195" s="278"/>
      <c r="G195" s="278"/>
      <c r="H195" s="278"/>
      <c r="I195" s="278"/>
      <c r="J195" s="70">
        <f>SUM(J191:J194)</f>
        <v>6141.3799999999983</v>
      </c>
    </row>
    <row r="196" spans="1:10" customFormat="1" x14ac:dyDescent="0.25"/>
    <row r="197" spans="1:10" customFormat="1" x14ac:dyDescent="0.25"/>
    <row r="198" spans="1:10" customFormat="1" x14ac:dyDescent="0.25"/>
    <row r="199" spans="1:10" customFormat="1" x14ac:dyDescent="0.25"/>
    <row r="200" spans="1:10" customFormat="1" x14ac:dyDescent="0.25"/>
    <row r="201" spans="1:10" customFormat="1" x14ac:dyDescent="0.25"/>
    <row r="202" spans="1:10" customFormat="1" x14ac:dyDescent="0.25"/>
    <row r="203" spans="1:10" customFormat="1" x14ac:dyDescent="0.25"/>
    <row r="204" spans="1:10" customFormat="1" x14ac:dyDescent="0.25"/>
    <row r="205" spans="1:10" customFormat="1" x14ac:dyDescent="0.25"/>
    <row r="206" spans="1:10" customFormat="1" x14ac:dyDescent="0.25"/>
    <row r="207" spans="1:10" customFormat="1" x14ac:dyDescent="0.25"/>
    <row r="208" spans="1:10" customFormat="1" x14ac:dyDescent="0.25"/>
    <row r="209" customFormat="1" x14ac:dyDescent="0.25"/>
    <row r="210" customFormat="1" x14ac:dyDescent="0.25"/>
    <row r="211" customFormat="1" x14ac:dyDescent="0.25"/>
    <row r="212" customFormat="1" x14ac:dyDescent="0.25"/>
    <row r="213" customFormat="1" x14ac:dyDescent="0.25"/>
    <row r="214" customFormat="1" x14ac:dyDescent="0.25"/>
    <row r="215" customFormat="1" x14ac:dyDescent="0.25"/>
    <row r="216" customFormat="1" x14ac:dyDescent="0.25"/>
    <row r="217" customFormat="1" x14ac:dyDescent="0.25"/>
    <row r="218" customFormat="1" x14ac:dyDescent="0.25"/>
    <row r="219" customFormat="1" x14ac:dyDescent="0.25"/>
    <row r="220" customFormat="1" x14ac:dyDescent="0.25"/>
    <row r="221" customFormat="1" x14ac:dyDescent="0.25"/>
    <row r="222" customFormat="1" x14ac:dyDescent="0.25"/>
    <row r="223" customFormat="1" x14ac:dyDescent="0.25"/>
    <row r="224" customFormat="1" x14ac:dyDescent="0.25"/>
    <row r="225" customFormat="1" x14ac:dyDescent="0.25"/>
    <row r="226" customFormat="1" x14ac:dyDescent="0.25"/>
    <row r="227" customFormat="1" x14ac:dyDescent="0.25"/>
    <row r="228" customFormat="1" x14ac:dyDescent="0.25"/>
    <row r="229" customFormat="1" x14ac:dyDescent="0.25"/>
    <row r="230" customFormat="1" x14ac:dyDescent="0.25"/>
    <row r="231" customFormat="1" x14ac:dyDescent="0.25"/>
    <row r="232" customFormat="1" x14ac:dyDescent="0.25"/>
    <row r="233" customFormat="1" x14ac:dyDescent="0.25"/>
    <row r="234" customFormat="1" x14ac:dyDescent="0.25"/>
    <row r="235" customFormat="1" x14ac:dyDescent="0.25"/>
    <row r="236" customFormat="1" x14ac:dyDescent="0.25"/>
    <row r="237" customFormat="1" x14ac:dyDescent="0.25"/>
    <row r="238" customFormat="1" x14ac:dyDescent="0.25"/>
    <row r="239" customFormat="1" x14ac:dyDescent="0.25"/>
    <row r="240" customFormat="1" x14ac:dyDescent="0.25"/>
    <row r="241" customFormat="1" x14ac:dyDescent="0.25"/>
    <row r="242" customFormat="1" x14ac:dyDescent="0.25"/>
    <row r="243" customFormat="1" x14ac:dyDescent="0.25"/>
    <row r="244" customFormat="1" x14ac:dyDescent="0.25"/>
    <row r="245" customFormat="1" x14ac:dyDescent="0.25"/>
    <row r="246" customFormat="1" x14ac:dyDescent="0.25"/>
    <row r="247" customFormat="1" x14ac:dyDescent="0.25"/>
    <row r="248" customFormat="1" x14ac:dyDescent="0.25"/>
    <row r="249" customFormat="1" x14ac:dyDescent="0.25"/>
    <row r="250" customFormat="1" x14ac:dyDescent="0.25"/>
  </sheetData>
  <mergeCells count="191">
    <mergeCell ref="A1:J2"/>
    <mergeCell ref="A3:J3"/>
    <mergeCell ref="A4:J5"/>
    <mergeCell ref="B6:G6"/>
    <mergeCell ref="H6:J6"/>
    <mergeCell ref="B7:G7"/>
    <mergeCell ref="H7:J7"/>
    <mergeCell ref="B8:G8"/>
    <mergeCell ref="H8:J8"/>
    <mergeCell ref="A16:A17"/>
    <mergeCell ref="B16:G17"/>
    <mergeCell ref="H16:I17"/>
    <mergeCell ref="J16:J17"/>
    <mergeCell ref="B19:H19"/>
    <mergeCell ref="B9:G9"/>
    <mergeCell ref="H9:J9"/>
    <mergeCell ref="B10:G10"/>
    <mergeCell ref="H10:J10"/>
    <mergeCell ref="B11:G11"/>
    <mergeCell ref="H11:J11"/>
    <mergeCell ref="B12:G12"/>
    <mergeCell ref="H12:J12"/>
    <mergeCell ref="A14:J15"/>
    <mergeCell ref="B18:H18"/>
    <mergeCell ref="B23:H23"/>
    <mergeCell ref="A24:I24"/>
    <mergeCell ref="A26:J27"/>
    <mergeCell ref="A28:J29"/>
    <mergeCell ref="B30:I30"/>
    <mergeCell ref="B32:H32"/>
    <mergeCell ref="B33:I33"/>
    <mergeCell ref="B34:H34"/>
    <mergeCell ref="B35:I35"/>
    <mergeCell ref="A36:I37"/>
    <mergeCell ref="J36:J37"/>
    <mergeCell ref="B38:I38"/>
    <mergeCell ref="A39:I40"/>
    <mergeCell ref="J39:J40"/>
    <mergeCell ref="A41:J41"/>
    <mergeCell ref="A42:J43"/>
    <mergeCell ref="A44:A45"/>
    <mergeCell ref="B44:H45"/>
    <mergeCell ref="I44:I45"/>
    <mergeCell ref="J44:J45"/>
    <mergeCell ref="B46:H46"/>
    <mergeCell ref="B47:H47"/>
    <mergeCell ref="B48:D48"/>
    <mergeCell ref="B49:H49"/>
    <mergeCell ref="B50:H50"/>
    <mergeCell ref="B51:H51"/>
    <mergeCell ref="B52:H52"/>
    <mergeCell ref="B53:H53"/>
    <mergeCell ref="A54:H55"/>
    <mergeCell ref="I54:I55"/>
    <mergeCell ref="J54:J55"/>
    <mergeCell ref="A56:J56"/>
    <mergeCell ref="A57:J58"/>
    <mergeCell ref="A59:A60"/>
    <mergeCell ref="B59:I60"/>
    <mergeCell ref="J59:J60"/>
    <mergeCell ref="B63:H63"/>
    <mergeCell ref="B64:H64"/>
    <mergeCell ref="J78:J79"/>
    <mergeCell ref="B80:I80"/>
    <mergeCell ref="B81:I81"/>
    <mergeCell ref="B82:I82"/>
    <mergeCell ref="A83:I84"/>
    <mergeCell ref="J83:J84"/>
    <mergeCell ref="A85:J85"/>
    <mergeCell ref="B65:H65"/>
    <mergeCell ref="B68:H68"/>
    <mergeCell ref="B69:H69"/>
    <mergeCell ref="A73:I74"/>
    <mergeCell ref="J73:J74"/>
    <mergeCell ref="A76:J77"/>
    <mergeCell ref="J98:J99"/>
    <mergeCell ref="A100:J100"/>
    <mergeCell ref="A101:J102"/>
    <mergeCell ref="A103:I103"/>
    <mergeCell ref="A104:J104"/>
    <mergeCell ref="A86:J87"/>
    <mergeCell ref="A88:A89"/>
    <mergeCell ref="B88:I89"/>
    <mergeCell ref="J88:J89"/>
    <mergeCell ref="B90:I90"/>
    <mergeCell ref="B91:I91"/>
    <mergeCell ref="B92:I92"/>
    <mergeCell ref="B93:I93"/>
    <mergeCell ref="B94:I94"/>
    <mergeCell ref="J119:J120"/>
    <mergeCell ref="B121:I121"/>
    <mergeCell ref="A122:I123"/>
    <mergeCell ref="J122:J123"/>
    <mergeCell ref="A124:J125"/>
    <mergeCell ref="A126:A127"/>
    <mergeCell ref="B126:I127"/>
    <mergeCell ref="J126:J127"/>
    <mergeCell ref="A105:A106"/>
    <mergeCell ref="B105:I106"/>
    <mergeCell ref="J105:J106"/>
    <mergeCell ref="B107:H107"/>
    <mergeCell ref="B108:I108"/>
    <mergeCell ref="B110:I110"/>
    <mergeCell ref="B112:I112"/>
    <mergeCell ref="B114:I114"/>
    <mergeCell ref="B115:J115"/>
    <mergeCell ref="J129:J130"/>
    <mergeCell ref="B131:I131"/>
    <mergeCell ref="A132:I133"/>
    <mergeCell ref="J132:J133"/>
    <mergeCell ref="A134:J134"/>
    <mergeCell ref="A135:J136"/>
    <mergeCell ref="A137:A138"/>
    <mergeCell ref="B137:I138"/>
    <mergeCell ref="J137:J138"/>
    <mergeCell ref="J152:J153"/>
    <mergeCell ref="A154:J154"/>
    <mergeCell ref="A155:J156"/>
    <mergeCell ref="A157:A158"/>
    <mergeCell ref="B157:H158"/>
    <mergeCell ref="I157:I158"/>
    <mergeCell ref="J157:J158"/>
    <mergeCell ref="B139:I139"/>
    <mergeCell ref="B140:I140"/>
    <mergeCell ref="A141:I142"/>
    <mergeCell ref="J141:J142"/>
    <mergeCell ref="A143:J143"/>
    <mergeCell ref="A144:J145"/>
    <mergeCell ref="A146:A147"/>
    <mergeCell ref="B146:I147"/>
    <mergeCell ref="J146:J147"/>
    <mergeCell ref="A177:C179"/>
    <mergeCell ref="D177:J177"/>
    <mergeCell ref="D178:J178"/>
    <mergeCell ref="D179:J179"/>
    <mergeCell ref="A159:H159"/>
    <mergeCell ref="B160:H160"/>
    <mergeCell ref="A161:H161"/>
    <mergeCell ref="B162:H162"/>
    <mergeCell ref="A163:H163"/>
    <mergeCell ref="B164:H164"/>
    <mergeCell ref="B165:H165"/>
    <mergeCell ref="B169:H169"/>
    <mergeCell ref="B167:E167"/>
    <mergeCell ref="B168:E168"/>
    <mergeCell ref="B170:H170"/>
    <mergeCell ref="B171:H171"/>
    <mergeCell ref="A173:I174"/>
    <mergeCell ref="J173:J174"/>
    <mergeCell ref="A175:H175"/>
    <mergeCell ref="A176:H176"/>
    <mergeCell ref="A195:I195"/>
    <mergeCell ref="B189:I189"/>
    <mergeCell ref="B190:I190"/>
    <mergeCell ref="A191:I192"/>
    <mergeCell ref="J191:J192"/>
    <mergeCell ref="B193:I193"/>
    <mergeCell ref="B194:I194"/>
    <mergeCell ref="A180:C180"/>
    <mergeCell ref="D180:J180"/>
    <mergeCell ref="A181:J181"/>
    <mergeCell ref="A182:J183"/>
    <mergeCell ref="A184:I185"/>
    <mergeCell ref="J184:J185"/>
    <mergeCell ref="B186:I186"/>
    <mergeCell ref="B187:I187"/>
    <mergeCell ref="B188:I188"/>
    <mergeCell ref="B20:H20"/>
    <mergeCell ref="B21:H21"/>
    <mergeCell ref="B22:H22"/>
    <mergeCell ref="B67:E67"/>
    <mergeCell ref="B70:E70"/>
    <mergeCell ref="B71:E71"/>
    <mergeCell ref="B72:E72"/>
    <mergeCell ref="B166:E166"/>
    <mergeCell ref="B148:I148"/>
    <mergeCell ref="B149:I149"/>
    <mergeCell ref="B150:I150"/>
    <mergeCell ref="B151:I151"/>
    <mergeCell ref="A152:I153"/>
    <mergeCell ref="B128:I128"/>
    <mergeCell ref="A129:I130"/>
    <mergeCell ref="B116:I116"/>
    <mergeCell ref="B117:I117"/>
    <mergeCell ref="A119:I120"/>
    <mergeCell ref="B95:I95"/>
    <mergeCell ref="B96:H96"/>
    <mergeCell ref="B97:I97"/>
    <mergeCell ref="A98:I99"/>
    <mergeCell ref="A78:A79"/>
    <mergeCell ref="B78:I79"/>
  </mergeCells>
  <pageMargins left="0.75" right="0.75" top="1" bottom="1" header="0.511811023622047" footer="0.511811023622047"/>
  <pageSetup paperSize="9" scale="84" fitToHeight="0" orientation="landscape" horizontalDpi="300" verticalDpi="300"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548235"/>
    <pageSetUpPr fitToPage="1"/>
  </sheetPr>
  <dimension ref="A1:L250"/>
  <sheetViews>
    <sheetView showGridLines="0" topLeftCell="A186" zoomScaleNormal="100" workbookViewId="0">
      <selection activeCell="A195" sqref="A195:I195"/>
    </sheetView>
  </sheetViews>
  <sheetFormatPr defaultColWidth="8.7109375" defaultRowHeight="15" x14ac:dyDescent="0.25"/>
  <cols>
    <col min="1" max="1" width="4.7109375" style="1" customWidth="1"/>
    <col min="2" max="2" width="9.5703125" style="1" bestFit="1" customWidth="1"/>
    <col min="3" max="3" width="8.7109375" style="1" customWidth="1"/>
    <col min="4" max="4" width="13" style="1" customWidth="1"/>
    <col min="5" max="5" width="10.7109375" style="1" customWidth="1"/>
    <col min="6" max="6" width="44.7109375" style="1" customWidth="1"/>
    <col min="7" max="7" width="6.42578125" style="1" customWidth="1"/>
    <col min="8" max="8" width="8" style="1" customWidth="1"/>
    <col min="9" max="9" width="12" style="1" customWidth="1"/>
    <col min="10" max="10" width="15.7109375" style="1" customWidth="1"/>
    <col min="11" max="11" width="10.28515625" style="1" customWidth="1"/>
    <col min="12" max="12" width="13" customWidth="1"/>
    <col min="13" max="23" width="8.7109375" style="1"/>
    <col min="24" max="24" width="12.42578125" style="1" customWidth="1"/>
    <col min="25" max="26" width="8.7109375" style="1"/>
    <col min="27" max="27" width="12.7109375" style="1" customWidth="1"/>
    <col min="28" max="16384" width="8.7109375" style="1"/>
  </cols>
  <sheetData>
    <row r="1" spans="1:10" ht="16.899999999999999" customHeight="1" x14ac:dyDescent="0.25">
      <c r="A1" s="265" t="s">
        <v>232</v>
      </c>
      <c r="B1" s="265"/>
      <c r="C1" s="265"/>
      <c r="D1" s="265"/>
      <c r="E1" s="265"/>
      <c r="F1" s="265"/>
      <c r="G1" s="265"/>
      <c r="H1" s="265"/>
      <c r="I1" s="265"/>
      <c r="J1" s="265"/>
    </row>
    <row r="2" spans="1:10" ht="16.899999999999999" customHeight="1" x14ac:dyDescent="0.25">
      <c r="A2" s="265"/>
      <c r="B2" s="265"/>
      <c r="C2" s="265"/>
      <c r="D2" s="265"/>
      <c r="E2" s="265"/>
      <c r="F2" s="265"/>
      <c r="G2" s="265"/>
      <c r="H2" s="265"/>
      <c r="I2" s="265"/>
      <c r="J2" s="265"/>
    </row>
    <row r="3" spans="1:10" ht="16.899999999999999" customHeight="1" x14ac:dyDescent="0.25">
      <c r="A3" s="283"/>
      <c r="B3" s="283"/>
      <c r="C3" s="283"/>
      <c r="D3" s="283"/>
      <c r="E3" s="283"/>
      <c r="F3" s="283"/>
      <c r="G3" s="283"/>
      <c r="H3" s="283"/>
      <c r="I3" s="283"/>
      <c r="J3" s="283"/>
    </row>
    <row r="4" spans="1:10" ht="16.899999999999999" customHeight="1" x14ac:dyDescent="0.25">
      <c r="A4" s="265" t="s">
        <v>34</v>
      </c>
      <c r="B4" s="265"/>
      <c r="C4" s="265"/>
      <c r="D4" s="265"/>
      <c r="E4" s="265"/>
      <c r="F4" s="265"/>
      <c r="G4" s="265"/>
      <c r="H4" s="265"/>
      <c r="I4" s="265"/>
      <c r="J4" s="265"/>
    </row>
    <row r="5" spans="1:10" ht="16.899999999999999" customHeight="1" x14ac:dyDescent="0.25">
      <c r="A5" s="265"/>
      <c r="B5" s="265"/>
      <c r="C5" s="265"/>
      <c r="D5" s="265"/>
      <c r="E5" s="265"/>
      <c r="F5" s="265"/>
      <c r="G5" s="265"/>
      <c r="H5" s="265"/>
      <c r="I5" s="265"/>
      <c r="J5" s="265"/>
    </row>
    <row r="6" spans="1:10" ht="16.899999999999999" customHeight="1" x14ac:dyDescent="0.25">
      <c r="A6" s="29">
        <v>1</v>
      </c>
      <c r="B6" s="272" t="s">
        <v>66</v>
      </c>
      <c r="C6" s="272"/>
      <c r="D6" s="272"/>
      <c r="E6" s="272"/>
      <c r="F6" s="272"/>
      <c r="G6" s="272"/>
      <c r="H6" s="305" t="s">
        <v>57</v>
      </c>
      <c r="I6" s="305"/>
      <c r="J6" s="305"/>
    </row>
    <row r="7" spans="1:10" ht="16.899999999999999" customHeight="1" x14ac:dyDescent="0.25">
      <c r="A7" s="29">
        <v>2</v>
      </c>
      <c r="B7" s="272" t="s">
        <v>68</v>
      </c>
      <c r="C7" s="272"/>
      <c r="D7" s="272"/>
      <c r="E7" s="272"/>
      <c r="F7" s="272"/>
      <c r="G7" s="272"/>
      <c r="H7" s="305" t="s">
        <v>230</v>
      </c>
      <c r="I7" s="305"/>
      <c r="J7" s="305"/>
    </row>
    <row r="8" spans="1:10" ht="16.899999999999999" customHeight="1" x14ac:dyDescent="0.25">
      <c r="A8" s="29">
        <v>3</v>
      </c>
      <c r="B8" s="272" t="s">
        <v>70</v>
      </c>
      <c r="C8" s="272"/>
      <c r="D8" s="272"/>
      <c r="E8" s="272"/>
      <c r="F8" s="272"/>
      <c r="G8" s="272"/>
      <c r="H8" s="310">
        <v>1765.86</v>
      </c>
      <c r="I8" s="310"/>
      <c r="J8" s="310"/>
    </row>
    <row r="9" spans="1:10" ht="16.899999999999999" customHeight="1" x14ac:dyDescent="0.25">
      <c r="A9" s="29">
        <v>4</v>
      </c>
      <c r="B9" s="272" t="s">
        <v>71</v>
      </c>
      <c r="C9" s="272"/>
      <c r="D9" s="272"/>
      <c r="E9" s="272"/>
      <c r="F9" s="272"/>
      <c r="G9" s="272"/>
      <c r="H9" s="305" t="s">
        <v>231</v>
      </c>
      <c r="I9" s="305"/>
      <c r="J9" s="305"/>
    </row>
    <row r="10" spans="1:10" ht="16.899999999999999" customHeight="1" x14ac:dyDescent="0.25">
      <c r="A10" s="29" t="s">
        <v>73</v>
      </c>
      <c r="B10" s="272" t="s">
        <v>74</v>
      </c>
      <c r="C10" s="272"/>
      <c r="D10" s="272"/>
      <c r="E10" s="272"/>
      <c r="F10" s="272"/>
      <c r="G10" s="272"/>
      <c r="H10" s="305" t="s">
        <v>221</v>
      </c>
      <c r="I10" s="305"/>
      <c r="J10" s="305"/>
    </row>
    <row r="11" spans="1:10" ht="16.899999999999999" customHeight="1" x14ac:dyDescent="0.25">
      <c r="A11" s="29">
        <v>5</v>
      </c>
      <c r="B11" s="272" t="s">
        <v>76</v>
      </c>
      <c r="C11" s="272"/>
      <c r="D11" s="272"/>
      <c r="E11" s="272"/>
      <c r="F11" s="272"/>
      <c r="G11" s="272"/>
      <c r="H11" s="306">
        <v>46023</v>
      </c>
      <c r="I11" s="306"/>
      <c r="J11" s="306"/>
    </row>
    <row r="12" spans="1:10" ht="16.899999999999999" customHeight="1" x14ac:dyDescent="0.25">
      <c r="A12" s="32">
        <v>6</v>
      </c>
      <c r="B12" s="307" t="s">
        <v>77</v>
      </c>
      <c r="C12" s="307"/>
      <c r="D12" s="307"/>
      <c r="E12" s="307"/>
      <c r="F12" s="307"/>
      <c r="G12" s="307"/>
      <c r="H12" s="308">
        <v>60</v>
      </c>
      <c r="I12" s="308"/>
      <c r="J12" s="308"/>
    </row>
    <row r="13" spans="1:10" ht="16.899999999999999" customHeight="1" x14ac:dyDescent="0.25">
      <c r="A13" s="29"/>
      <c r="B13" s="30"/>
      <c r="C13" s="30"/>
      <c r="D13" s="30"/>
      <c r="E13" s="30"/>
      <c r="F13" s="30"/>
      <c r="G13" s="29"/>
      <c r="H13" s="31"/>
      <c r="I13" s="31"/>
      <c r="J13" s="31"/>
    </row>
    <row r="14" spans="1:10" ht="16.899999999999999" customHeight="1" x14ac:dyDescent="0.25">
      <c r="A14" s="265" t="s">
        <v>78</v>
      </c>
      <c r="B14" s="265"/>
      <c r="C14" s="265"/>
      <c r="D14" s="265"/>
      <c r="E14" s="265"/>
      <c r="F14" s="265"/>
      <c r="G14" s="265"/>
      <c r="H14" s="265"/>
      <c r="I14" s="265"/>
      <c r="J14" s="265"/>
    </row>
    <row r="15" spans="1:10" ht="16.899999999999999" customHeight="1" x14ac:dyDescent="0.25">
      <c r="A15" s="265"/>
      <c r="B15" s="265"/>
      <c r="C15" s="265"/>
      <c r="D15" s="265"/>
      <c r="E15" s="265"/>
      <c r="F15" s="265"/>
      <c r="G15" s="265"/>
      <c r="H15" s="265"/>
      <c r="I15" s="265"/>
      <c r="J15" s="265"/>
    </row>
    <row r="16" spans="1:10" ht="16.899999999999999" customHeight="1" x14ac:dyDescent="0.25">
      <c r="A16" s="302">
        <v>1</v>
      </c>
      <c r="B16" s="303" t="s">
        <v>79</v>
      </c>
      <c r="C16" s="303"/>
      <c r="D16" s="303"/>
      <c r="E16" s="303"/>
      <c r="F16" s="303"/>
      <c r="G16" s="303"/>
      <c r="H16" s="304" t="s">
        <v>80</v>
      </c>
      <c r="I16" s="304"/>
      <c r="J16" s="304" t="s">
        <v>81</v>
      </c>
    </row>
    <row r="17" spans="1:10" ht="16.899999999999999" customHeight="1" x14ac:dyDescent="0.25">
      <c r="A17" s="302"/>
      <c r="B17" s="302"/>
      <c r="C17" s="303"/>
      <c r="D17" s="303"/>
      <c r="E17" s="303"/>
      <c r="F17" s="303"/>
      <c r="G17" s="303"/>
      <c r="H17" s="304"/>
      <c r="I17" s="304"/>
      <c r="J17" s="304"/>
    </row>
    <row r="18" spans="1:10" ht="16.899999999999999" customHeight="1" x14ac:dyDescent="0.25">
      <c r="A18" s="29" t="s">
        <v>3</v>
      </c>
      <c r="B18" s="272" t="s">
        <v>82</v>
      </c>
      <c r="C18" s="272"/>
      <c r="D18" s="272"/>
      <c r="E18" s="272"/>
      <c r="F18" s="272"/>
      <c r="G18" s="272"/>
      <c r="H18" s="272"/>
      <c r="I18" s="272"/>
      <c r="J18" s="33">
        <f>ROUND(((44/6)*30)*(H8/220),2)</f>
        <v>1765.86</v>
      </c>
    </row>
    <row r="19" spans="1:10" ht="16.899999999999999" customHeight="1" x14ac:dyDescent="0.25">
      <c r="A19" s="29" t="s">
        <v>6</v>
      </c>
      <c r="B19" s="272" t="s">
        <v>83</v>
      </c>
      <c r="C19" s="272"/>
      <c r="D19" s="272"/>
      <c r="E19" s="272"/>
      <c r="F19" s="272"/>
      <c r="G19" s="272"/>
      <c r="H19" s="272"/>
      <c r="I19" s="34">
        <v>0</v>
      </c>
      <c r="J19" s="33">
        <f>ROUND(I19*J18,2)</f>
        <v>0</v>
      </c>
    </row>
    <row r="20" spans="1:10" ht="16.899999999999999" customHeight="1" x14ac:dyDescent="0.25">
      <c r="A20" s="29" t="s">
        <v>9</v>
      </c>
      <c r="B20" s="272" t="s">
        <v>84</v>
      </c>
      <c r="C20" s="272"/>
      <c r="D20" s="272"/>
      <c r="E20" s="272"/>
      <c r="F20" s="272"/>
      <c r="G20" s="272"/>
      <c r="H20" s="272"/>
      <c r="I20" s="272"/>
      <c r="J20" s="35"/>
    </row>
    <row r="21" spans="1:10" ht="16.899999999999999" customHeight="1" x14ac:dyDescent="0.25">
      <c r="A21" s="29" t="s">
        <v>12</v>
      </c>
      <c r="B21" s="272" t="s">
        <v>85</v>
      </c>
      <c r="C21" s="272"/>
      <c r="D21" s="272"/>
      <c r="E21" s="272"/>
      <c r="F21" s="272"/>
      <c r="G21" s="272"/>
      <c r="H21" s="272"/>
      <c r="I21" s="272"/>
      <c r="J21" s="35"/>
    </row>
    <row r="22" spans="1:10" ht="16.899999999999999" customHeight="1" x14ac:dyDescent="0.25">
      <c r="A22" s="29" t="s">
        <v>86</v>
      </c>
      <c r="B22" s="272" t="s">
        <v>87</v>
      </c>
      <c r="C22" s="272"/>
      <c r="D22" s="272"/>
      <c r="E22" s="272"/>
      <c r="F22" s="272"/>
      <c r="G22" s="272"/>
      <c r="H22" s="272"/>
      <c r="I22" s="272"/>
      <c r="J22" s="35"/>
    </row>
    <row r="23" spans="1:10" ht="16.899999999999999" customHeight="1" x14ac:dyDescent="0.25">
      <c r="A23" s="29" t="s">
        <v>88</v>
      </c>
      <c r="B23" s="272" t="s">
        <v>89</v>
      </c>
      <c r="C23" s="272"/>
      <c r="D23" s="272"/>
      <c r="E23" s="272"/>
      <c r="F23" s="272"/>
      <c r="G23" s="272"/>
      <c r="H23" s="272"/>
      <c r="I23" s="36">
        <v>0.2</v>
      </c>
      <c r="J23" s="33">
        <f>ROUND(I23*J18,2)</f>
        <v>353.17</v>
      </c>
    </row>
    <row r="24" spans="1:10" ht="16.899999999999999" customHeight="1" x14ac:dyDescent="0.25">
      <c r="A24" s="259" t="s">
        <v>90</v>
      </c>
      <c r="B24" s="259"/>
      <c r="C24" s="259"/>
      <c r="D24" s="259"/>
      <c r="E24" s="259"/>
      <c r="F24" s="259"/>
      <c r="G24" s="259"/>
      <c r="H24" s="259"/>
      <c r="I24" s="259"/>
      <c r="J24" s="38">
        <f>SUM(J18:J23)</f>
        <v>2119.0299999999997</v>
      </c>
    </row>
    <row r="25" spans="1:10" ht="16.899999999999999" customHeight="1" x14ac:dyDescent="0.25">
      <c r="A25" s="39"/>
      <c r="B25" s="40"/>
      <c r="C25" s="39"/>
      <c r="D25" s="39"/>
      <c r="E25" s="39"/>
      <c r="F25" s="39"/>
      <c r="G25" s="39"/>
      <c r="H25" s="39"/>
      <c r="I25" s="39"/>
      <c r="J25" s="41"/>
    </row>
    <row r="26" spans="1:10" ht="16.899999999999999" customHeight="1" x14ac:dyDescent="0.25">
      <c r="A26" s="265" t="s">
        <v>91</v>
      </c>
      <c r="B26" s="265"/>
      <c r="C26" s="265"/>
      <c r="D26" s="265"/>
      <c r="E26" s="265"/>
      <c r="F26" s="265"/>
      <c r="G26" s="265"/>
      <c r="H26" s="265"/>
      <c r="I26" s="265"/>
      <c r="J26" s="265"/>
    </row>
    <row r="27" spans="1:10" ht="16.899999999999999" customHeight="1" x14ac:dyDescent="0.25">
      <c r="A27" s="265"/>
      <c r="B27" s="265"/>
      <c r="C27" s="265"/>
      <c r="D27" s="265"/>
      <c r="E27" s="265"/>
      <c r="F27" s="265"/>
      <c r="G27" s="265"/>
      <c r="H27" s="265"/>
      <c r="I27" s="265"/>
      <c r="J27" s="265"/>
    </row>
    <row r="28" spans="1:10" ht="16.899999999999999" customHeight="1" x14ac:dyDescent="0.25">
      <c r="A28" s="300" t="s">
        <v>92</v>
      </c>
      <c r="B28" s="300"/>
      <c r="C28" s="300"/>
      <c r="D28" s="300"/>
      <c r="E28" s="300"/>
      <c r="F28" s="300"/>
      <c r="G28" s="300"/>
      <c r="H28" s="300"/>
      <c r="I28" s="300"/>
      <c r="J28" s="300"/>
    </row>
    <row r="29" spans="1:10" ht="16.899999999999999" customHeight="1" x14ac:dyDescent="0.25">
      <c r="A29" s="300"/>
      <c r="B29" s="300"/>
      <c r="C29" s="300"/>
      <c r="D29" s="300"/>
      <c r="E29" s="300"/>
      <c r="F29" s="300"/>
      <c r="G29" s="300"/>
      <c r="H29" s="300"/>
      <c r="I29" s="300"/>
      <c r="J29" s="300"/>
    </row>
    <row r="30" spans="1:10" ht="16.899999999999999" customHeight="1" x14ac:dyDescent="0.25">
      <c r="A30" s="42" t="s">
        <v>93</v>
      </c>
      <c r="B30" s="301" t="s">
        <v>94</v>
      </c>
      <c r="C30" s="301"/>
      <c r="D30" s="301"/>
      <c r="E30" s="301"/>
      <c r="F30" s="301"/>
      <c r="G30" s="301"/>
      <c r="H30" s="301"/>
      <c r="I30" s="301"/>
      <c r="J30" s="43" t="s">
        <v>95</v>
      </c>
    </row>
    <row r="31" spans="1:10" ht="16.899999999999999" customHeight="1" x14ac:dyDescent="0.25">
      <c r="A31" s="44"/>
      <c r="B31" s="45"/>
      <c r="C31" s="45"/>
      <c r="D31" s="45"/>
      <c r="E31" s="45"/>
      <c r="F31" s="45"/>
      <c r="G31" s="45"/>
      <c r="H31" s="46"/>
      <c r="I31" s="46"/>
      <c r="J31" s="47"/>
    </row>
    <row r="32" spans="1:10" ht="16.899999999999999" customHeight="1" x14ac:dyDescent="0.25">
      <c r="A32" s="28" t="s">
        <v>3</v>
      </c>
      <c r="B32" s="272" t="s">
        <v>96</v>
      </c>
      <c r="C32" s="272"/>
      <c r="D32" s="272"/>
      <c r="E32" s="272"/>
      <c r="F32" s="272"/>
      <c r="G32" s="272"/>
      <c r="H32" s="272"/>
      <c r="I32" s="36">
        <v>8.3299999999999999E-2</v>
      </c>
      <c r="J32" s="33">
        <f>ROUND($J$24*I32,2)</f>
        <v>176.52</v>
      </c>
    </row>
    <row r="33" spans="1:10" ht="16.899999999999999" customHeight="1" x14ac:dyDescent="0.25">
      <c r="A33" s="48"/>
      <c r="B33" s="276" t="s">
        <v>97</v>
      </c>
      <c r="C33" s="276"/>
      <c r="D33" s="276"/>
      <c r="E33" s="276"/>
      <c r="F33" s="276"/>
      <c r="G33" s="276"/>
      <c r="H33" s="276"/>
      <c r="I33" s="276"/>
      <c r="J33" s="49"/>
    </row>
    <row r="34" spans="1:10" ht="16.899999999999999" customHeight="1" x14ac:dyDescent="0.25">
      <c r="A34" s="28" t="s">
        <v>6</v>
      </c>
      <c r="B34" s="272" t="s">
        <v>98</v>
      </c>
      <c r="C34" s="272"/>
      <c r="D34" s="272"/>
      <c r="E34" s="272"/>
      <c r="F34" s="272"/>
      <c r="G34" s="272"/>
      <c r="H34" s="272"/>
      <c r="I34" s="50">
        <v>3.0249999999999999E-2</v>
      </c>
      <c r="J34" s="33">
        <f>ROUND($J$24*I34,2)</f>
        <v>64.099999999999994</v>
      </c>
    </row>
    <row r="35" spans="1:10" ht="16.899999999999999" customHeight="1" x14ac:dyDescent="0.25">
      <c r="A35" s="48"/>
      <c r="B35" s="276" t="s">
        <v>99</v>
      </c>
      <c r="C35" s="276"/>
      <c r="D35" s="276"/>
      <c r="E35" s="276"/>
      <c r="F35" s="276"/>
      <c r="G35" s="276"/>
      <c r="H35" s="276"/>
      <c r="I35" s="276"/>
      <c r="J35" s="49"/>
    </row>
    <row r="36" spans="1:10" ht="16.899999999999999" customHeight="1" x14ac:dyDescent="0.25">
      <c r="A36" s="275" t="s">
        <v>90</v>
      </c>
      <c r="B36" s="275"/>
      <c r="C36" s="275"/>
      <c r="D36" s="275"/>
      <c r="E36" s="275"/>
      <c r="F36" s="275"/>
      <c r="G36" s="275"/>
      <c r="H36" s="275"/>
      <c r="I36" s="275"/>
      <c r="J36" s="289">
        <f>SUM(J32+J34)</f>
        <v>240.62</v>
      </c>
    </row>
    <row r="37" spans="1:10" ht="16.899999999999999" customHeight="1" x14ac:dyDescent="0.25">
      <c r="A37" s="275"/>
      <c r="B37" s="275"/>
      <c r="C37" s="275"/>
      <c r="D37" s="275"/>
      <c r="E37" s="275"/>
      <c r="F37" s="275"/>
      <c r="G37" s="275"/>
      <c r="H37" s="275"/>
      <c r="I37" s="275"/>
      <c r="J37" s="289"/>
    </row>
    <row r="38" spans="1:10" ht="16.899999999999999" customHeight="1" x14ac:dyDescent="0.25">
      <c r="A38" s="52" t="s">
        <v>9</v>
      </c>
      <c r="B38" s="273" t="s">
        <v>100</v>
      </c>
      <c r="C38" s="273"/>
      <c r="D38" s="273"/>
      <c r="E38" s="273"/>
      <c r="F38" s="273"/>
      <c r="G38" s="273"/>
      <c r="H38" s="273"/>
      <c r="I38" s="273"/>
      <c r="J38" s="54">
        <f>ROUND(I54*J36,2)</f>
        <v>88.55</v>
      </c>
    </row>
    <row r="39" spans="1:10" ht="16.899999999999999" customHeight="1" x14ac:dyDescent="0.25">
      <c r="A39" s="275" t="s">
        <v>90</v>
      </c>
      <c r="B39" s="275"/>
      <c r="C39" s="275"/>
      <c r="D39" s="275"/>
      <c r="E39" s="275"/>
      <c r="F39" s="275"/>
      <c r="G39" s="275"/>
      <c r="H39" s="275"/>
      <c r="I39" s="275"/>
      <c r="J39" s="289">
        <f>J36+J38</f>
        <v>329.17</v>
      </c>
    </row>
    <row r="40" spans="1:10" ht="16.899999999999999" customHeight="1" x14ac:dyDescent="0.25">
      <c r="A40" s="275"/>
      <c r="B40" s="275"/>
      <c r="C40" s="275"/>
      <c r="D40" s="275"/>
      <c r="E40" s="275"/>
      <c r="F40" s="275"/>
      <c r="G40" s="275"/>
      <c r="H40" s="275"/>
      <c r="I40" s="275"/>
      <c r="J40" s="289"/>
    </row>
    <row r="41" spans="1:10" ht="16.899999999999999" customHeight="1" x14ac:dyDescent="0.25">
      <c r="A41" s="283"/>
      <c r="B41" s="283"/>
      <c r="C41" s="283"/>
      <c r="D41" s="283"/>
      <c r="E41" s="283"/>
      <c r="F41" s="283"/>
      <c r="G41" s="283"/>
      <c r="H41" s="283"/>
      <c r="I41" s="283"/>
      <c r="J41" s="283"/>
    </row>
    <row r="42" spans="1:10" ht="16.899999999999999" customHeight="1" x14ac:dyDescent="0.25">
      <c r="A42" s="290" t="s">
        <v>101</v>
      </c>
      <c r="B42" s="290"/>
      <c r="C42" s="290"/>
      <c r="D42" s="290"/>
      <c r="E42" s="290"/>
      <c r="F42" s="290"/>
      <c r="G42" s="290"/>
      <c r="H42" s="290"/>
      <c r="I42" s="290"/>
      <c r="J42" s="290"/>
    </row>
    <row r="43" spans="1:10" ht="16.899999999999999" customHeight="1" x14ac:dyDescent="0.25">
      <c r="A43" s="290"/>
      <c r="B43" s="290"/>
      <c r="C43" s="290"/>
      <c r="D43" s="290"/>
      <c r="E43" s="290"/>
      <c r="F43" s="290"/>
      <c r="G43" s="290"/>
      <c r="H43" s="290"/>
      <c r="I43" s="290"/>
      <c r="J43" s="290"/>
    </row>
    <row r="44" spans="1:10" ht="16.899999999999999" customHeight="1" x14ac:dyDescent="0.25">
      <c r="A44" s="291" t="s">
        <v>102</v>
      </c>
      <c r="B44" s="292" t="s">
        <v>103</v>
      </c>
      <c r="C44" s="292"/>
      <c r="D44" s="292"/>
      <c r="E44" s="292"/>
      <c r="F44" s="292"/>
      <c r="G44" s="292"/>
      <c r="H44" s="292"/>
      <c r="I44" s="222" t="s">
        <v>104</v>
      </c>
      <c r="J44" s="222" t="s">
        <v>95</v>
      </c>
    </row>
    <row r="45" spans="1:10" ht="16.899999999999999" customHeight="1" x14ac:dyDescent="0.25">
      <c r="A45" s="291"/>
      <c r="B45" s="291"/>
      <c r="C45" s="292"/>
      <c r="D45" s="292"/>
      <c r="E45" s="292"/>
      <c r="F45" s="292"/>
      <c r="G45" s="292"/>
      <c r="H45" s="292"/>
      <c r="I45" s="222"/>
      <c r="J45" s="222"/>
    </row>
    <row r="46" spans="1:10" ht="16.899999999999999" customHeight="1" x14ac:dyDescent="0.25">
      <c r="A46" s="28" t="s">
        <v>3</v>
      </c>
      <c r="B46" s="273" t="s">
        <v>105</v>
      </c>
      <c r="C46" s="273"/>
      <c r="D46" s="273"/>
      <c r="E46" s="273"/>
      <c r="F46" s="273"/>
      <c r="G46" s="273"/>
      <c r="H46" s="273"/>
      <c r="I46" s="36">
        <v>0.2</v>
      </c>
      <c r="J46" s="33">
        <f t="shared" ref="J46:J53" si="0">ROUND($J$24*I46,2)</f>
        <v>423.81</v>
      </c>
    </row>
    <row r="47" spans="1:10" ht="16.899999999999999" customHeight="1" x14ac:dyDescent="0.25">
      <c r="A47" s="28" t="s">
        <v>6</v>
      </c>
      <c r="B47" s="273" t="s">
        <v>106</v>
      </c>
      <c r="C47" s="273"/>
      <c r="D47" s="273"/>
      <c r="E47" s="273"/>
      <c r="F47" s="273"/>
      <c r="G47" s="273"/>
      <c r="H47" s="273"/>
      <c r="I47" s="36">
        <v>2.5000000000000001E-2</v>
      </c>
      <c r="J47" s="33">
        <f t="shared" si="0"/>
        <v>52.98</v>
      </c>
    </row>
    <row r="48" spans="1:10" ht="16.899999999999999" customHeight="1" x14ac:dyDescent="0.25">
      <c r="A48" s="28" t="s">
        <v>9</v>
      </c>
      <c r="B48" s="273" t="s">
        <v>107</v>
      </c>
      <c r="C48" s="273"/>
      <c r="D48" s="273"/>
      <c r="E48" s="49" t="s">
        <v>108</v>
      </c>
      <c r="F48" s="55">
        <v>0.03</v>
      </c>
      <c r="G48" s="49" t="s">
        <v>109</v>
      </c>
      <c r="H48" s="56">
        <v>1</v>
      </c>
      <c r="I48" s="57">
        <f>ROUND((F48*H48),6)</f>
        <v>0.03</v>
      </c>
      <c r="J48" s="33">
        <f t="shared" si="0"/>
        <v>63.57</v>
      </c>
    </row>
    <row r="49" spans="1:10" ht="16.899999999999999" customHeight="1" x14ac:dyDescent="0.25">
      <c r="A49" s="28" t="s">
        <v>12</v>
      </c>
      <c r="B49" s="273" t="s">
        <v>110</v>
      </c>
      <c r="C49" s="273"/>
      <c r="D49" s="273"/>
      <c r="E49" s="273"/>
      <c r="F49" s="273"/>
      <c r="G49" s="273"/>
      <c r="H49" s="273"/>
      <c r="I49" s="36">
        <v>1.4999999999999999E-2</v>
      </c>
      <c r="J49" s="33">
        <f t="shared" si="0"/>
        <v>31.79</v>
      </c>
    </row>
    <row r="50" spans="1:10" ht="16.899999999999999" customHeight="1" x14ac:dyDescent="0.25">
      <c r="A50" s="28" t="s">
        <v>86</v>
      </c>
      <c r="B50" s="273" t="s">
        <v>111</v>
      </c>
      <c r="C50" s="273"/>
      <c r="D50" s="273"/>
      <c r="E50" s="273"/>
      <c r="F50" s="273"/>
      <c r="G50" s="273"/>
      <c r="H50" s="273"/>
      <c r="I50" s="36">
        <v>0.01</v>
      </c>
      <c r="J50" s="33">
        <f t="shared" si="0"/>
        <v>21.19</v>
      </c>
    </row>
    <row r="51" spans="1:10" ht="16.899999999999999" customHeight="1" x14ac:dyDescent="0.25">
      <c r="A51" s="28" t="s">
        <v>88</v>
      </c>
      <c r="B51" s="273" t="s">
        <v>112</v>
      </c>
      <c r="C51" s="273"/>
      <c r="D51" s="273"/>
      <c r="E51" s="273"/>
      <c r="F51" s="273"/>
      <c r="G51" s="273"/>
      <c r="H51" s="273"/>
      <c r="I51" s="36">
        <v>6.0000000000000001E-3</v>
      </c>
      <c r="J51" s="33">
        <f t="shared" si="0"/>
        <v>12.71</v>
      </c>
    </row>
    <row r="52" spans="1:10" ht="16.899999999999999" customHeight="1" x14ac:dyDescent="0.25">
      <c r="A52" s="28" t="s">
        <v>113</v>
      </c>
      <c r="B52" s="273" t="s">
        <v>114</v>
      </c>
      <c r="C52" s="273"/>
      <c r="D52" s="273"/>
      <c r="E52" s="273"/>
      <c r="F52" s="273"/>
      <c r="G52" s="273"/>
      <c r="H52" s="273"/>
      <c r="I52" s="36">
        <v>2E-3</v>
      </c>
      <c r="J52" s="33">
        <f t="shared" si="0"/>
        <v>4.24</v>
      </c>
    </row>
    <row r="53" spans="1:10" ht="16.899999999999999" customHeight="1" x14ac:dyDescent="0.25">
      <c r="A53" s="28" t="s">
        <v>115</v>
      </c>
      <c r="B53" s="273" t="s">
        <v>116</v>
      </c>
      <c r="C53" s="273"/>
      <c r="D53" s="273"/>
      <c r="E53" s="273"/>
      <c r="F53" s="273"/>
      <c r="G53" s="273"/>
      <c r="H53" s="273"/>
      <c r="I53" s="36">
        <v>0.08</v>
      </c>
      <c r="J53" s="33">
        <f t="shared" si="0"/>
        <v>169.52</v>
      </c>
    </row>
    <row r="54" spans="1:10" ht="16.899999999999999" customHeight="1" x14ac:dyDescent="0.25">
      <c r="A54" s="275" t="s">
        <v>90</v>
      </c>
      <c r="B54" s="275"/>
      <c r="C54" s="275"/>
      <c r="D54" s="275"/>
      <c r="E54" s="275"/>
      <c r="F54" s="275"/>
      <c r="G54" s="275"/>
      <c r="H54" s="275"/>
      <c r="I54" s="298">
        <f>SUM(I46:I53)</f>
        <v>0.36800000000000005</v>
      </c>
      <c r="J54" s="289">
        <f>SUM(J46:J53)</f>
        <v>779.81000000000006</v>
      </c>
    </row>
    <row r="55" spans="1:10" ht="16.899999999999999" customHeight="1" x14ac:dyDescent="0.25">
      <c r="A55" s="275"/>
      <c r="B55" s="275"/>
      <c r="C55" s="275"/>
      <c r="D55" s="275"/>
      <c r="E55" s="275"/>
      <c r="F55" s="275"/>
      <c r="G55" s="275"/>
      <c r="H55" s="275"/>
      <c r="I55" s="298"/>
      <c r="J55" s="298"/>
    </row>
    <row r="56" spans="1:10" ht="16.899999999999999" customHeight="1" x14ac:dyDescent="0.25">
      <c r="A56" s="283"/>
      <c r="B56" s="283"/>
      <c r="C56" s="283"/>
      <c r="D56" s="283"/>
      <c r="E56" s="283"/>
      <c r="F56" s="283"/>
      <c r="G56" s="283"/>
      <c r="H56" s="283"/>
      <c r="I56" s="283"/>
      <c r="J56" s="283"/>
    </row>
    <row r="57" spans="1:10" ht="16.899999999999999" customHeight="1" x14ac:dyDescent="0.25">
      <c r="A57" s="290" t="s">
        <v>117</v>
      </c>
      <c r="B57" s="290"/>
      <c r="C57" s="290"/>
      <c r="D57" s="290"/>
      <c r="E57" s="290"/>
      <c r="F57" s="290"/>
      <c r="G57" s="290"/>
      <c r="H57" s="290"/>
      <c r="I57" s="290"/>
      <c r="J57" s="290"/>
    </row>
    <row r="58" spans="1:10" ht="16.899999999999999" customHeight="1" x14ac:dyDescent="0.25">
      <c r="A58" s="290"/>
      <c r="B58" s="290"/>
      <c r="C58" s="290"/>
      <c r="D58" s="290"/>
      <c r="E58" s="290"/>
      <c r="F58" s="290"/>
      <c r="G58" s="290"/>
      <c r="H58" s="290"/>
      <c r="I58" s="290"/>
      <c r="J58" s="290"/>
    </row>
    <row r="59" spans="1:10" ht="16.899999999999999" customHeight="1" x14ac:dyDescent="0.25">
      <c r="A59" s="291" t="s">
        <v>118</v>
      </c>
      <c r="B59" s="292" t="s">
        <v>119</v>
      </c>
      <c r="C59" s="292"/>
      <c r="D59" s="292"/>
      <c r="E59" s="292"/>
      <c r="F59" s="292"/>
      <c r="G59" s="292"/>
      <c r="H59" s="292"/>
      <c r="I59" s="292"/>
      <c r="J59" s="222" t="s">
        <v>95</v>
      </c>
    </row>
    <row r="60" spans="1:10" ht="16.899999999999999" customHeight="1" x14ac:dyDescent="0.25">
      <c r="A60" s="291"/>
      <c r="B60" s="291"/>
      <c r="C60" s="292"/>
      <c r="D60" s="292"/>
      <c r="E60" s="292"/>
      <c r="F60" s="292"/>
      <c r="G60" s="292"/>
      <c r="H60" s="292"/>
      <c r="I60" s="292"/>
      <c r="J60" s="222"/>
    </row>
    <row r="61" spans="1:10" ht="16.899999999999999" customHeight="1" x14ac:dyDescent="0.25">
      <c r="A61" s="28" t="s">
        <v>3</v>
      </c>
      <c r="B61" s="309" t="s">
        <v>120</v>
      </c>
      <c r="C61" s="309"/>
      <c r="D61" s="309"/>
      <c r="F61" s="58" t="s">
        <v>121</v>
      </c>
      <c r="G61" s="59"/>
      <c r="H61" s="60"/>
      <c r="I61" s="60"/>
      <c r="J61" s="33">
        <f>IF(ROUND((I64*I62*I63)-(J18*I65),2)&lt;0,0,ROUND((I64*I62*I63)-(J18*I65),2))</f>
        <v>48.05</v>
      </c>
    </row>
    <row r="62" spans="1:10" ht="16.899999999999999" customHeight="1" x14ac:dyDescent="0.25">
      <c r="A62" s="28"/>
      <c r="B62" s="273" t="s">
        <v>122</v>
      </c>
      <c r="C62" s="273"/>
      <c r="D62" s="273"/>
      <c r="F62" s="58" t="s">
        <v>222</v>
      </c>
      <c r="G62" s="58"/>
      <c r="H62" s="61"/>
      <c r="I62" s="33">
        <v>3.5</v>
      </c>
      <c r="J62" s="33" t="s">
        <v>124</v>
      </c>
    </row>
    <row r="63" spans="1:10" ht="16.899999999999999" customHeight="1" x14ac:dyDescent="0.25">
      <c r="A63" s="28"/>
      <c r="B63" s="273" t="s">
        <v>125</v>
      </c>
      <c r="C63" s="273"/>
      <c r="D63" s="273"/>
      <c r="E63" s="273"/>
      <c r="F63" s="273"/>
      <c r="G63" s="273"/>
      <c r="H63" s="273"/>
      <c r="I63" s="33">
        <v>2</v>
      </c>
      <c r="J63" s="35"/>
    </row>
    <row r="64" spans="1:10" ht="16.899999999999999" customHeight="1" x14ac:dyDescent="0.25">
      <c r="A64" s="28"/>
      <c r="B64" s="273" t="s">
        <v>126</v>
      </c>
      <c r="C64" s="273"/>
      <c r="D64" s="273"/>
      <c r="E64" s="273"/>
      <c r="F64" s="273"/>
      <c r="G64" s="273"/>
      <c r="H64" s="273"/>
      <c r="I64" s="62">
        <v>22</v>
      </c>
      <c r="J64" s="35"/>
    </row>
    <row r="65" spans="1:10" ht="16.899999999999999" customHeight="1" x14ac:dyDescent="0.25">
      <c r="A65" s="28"/>
      <c r="B65" s="273" t="s">
        <v>127</v>
      </c>
      <c r="C65" s="273"/>
      <c r="D65" s="273"/>
      <c r="E65" s="273"/>
      <c r="F65" s="273"/>
      <c r="G65" s="273"/>
      <c r="H65" s="273"/>
      <c r="I65" s="63">
        <v>0.06</v>
      </c>
      <c r="J65" s="35"/>
    </row>
    <row r="66" spans="1:10" ht="16.899999999999999" customHeight="1" x14ac:dyDescent="0.25">
      <c r="A66" s="28" t="s">
        <v>6</v>
      </c>
      <c r="B66" s="273" t="s">
        <v>128</v>
      </c>
      <c r="C66" s="273"/>
      <c r="D66" s="273"/>
      <c r="F66" s="59" t="s">
        <v>129</v>
      </c>
      <c r="G66" s="59"/>
      <c r="H66" s="60"/>
      <c r="I66" s="60"/>
      <c r="J66" s="33">
        <f>ROUND(I68*I67*(1-I69),2)</f>
        <v>483.81</v>
      </c>
    </row>
    <row r="67" spans="1:10" ht="16.899999999999999" customHeight="1" x14ac:dyDescent="0.25">
      <c r="A67" s="28"/>
      <c r="B67" s="273" t="s">
        <v>130</v>
      </c>
      <c r="C67" s="273"/>
      <c r="D67" s="273"/>
      <c r="E67" s="311" t="s">
        <v>131</v>
      </c>
      <c r="F67" s="311"/>
      <c r="G67" s="64" t="s">
        <v>223</v>
      </c>
      <c r="H67" s="20"/>
      <c r="I67" s="33">
        <v>27.15</v>
      </c>
      <c r="J67" s="33" t="s">
        <v>124</v>
      </c>
    </row>
    <row r="68" spans="1:10" ht="16.899999999999999" customHeight="1" x14ac:dyDescent="0.25">
      <c r="A68" s="65"/>
      <c r="B68" s="273" t="s">
        <v>133</v>
      </c>
      <c r="C68" s="273"/>
      <c r="D68" s="273"/>
      <c r="E68" s="273"/>
      <c r="F68" s="273"/>
      <c r="G68" s="273"/>
      <c r="H68" s="273"/>
      <c r="I68" s="62">
        <v>22</v>
      </c>
      <c r="J68" s="35"/>
    </row>
    <row r="69" spans="1:10" ht="16.899999999999999" customHeight="1" x14ac:dyDescent="0.25">
      <c r="A69" s="65"/>
      <c r="B69" s="273" t="s">
        <v>134</v>
      </c>
      <c r="C69" s="273"/>
      <c r="D69" s="273"/>
      <c r="E69" s="273"/>
      <c r="F69" s="273"/>
      <c r="G69" s="273"/>
      <c r="H69" s="273"/>
      <c r="I69" s="63">
        <v>0.19</v>
      </c>
      <c r="J69" s="35"/>
    </row>
    <row r="70" spans="1:10" ht="16.899999999999999" customHeight="1" x14ac:dyDescent="0.25">
      <c r="A70" s="28" t="s">
        <v>9</v>
      </c>
      <c r="B70" s="273" t="s">
        <v>135</v>
      </c>
      <c r="C70" s="273"/>
      <c r="D70" s="273"/>
      <c r="H70" s="20"/>
      <c r="I70" s="20"/>
      <c r="J70" s="33">
        <v>0</v>
      </c>
    </row>
    <row r="71" spans="1:10" ht="16.899999999999999" customHeight="1" x14ac:dyDescent="0.25">
      <c r="A71" s="28" t="s">
        <v>12</v>
      </c>
      <c r="B71" s="273" t="s">
        <v>136</v>
      </c>
      <c r="C71" s="273"/>
      <c r="D71" s="273"/>
      <c r="E71" s="311" t="s">
        <v>131</v>
      </c>
      <c r="F71" s="311"/>
      <c r="G71" s="64" t="s">
        <v>137</v>
      </c>
      <c r="H71" s="20"/>
      <c r="I71" s="20"/>
      <c r="J71" s="33">
        <v>25.52</v>
      </c>
    </row>
    <row r="72" spans="1:10" ht="16.899999999999999" customHeight="1" x14ac:dyDescent="0.25">
      <c r="A72" s="28" t="s">
        <v>86</v>
      </c>
      <c r="B72" s="274" t="s">
        <v>138</v>
      </c>
      <c r="C72" s="274"/>
      <c r="D72" s="274"/>
      <c r="E72" s="311" t="s">
        <v>131</v>
      </c>
      <c r="F72" s="311"/>
      <c r="G72" s="64" t="s">
        <v>224</v>
      </c>
      <c r="H72" s="20"/>
      <c r="I72" s="31"/>
      <c r="J72" s="33">
        <v>80</v>
      </c>
    </row>
    <row r="73" spans="1:10" ht="16.899999999999999" customHeight="1" x14ac:dyDescent="0.25">
      <c r="A73" s="275" t="s">
        <v>90</v>
      </c>
      <c r="B73" s="275"/>
      <c r="C73" s="275"/>
      <c r="D73" s="275"/>
      <c r="E73" s="275"/>
      <c r="F73" s="275"/>
      <c r="G73" s="275"/>
      <c r="H73" s="275"/>
      <c r="I73" s="275"/>
      <c r="J73" s="289">
        <f>SUM(J61:J72)</f>
        <v>637.38</v>
      </c>
    </row>
    <row r="74" spans="1:10" ht="16.899999999999999" customHeight="1" x14ac:dyDescent="0.25">
      <c r="A74" s="275"/>
      <c r="B74" s="275"/>
      <c r="C74" s="275"/>
      <c r="D74" s="275"/>
      <c r="E74" s="275"/>
      <c r="F74" s="275"/>
      <c r="G74" s="275"/>
      <c r="H74" s="275"/>
      <c r="I74" s="275"/>
      <c r="J74" s="289"/>
    </row>
    <row r="75" spans="1:10" ht="16.899999999999999" customHeight="1" x14ac:dyDescent="0.25">
      <c r="A75" s="67"/>
      <c r="B75" s="68"/>
      <c r="C75" s="67"/>
      <c r="D75" s="67"/>
      <c r="E75" s="67"/>
      <c r="F75" s="67"/>
      <c r="G75" s="67"/>
      <c r="H75" s="67"/>
      <c r="I75" s="67"/>
      <c r="J75" s="41"/>
    </row>
    <row r="76" spans="1:10" ht="16.899999999999999" customHeight="1" x14ac:dyDescent="0.25">
      <c r="A76" s="290" t="s">
        <v>140</v>
      </c>
      <c r="B76" s="290"/>
      <c r="C76" s="290"/>
      <c r="D76" s="290"/>
      <c r="E76" s="290"/>
      <c r="F76" s="290"/>
      <c r="G76" s="290"/>
      <c r="H76" s="290"/>
      <c r="I76" s="290"/>
      <c r="J76" s="290"/>
    </row>
    <row r="77" spans="1:10" ht="16.899999999999999" customHeight="1" x14ac:dyDescent="0.25">
      <c r="A77" s="290"/>
      <c r="B77" s="290"/>
      <c r="C77" s="290"/>
      <c r="D77" s="290"/>
      <c r="E77" s="290"/>
      <c r="F77" s="290"/>
      <c r="G77" s="290"/>
      <c r="H77" s="290"/>
      <c r="I77" s="290"/>
      <c r="J77" s="290"/>
    </row>
    <row r="78" spans="1:10" ht="16.899999999999999" customHeight="1" x14ac:dyDescent="0.25">
      <c r="A78" s="219">
        <v>2</v>
      </c>
      <c r="B78" s="277" t="s">
        <v>141</v>
      </c>
      <c r="C78" s="277"/>
      <c r="D78" s="277"/>
      <c r="E78" s="277"/>
      <c r="F78" s="277"/>
      <c r="G78" s="277"/>
      <c r="H78" s="277"/>
      <c r="I78" s="277"/>
      <c r="J78" s="222" t="s">
        <v>95</v>
      </c>
    </row>
    <row r="79" spans="1:10" ht="16.899999999999999" customHeight="1" x14ac:dyDescent="0.25">
      <c r="A79" s="219"/>
      <c r="B79" s="219"/>
      <c r="C79" s="277"/>
      <c r="D79" s="277"/>
      <c r="E79" s="277"/>
      <c r="F79" s="277"/>
      <c r="G79" s="277"/>
      <c r="H79" s="277"/>
      <c r="I79" s="277"/>
      <c r="J79" s="222"/>
    </row>
    <row r="80" spans="1:10" ht="16.899999999999999" customHeight="1" x14ac:dyDescent="0.25">
      <c r="A80" s="29" t="s">
        <v>93</v>
      </c>
      <c r="B80" s="297" t="s">
        <v>94</v>
      </c>
      <c r="C80" s="297"/>
      <c r="D80" s="297"/>
      <c r="E80" s="297"/>
      <c r="F80" s="297"/>
      <c r="G80" s="297"/>
      <c r="H80" s="297"/>
      <c r="I80" s="297"/>
      <c r="J80" s="69">
        <f>J39</f>
        <v>329.17</v>
      </c>
    </row>
    <row r="81" spans="1:10" ht="16.899999999999999" customHeight="1" x14ac:dyDescent="0.25">
      <c r="A81" s="29" t="s">
        <v>102</v>
      </c>
      <c r="B81" s="272" t="s">
        <v>103</v>
      </c>
      <c r="C81" s="272"/>
      <c r="D81" s="272"/>
      <c r="E81" s="272"/>
      <c r="F81" s="272"/>
      <c r="G81" s="272"/>
      <c r="H81" s="272"/>
      <c r="I81" s="272"/>
      <c r="J81" s="69">
        <f>J54</f>
        <v>779.81000000000006</v>
      </c>
    </row>
    <row r="82" spans="1:10" ht="16.899999999999999" customHeight="1" x14ac:dyDescent="0.25">
      <c r="A82" s="29" t="s">
        <v>118</v>
      </c>
      <c r="B82" s="272" t="s">
        <v>119</v>
      </c>
      <c r="C82" s="272"/>
      <c r="D82" s="272"/>
      <c r="E82" s="272"/>
      <c r="F82" s="272"/>
      <c r="G82" s="272"/>
      <c r="H82" s="272"/>
      <c r="I82" s="272"/>
      <c r="J82" s="69">
        <f>J73</f>
        <v>637.38</v>
      </c>
    </row>
    <row r="83" spans="1:10" ht="16.899999999999999" customHeight="1" x14ac:dyDescent="0.25">
      <c r="A83" s="259" t="s">
        <v>90</v>
      </c>
      <c r="B83" s="259"/>
      <c r="C83" s="259"/>
      <c r="D83" s="259"/>
      <c r="E83" s="259"/>
      <c r="F83" s="259"/>
      <c r="G83" s="259"/>
      <c r="H83" s="259"/>
      <c r="I83" s="259"/>
      <c r="J83" s="280">
        <f>SUM(J80+J81+J82)</f>
        <v>1746.3600000000001</v>
      </c>
    </row>
    <row r="84" spans="1:10" ht="16.899999999999999" customHeight="1" x14ac:dyDescent="0.25">
      <c r="A84" s="259"/>
      <c r="B84" s="259"/>
      <c r="C84" s="259"/>
      <c r="D84" s="259"/>
      <c r="E84" s="259"/>
      <c r="F84" s="259"/>
      <c r="G84" s="259"/>
      <c r="H84" s="259"/>
      <c r="I84" s="259"/>
      <c r="J84" s="280"/>
    </row>
    <row r="85" spans="1:10" ht="16.899999999999999" customHeight="1" x14ac:dyDescent="0.25">
      <c r="A85" s="283"/>
      <c r="B85" s="283"/>
      <c r="C85" s="283"/>
      <c r="D85" s="283"/>
      <c r="E85" s="283"/>
      <c r="F85" s="283"/>
      <c r="G85" s="283"/>
      <c r="H85" s="283"/>
      <c r="I85" s="283"/>
      <c r="J85" s="283"/>
    </row>
    <row r="86" spans="1:10" ht="16.899999999999999" customHeight="1" x14ac:dyDescent="0.25">
      <c r="A86" s="290" t="s">
        <v>142</v>
      </c>
      <c r="B86" s="290"/>
      <c r="C86" s="290"/>
      <c r="D86" s="290"/>
      <c r="E86" s="290"/>
      <c r="F86" s="290"/>
      <c r="G86" s="290"/>
      <c r="H86" s="290"/>
      <c r="I86" s="290"/>
      <c r="J86" s="290"/>
    </row>
    <row r="87" spans="1:10" ht="16.899999999999999" customHeight="1" x14ac:dyDescent="0.25">
      <c r="A87" s="290"/>
      <c r="B87" s="290"/>
      <c r="C87" s="290"/>
      <c r="D87" s="290"/>
      <c r="E87" s="290"/>
      <c r="F87" s="290"/>
      <c r="G87" s="290"/>
      <c r="H87" s="290"/>
      <c r="I87" s="290"/>
      <c r="J87" s="290"/>
    </row>
    <row r="88" spans="1:10" ht="16.899999999999999" customHeight="1" x14ac:dyDescent="0.25">
      <c r="A88" s="291">
        <v>3</v>
      </c>
      <c r="B88" s="277" t="s">
        <v>143</v>
      </c>
      <c r="C88" s="277"/>
      <c r="D88" s="277"/>
      <c r="E88" s="277"/>
      <c r="F88" s="277"/>
      <c r="G88" s="277"/>
      <c r="H88" s="277"/>
      <c r="I88" s="277"/>
      <c r="J88" s="294" t="s">
        <v>95</v>
      </c>
    </row>
    <row r="89" spans="1:10" ht="16.899999999999999" customHeight="1" x14ac:dyDescent="0.25">
      <c r="A89" s="291"/>
      <c r="B89" s="291"/>
      <c r="C89" s="277"/>
      <c r="D89" s="277"/>
      <c r="E89" s="277"/>
      <c r="F89" s="277"/>
      <c r="G89" s="277"/>
      <c r="H89" s="277"/>
      <c r="I89" s="277"/>
      <c r="J89" s="294"/>
    </row>
    <row r="90" spans="1:10" ht="16.899999999999999" customHeight="1" x14ac:dyDescent="0.25">
      <c r="A90" s="28" t="s">
        <v>3</v>
      </c>
      <c r="B90" s="272" t="s">
        <v>144</v>
      </c>
      <c r="C90" s="272"/>
      <c r="D90" s="272"/>
      <c r="E90" s="272"/>
      <c r="F90" s="272"/>
      <c r="G90" s="272"/>
      <c r="H90" s="272"/>
      <c r="I90" s="272"/>
      <c r="J90" s="33">
        <f>ROUND((($J$24/12)+($J$32/12)+($J$24*0.121/12))*(30/30)*0.05,2)</f>
        <v>10.63</v>
      </c>
    </row>
    <row r="91" spans="1:10" ht="16.899999999999999" customHeight="1" x14ac:dyDescent="0.25">
      <c r="A91" s="48"/>
      <c r="B91" s="276" t="s">
        <v>145</v>
      </c>
      <c r="C91" s="276"/>
      <c r="D91" s="276"/>
      <c r="E91" s="276"/>
      <c r="F91" s="276"/>
      <c r="G91" s="276"/>
      <c r="H91" s="276"/>
      <c r="I91" s="276"/>
      <c r="J91" s="49"/>
    </row>
    <row r="92" spans="1:10" ht="16.899999999999999" customHeight="1" x14ac:dyDescent="0.25">
      <c r="A92" s="28" t="s">
        <v>6</v>
      </c>
      <c r="B92" s="272" t="s">
        <v>146</v>
      </c>
      <c r="C92" s="272"/>
      <c r="D92" s="272"/>
      <c r="E92" s="272"/>
      <c r="F92" s="272"/>
      <c r="G92" s="272"/>
      <c r="H92" s="272"/>
      <c r="I92" s="272"/>
      <c r="J92" s="33">
        <f>ROUND($J$90*I53,2)</f>
        <v>0.85</v>
      </c>
    </row>
    <row r="93" spans="1:10" ht="16.899999999999999" customHeight="1" x14ac:dyDescent="0.25">
      <c r="A93" s="28" t="s">
        <v>9</v>
      </c>
      <c r="B93" s="272" t="s">
        <v>147</v>
      </c>
      <c r="C93" s="272"/>
      <c r="D93" s="272"/>
      <c r="E93" s="272"/>
      <c r="F93" s="272"/>
      <c r="G93" s="272"/>
      <c r="H93" s="272"/>
      <c r="I93" s="272"/>
      <c r="J93" s="33">
        <f>ROUND(((($J$24/30)*7)/$H$12)*1,2)</f>
        <v>8.24</v>
      </c>
    </row>
    <row r="94" spans="1:10" ht="16.899999999999999" customHeight="1" x14ac:dyDescent="0.25">
      <c r="A94" s="48"/>
      <c r="B94" s="276" t="s">
        <v>148</v>
      </c>
      <c r="C94" s="276"/>
      <c r="D94" s="276"/>
      <c r="E94" s="276"/>
      <c r="F94" s="276"/>
      <c r="G94" s="276"/>
      <c r="H94" s="276"/>
      <c r="I94" s="276"/>
      <c r="J94" s="49"/>
    </row>
    <row r="95" spans="1:10" ht="16.899999999999999" customHeight="1" x14ac:dyDescent="0.25">
      <c r="A95" s="28" t="s">
        <v>12</v>
      </c>
      <c r="B95" s="272" t="s">
        <v>149</v>
      </c>
      <c r="C95" s="272"/>
      <c r="D95" s="272"/>
      <c r="E95" s="272"/>
      <c r="F95" s="272"/>
      <c r="G95" s="272"/>
      <c r="H95" s="272"/>
      <c r="I95" s="272"/>
      <c r="J95" s="33">
        <f>ROUND($I$54*J93,2)</f>
        <v>3.03</v>
      </c>
    </row>
    <row r="96" spans="1:10" ht="16.899999999999999" customHeight="1" x14ac:dyDescent="0.25">
      <c r="A96" s="28" t="s">
        <v>86</v>
      </c>
      <c r="B96" s="272" t="s">
        <v>150</v>
      </c>
      <c r="C96" s="272"/>
      <c r="D96" s="272"/>
      <c r="E96" s="272"/>
      <c r="F96" s="272"/>
      <c r="G96" s="272"/>
      <c r="H96" s="272"/>
      <c r="I96" s="34">
        <v>0.04</v>
      </c>
      <c r="J96" s="33">
        <f>ROUND($J$24*I96,2)</f>
        <v>84.76</v>
      </c>
    </row>
    <row r="97" spans="1:10" ht="16.899999999999999" customHeight="1" x14ac:dyDescent="0.25">
      <c r="A97" s="48"/>
      <c r="B97" s="276" t="s">
        <v>151</v>
      </c>
      <c r="C97" s="276"/>
      <c r="D97" s="276"/>
      <c r="E97" s="276"/>
      <c r="F97" s="276"/>
      <c r="G97" s="276"/>
      <c r="H97" s="276"/>
      <c r="I97" s="276"/>
      <c r="J97" s="49"/>
    </row>
    <row r="98" spans="1:10" ht="16.899999999999999" customHeight="1" x14ac:dyDescent="0.25">
      <c r="A98" s="275" t="s">
        <v>90</v>
      </c>
      <c r="B98" s="275"/>
      <c r="C98" s="275"/>
      <c r="D98" s="275"/>
      <c r="E98" s="275"/>
      <c r="F98" s="275"/>
      <c r="G98" s="275"/>
      <c r="H98" s="275"/>
      <c r="I98" s="275"/>
      <c r="J98" s="289">
        <f>SUM(J90:J96)</f>
        <v>107.51</v>
      </c>
    </row>
    <row r="99" spans="1:10" ht="16.899999999999999" customHeight="1" x14ac:dyDescent="0.25">
      <c r="A99" s="275"/>
      <c r="B99" s="275"/>
      <c r="C99" s="275"/>
      <c r="D99" s="275"/>
      <c r="E99" s="275"/>
      <c r="F99" s="275"/>
      <c r="G99" s="275"/>
      <c r="H99" s="275"/>
      <c r="I99" s="275"/>
      <c r="J99" s="289"/>
    </row>
    <row r="100" spans="1:10" ht="16.899999999999999" customHeight="1" x14ac:dyDescent="0.25">
      <c r="A100" s="283"/>
      <c r="B100" s="283"/>
      <c r="C100" s="283"/>
      <c r="D100" s="283"/>
      <c r="E100" s="283"/>
      <c r="F100" s="283"/>
      <c r="G100" s="283"/>
      <c r="H100" s="283"/>
      <c r="I100" s="283"/>
      <c r="J100" s="283"/>
    </row>
    <row r="101" spans="1:10" ht="16.899999999999999" customHeight="1" x14ac:dyDescent="0.25">
      <c r="A101" s="290" t="s">
        <v>152</v>
      </c>
      <c r="B101" s="290"/>
      <c r="C101" s="290"/>
      <c r="D101" s="290"/>
      <c r="E101" s="290"/>
      <c r="F101" s="290"/>
      <c r="G101" s="290"/>
      <c r="H101" s="290"/>
      <c r="I101" s="290"/>
      <c r="J101" s="290"/>
    </row>
    <row r="102" spans="1:10" ht="16.899999999999999" customHeight="1" x14ac:dyDescent="0.25">
      <c r="A102" s="290"/>
      <c r="B102" s="290"/>
      <c r="C102" s="290"/>
      <c r="D102" s="290"/>
      <c r="E102" s="290"/>
      <c r="F102" s="290"/>
      <c r="G102" s="290"/>
      <c r="H102" s="290"/>
      <c r="I102" s="290"/>
      <c r="J102" s="290"/>
    </row>
    <row r="103" spans="1:10" ht="16.899999999999999" customHeight="1" x14ac:dyDescent="0.25">
      <c r="A103" s="276" t="s">
        <v>153</v>
      </c>
      <c r="B103" s="276"/>
      <c r="C103" s="276"/>
      <c r="D103" s="276"/>
      <c r="E103" s="276"/>
      <c r="F103" s="276"/>
      <c r="G103" s="276"/>
      <c r="H103" s="276"/>
      <c r="I103" s="276"/>
      <c r="J103" s="69">
        <f>J107+J24+J32+J34</f>
        <v>2551.9499999999998</v>
      </c>
    </row>
    <row r="104" spans="1:10" ht="16.899999999999999" customHeight="1" x14ac:dyDescent="0.25">
      <c r="A104" s="296" t="s">
        <v>154</v>
      </c>
      <c r="B104" s="296"/>
      <c r="C104" s="296"/>
      <c r="D104" s="296"/>
      <c r="E104" s="296"/>
      <c r="F104" s="296"/>
      <c r="G104" s="296"/>
      <c r="H104" s="296"/>
      <c r="I104" s="296"/>
      <c r="J104" s="296"/>
    </row>
    <row r="105" spans="1:10" ht="16.899999999999999" customHeight="1" x14ac:dyDescent="0.25">
      <c r="A105" s="291" t="s">
        <v>73</v>
      </c>
      <c r="B105" s="292" t="s">
        <v>155</v>
      </c>
      <c r="C105" s="292"/>
      <c r="D105" s="292"/>
      <c r="E105" s="292"/>
      <c r="F105" s="292"/>
      <c r="G105" s="292"/>
      <c r="H105" s="292"/>
      <c r="I105" s="292"/>
      <c r="J105" s="294" t="s">
        <v>95</v>
      </c>
    </row>
    <row r="106" spans="1:10" ht="16.899999999999999" customHeight="1" x14ac:dyDescent="0.25">
      <c r="A106" s="291"/>
      <c r="B106" s="291"/>
      <c r="C106" s="292"/>
      <c r="D106" s="292"/>
      <c r="E106" s="292"/>
      <c r="F106" s="292"/>
      <c r="G106" s="292"/>
      <c r="H106" s="292"/>
      <c r="I106" s="292"/>
      <c r="J106" s="294"/>
    </row>
    <row r="107" spans="1:10" ht="16.899999999999999" customHeight="1" x14ac:dyDescent="0.25">
      <c r="A107" s="52" t="s">
        <v>3</v>
      </c>
      <c r="B107" s="272" t="s">
        <v>156</v>
      </c>
      <c r="C107" s="272"/>
      <c r="D107" s="272"/>
      <c r="E107" s="272"/>
      <c r="F107" s="272"/>
      <c r="G107" s="272"/>
      <c r="H107" s="272"/>
      <c r="I107" s="50">
        <v>9.0749999999999997E-2</v>
      </c>
      <c r="J107" s="33">
        <f>ROUND(($J$24*I107),2)</f>
        <v>192.3</v>
      </c>
    </row>
    <row r="108" spans="1:10" ht="16.899999999999999" customHeight="1" x14ac:dyDescent="0.25">
      <c r="A108" s="52" t="s">
        <v>6</v>
      </c>
      <c r="B108" s="273" t="s">
        <v>157</v>
      </c>
      <c r="C108" s="273"/>
      <c r="D108" s="273"/>
      <c r="E108" s="273"/>
      <c r="F108" s="273"/>
      <c r="G108" s="273"/>
      <c r="H108" s="273"/>
      <c r="I108" s="273"/>
      <c r="J108" s="54">
        <f>ROUND((($J$103/30)*2.96)/12,2)</f>
        <v>20.98</v>
      </c>
    </row>
    <row r="109" spans="1:10" ht="16.899999999999999" customHeight="1" x14ac:dyDescent="0.25">
      <c r="A109" s="52"/>
      <c r="B109" s="53"/>
      <c r="F109" s="59" t="s">
        <v>158</v>
      </c>
      <c r="G109" s="59"/>
      <c r="H109" s="60"/>
      <c r="I109" s="60"/>
      <c r="J109" s="71"/>
    </row>
    <row r="110" spans="1:10" ht="16.899999999999999" customHeight="1" x14ac:dyDescent="0.25">
      <c r="A110" s="52" t="s">
        <v>9</v>
      </c>
      <c r="B110" s="273" t="s">
        <v>159</v>
      </c>
      <c r="C110" s="273"/>
      <c r="D110" s="273"/>
      <c r="E110" s="273"/>
      <c r="F110" s="273"/>
      <c r="G110" s="273"/>
      <c r="H110" s="273"/>
      <c r="I110" s="273"/>
      <c r="J110" s="54">
        <f>ROUND((($J$103/30)*5)/12*0.015,2)</f>
        <v>0.53</v>
      </c>
    </row>
    <row r="111" spans="1:10" ht="16.899999999999999" customHeight="1" x14ac:dyDescent="0.25">
      <c r="A111" s="52"/>
      <c r="B111" s="53"/>
      <c r="F111" s="59" t="s">
        <v>160</v>
      </c>
      <c r="G111" s="59"/>
      <c r="H111" s="60"/>
      <c r="I111" s="60"/>
      <c r="J111" s="71"/>
    </row>
    <row r="112" spans="1:10" ht="16.899999999999999" customHeight="1" x14ac:dyDescent="0.25">
      <c r="A112" s="52" t="s">
        <v>12</v>
      </c>
      <c r="B112" s="273" t="s">
        <v>161</v>
      </c>
      <c r="C112" s="273"/>
      <c r="D112" s="273"/>
      <c r="E112" s="273"/>
      <c r="F112" s="273"/>
      <c r="G112" s="273"/>
      <c r="H112" s="273"/>
      <c r="I112" s="273"/>
      <c r="J112" s="54">
        <f>ROUND(((($J$103/30)*0.97)/12),2)</f>
        <v>6.88</v>
      </c>
    </row>
    <row r="113" spans="1:10" ht="16.899999999999999" customHeight="1" x14ac:dyDescent="0.25">
      <c r="A113" s="52"/>
      <c r="B113" s="53"/>
      <c r="F113" s="59" t="s">
        <v>162</v>
      </c>
      <c r="G113" s="59"/>
      <c r="H113" s="60"/>
      <c r="I113" s="60"/>
      <c r="J113" s="71"/>
    </row>
    <row r="114" spans="1:10" ht="16.899999999999999" customHeight="1" x14ac:dyDescent="0.25">
      <c r="A114" s="52" t="s">
        <v>86</v>
      </c>
      <c r="B114" s="272" t="s">
        <v>163</v>
      </c>
      <c r="C114" s="272"/>
      <c r="D114" s="272"/>
      <c r="E114" s="272"/>
      <c r="F114" s="272"/>
      <c r="G114" s="272"/>
      <c r="H114" s="272"/>
      <c r="I114" s="272"/>
      <c r="J114" s="33">
        <f>ROUND(((((J24*0.121)+(I54)*(J24*0.121))*(4/12)))*0.02,2)+ROUND(((I53*J24+I54*J32+J73-J61-J66+J98)*4/12)*0.02,2)</f>
        <v>5.32</v>
      </c>
    </row>
    <row r="115" spans="1:10" ht="16.899999999999999" customHeight="1" x14ac:dyDescent="0.25">
      <c r="A115" s="52"/>
      <c r="B115" s="276" t="s">
        <v>164</v>
      </c>
      <c r="C115" s="276"/>
      <c r="D115" s="276"/>
      <c r="E115" s="276"/>
      <c r="F115" s="276"/>
      <c r="G115" s="276"/>
      <c r="H115" s="276"/>
      <c r="I115" s="276"/>
      <c r="J115" s="276"/>
    </row>
    <row r="116" spans="1:10" ht="16.899999999999999" customHeight="1" x14ac:dyDescent="0.25">
      <c r="A116" s="52"/>
      <c r="B116" s="276" t="s">
        <v>165</v>
      </c>
      <c r="C116" s="276"/>
      <c r="D116" s="276"/>
      <c r="E116" s="276"/>
      <c r="F116" s="276"/>
      <c r="G116" s="276"/>
      <c r="H116" s="276"/>
      <c r="I116" s="276"/>
      <c r="J116" s="49"/>
    </row>
    <row r="117" spans="1:10" ht="16.899999999999999" customHeight="1" x14ac:dyDescent="0.25">
      <c r="A117" s="52" t="s">
        <v>88</v>
      </c>
      <c r="B117" s="273" t="s">
        <v>166</v>
      </c>
      <c r="C117" s="273"/>
      <c r="D117" s="273"/>
      <c r="E117" s="273"/>
      <c r="F117" s="273"/>
      <c r="G117" s="273"/>
      <c r="H117" s="273"/>
      <c r="I117" s="273"/>
      <c r="J117" s="54">
        <f>ROUND(((($J$103/30)*3)/12),2)</f>
        <v>21.27</v>
      </c>
    </row>
    <row r="118" spans="1:10" ht="16.899999999999999" customHeight="1" x14ac:dyDescent="0.25">
      <c r="A118" s="52"/>
      <c r="B118" s="53"/>
      <c r="F118" s="59" t="s">
        <v>167</v>
      </c>
      <c r="G118" s="59"/>
      <c r="H118" s="60"/>
      <c r="I118" s="60"/>
      <c r="J118" s="71"/>
    </row>
    <row r="119" spans="1:10" ht="16.899999999999999" customHeight="1" x14ac:dyDescent="0.25">
      <c r="A119" s="275" t="s">
        <v>90</v>
      </c>
      <c r="B119" s="275"/>
      <c r="C119" s="275"/>
      <c r="D119" s="275"/>
      <c r="E119" s="275"/>
      <c r="F119" s="275"/>
      <c r="G119" s="275"/>
      <c r="H119" s="275"/>
      <c r="I119" s="275"/>
      <c r="J119" s="289">
        <f>SUM(J107:J117)</f>
        <v>247.28</v>
      </c>
    </row>
    <row r="120" spans="1:10" ht="16.899999999999999" customHeight="1" x14ac:dyDescent="0.25">
      <c r="A120" s="275"/>
      <c r="B120" s="275"/>
      <c r="C120" s="275"/>
      <c r="D120" s="275"/>
      <c r="E120" s="275"/>
      <c r="F120" s="275"/>
      <c r="G120" s="275"/>
      <c r="H120" s="275"/>
      <c r="I120" s="275"/>
      <c r="J120" s="289"/>
    </row>
    <row r="121" spans="1:10" ht="16.899999999999999" customHeight="1" x14ac:dyDescent="0.25">
      <c r="A121" s="52" t="s">
        <v>113</v>
      </c>
      <c r="B121" s="273" t="s">
        <v>168</v>
      </c>
      <c r="C121" s="273"/>
      <c r="D121" s="273"/>
      <c r="E121" s="273"/>
      <c r="F121" s="273"/>
      <c r="G121" s="273"/>
      <c r="H121" s="273"/>
      <c r="I121" s="273"/>
      <c r="J121" s="54">
        <f>ROUND(I54*J119,2)</f>
        <v>91</v>
      </c>
    </row>
    <row r="122" spans="1:10" ht="16.899999999999999" customHeight="1" x14ac:dyDescent="0.25">
      <c r="A122" s="275" t="s">
        <v>90</v>
      </c>
      <c r="B122" s="275"/>
      <c r="C122" s="275"/>
      <c r="D122" s="275"/>
      <c r="E122" s="275"/>
      <c r="F122" s="275"/>
      <c r="G122" s="275"/>
      <c r="H122" s="275"/>
      <c r="I122" s="275"/>
      <c r="J122" s="289">
        <f>SUM(J119:J121)</f>
        <v>338.28</v>
      </c>
    </row>
    <row r="123" spans="1:10" ht="16.899999999999999" customHeight="1" x14ac:dyDescent="0.25">
      <c r="A123" s="275"/>
      <c r="B123" s="275"/>
      <c r="C123" s="275"/>
      <c r="D123" s="275"/>
      <c r="E123" s="275"/>
      <c r="F123" s="275"/>
      <c r="G123" s="275"/>
      <c r="H123" s="275"/>
      <c r="I123" s="275"/>
      <c r="J123" s="289"/>
    </row>
    <row r="124" spans="1:10" ht="16.899999999999999" customHeight="1" x14ac:dyDescent="0.25">
      <c r="A124" s="290" t="s">
        <v>169</v>
      </c>
      <c r="B124" s="290"/>
      <c r="C124" s="290"/>
      <c r="D124" s="290"/>
      <c r="E124" s="290"/>
      <c r="F124" s="290"/>
      <c r="G124" s="290"/>
      <c r="H124" s="290"/>
      <c r="I124" s="290"/>
      <c r="J124" s="290"/>
    </row>
    <row r="125" spans="1:10" ht="16.899999999999999" customHeight="1" x14ac:dyDescent="0.25">
      <c r="A125" s="290"/>
      <c r="B125" s="290"/>
      <c r="C125" s="290"/>
      <c r="D125" s="290"/>
      <c r="E125" s="290"/>
      <c r="F125" s="290"/>
      <c r="G125" s="290"/>
      <c r="H125" s="290"/>
      <c r="I125" s="290"/>
      <c r="J125" s="290"/>
    </row>
    <row r="126" spans="1:10" ht="16.899999999999999" customHeight="1" x14ac:dyDescent="0.25">
      <c r="A126" s="291" t="s">
        <v>170</v>
      </c>
      <c r="B126" s="292" t="s">
        <v>171</v>
      </c>
      <c r="C126" s="292"/>
      <c r="D126" s="292"/>
      <c r="E126" s="292"/>
      <c r="F126" s="292"/>
      <c r="G126" s="292"/>
      <c r="H126" s="292"/>
      <c r="I126" s="292"/>
      <c r="J126" s="295" t="s">
        <v>95</v>
      </c>
    </row>
    <row r="127" spans="1:10" ht="16.899999999999999" customHeight="1" x14ac:dyDescent="0.25">
      <c r="A127" s="291"/>
      <c r="B127" s="291"/>
      <c r="C127" s="292"/>
      <c r="D127" s="292"/>
      <c r="E127" s="292"/>
      <c r="F127" s="292"/>
      <c r="G127" s="292"/>
      <c r="H127" s="292"/>
      <c r="I127" s="292"/>
      <c r="J127" s="295"/>
    </row>
    <row r="128" spans="1:10" ht="16.899999999999999" customHeight="1" x14ac:dyDescent="0.25">
      <c r="A128" s="28" t="s">
        <v>3</v>
      </c>
      <c r="B128" s="273" t="s">
        <v>172</v>
      </c>
      <c r="C128" s="273"/>
      <c r="D128" s="273"/>
      <c r="E128" s="273"/>
      <c r="F128" s="273"/>
      <c r="G128" s="273"/>
      <c r="H128" s="273"/>
      <c r="I128" s="273"/>
      <c r="J128" s="33">
        <v>0</v>
      </c>
    </row>
    <row r="129" spans="1:10" ht="16.899999999999999" customHeight="1" x14ac:dyDescent="0.25">
      <c r="A129" s="275" t="s">
        <v>90</v>
      </c>
      <c r="B129" s="275"/>
      <c r="C129" s="275"/>
      <c r="D129" s="275"/>
      <c r="E129" s="275"/>
      <c r="F129" s="275"/>
      <c r="G129" s="275"/>
      <c r="H129" s="275"/>
      <c r="I129" s="275"/>
      <c r="J129" s="289">
        <v>0</v>
      </c>
    </row>
    <row r="130" spans="1:10" ht="16.899999999999999" customHeight="1" x14ac:dyDescent="0.25">
      <c r="A130" s="275"/>
      <c r="B130" s="275"/>
      <c r="C130" s="275"/>
      <c r="D130" s="275"/>
      <c r="E130" s="275"/>
      <c r="F130" s="275"/>
      <c r="G130" s="275"/>
      <c r="H130" s="275"/>
      <c r="I130" s="275"/>
      <c r="J130" s="289"/>
    </row>
    <row r="131" spans="1:10" ht="16.899999999999999" customHeight="1" x14ac:dyDescent="0.25">
      <c r="A131" s="52" t="s">
        <v>6</v>
      </c>
      <c r="B131" s="273" t="s">
        <v>173</v>
      </c>
      <c r="C131" s="273"/>
      <c r="D131" s="273"/>
      <c r="E131" s="273"/>
      <c r="F131" s="273"/>
      <c r="G131" s="273"/>
      <c r="H131" s="273"/>
      <c r="I131" s="273"/>
      <c r="J131" s="54">
        <f>ROUND(I54*J129,2)</f>
        <v>0</v>
      </c>
    </row>
    <row r="132" spans="1:10" ht="16.899999999999999" customHeight="1" x14ac:dyDescent="0.25">
      <c r="A132" s="275" t="s">
        <v>90</v>
      </c>
      <c r="B132" s="275"/>
      <c r="C132" s="275"/>
      <c r="D132" s="275"/>
      <c r="E132" s="275"/>
      <c r="F132" s="275"/>
      <c r="G132" s="275"/>
      <c r="H132" s="275"/>
      <c r="I132" s="275"/>
      <c r="J132" s="289">
        <f>SUM(J129:J131)</f>
        <v>0</v>
      </c>
    </row>
    <row r="133" spans="1:10" ht="16.899999999999999" customHeight="1" x14ac:dyDescent="0.25">
      <c r="A133" s="275"/>
      <c r="B133" s="275"/>
      <c r="C133" s="275"/>
      <c r="D133" s="275"/>
      <c r="E133" s="275"/>
      <c r="F133" s="275"/>
      <c r="G133" s="275"/>
      <c r="H133" s="275"/>
      <c r="I133" s="275"/>
      <c r="J133" s="289"/>
    </row>
    <row r="134" spans="1:10" ht="16.899999999999999" customHeight="1" x14ac:dyDescent="0.25">
      <c r="A134" s="283"/>
      <c r="B134" s="283"/>
      <c r="C134" s="283"/>
      <c r="D134" s="283"/>
      <c r="E134" s="283"/>
      <c r="F134" s="283"/>
      <c r="G134" s="283"/>
      <c r="H134" s="283"/>
      <c r="I134" s="283"/>
      <c r="J134" s="283"/>
    </row>
    <row r="135" spans="1:10" ht="16.899999999999999" customHeight="1" x14ac:dyDescent="0.25">
      <c r="A135" s="290" t="s">
        <v>174</v>
      </c>
      <c r="B135" s="290"/>
      <c r="C135" s="290"/>
      <c r="D135" s="290"/>
      <c r="E135" s="290"/>
      <c r="F135" s="290"/>
      <c r="G135" s="290"/>
      <c r="H135" s="290"/>
      <c r="I135" s="290"/>
      <c r="J135" s="290"/>
    </row>
    <row r="136" spans="1:10" ht="16.899999999999999" customHeight="1" x14ac:dyDescent="0.25">
      <c r="A136" s="290"/>
      <c r="B136" s="290"/>
      <c r="C136" s="290"/>
      <c r="D136" s="290"/>
      <c r="E136" s="290"/>
      <c r="F136" s="290"/>
      <c r="G136" s="290"/>
      <c r="H136" s="290"/>
      <c r="I136" s="290"/>
      <c r="J136" s="290"/>
    </row>
    <row r="137" spans="1:10" ht="16.899999999999999" customHeight="1" x14ac:dyDescent="0.25">
      <c r="A137" s="219">
        <v>4</v>
      </c>
      <c r="B137" s="277" t="s">
        <v>175</v>
      </c>
      <c r="C137" s="277"/>
      <c r="D137" s="277"/>
      <c r="E137" s="277"/>
      <c r="F137" s="277"/>
      <c r="G137" s="277"/>
      <c r="H137" s="277"/>
      <c r="I137" s="277"/>
      <c r="J137" s="295" t="s">
        <v>95</v>
      </c>
    </row>
    <row r="138" spans="1:10" ht="16.899999999999999" customHeight="1" x14ac:dyDescent="0.25">
      <c r="A138" s="219"/>
      <c r="B138" s="219"/>
      <c r="C138" s="277"/>
      <c r="D138" s="277"/>
      <c r="E138" s="277"/>
      <c r="F138" s="277"/>
      <c r="G138" s="277"/>
      <c r="H138" s="277"/>
      <c r="I138" s="277"/>
      <c r="J138" s="295"/>
    </row>
    <row r="139" spans="1:10" ht="16.899999999999999" customHeight="1" x14ac:dyDescent="0.25">
      <c r="A139" s="29" t="s">
        <v>73</v>
      </c>
      <c r="B139" s="272" t="s">
        <v>176</v>
      </c>
      <c r="C139" s="272"/>
      <c r="D139" s="272"/>
      <c r="E139" s="272"/>
      <c r="F139" s="272"/>
      <c r="G139" s="272"/>
      <c r="H139" s="272"/>
      <c r="I139" s="272"/>
      <c r="J139" s="33">
        <f>J122</f>
        <v>338.28</v>
      </c>
    </row>
    <row r="140" spans="1:10" ht="16.899999999999999" customHeight="1" x14ac:dyDescent="0.25">
      <c r="A140" s="29" t="s">
        <v>170</v>
      </c>
      <c r="B140" s="272" t="s">
        <v>177</v>
      </c>
      <c r="C140" s="272"/>
      <c r="D140" s="272"/>
      <c r="E140" s="272"/>
      <c r="F140" s="272"/>
      <c r="G140" s="272"/>
      <c r="H140" s="272"/>
      <c r="I140" s="272"/>
      <c r="J140" s="33">
        <f>J132</f>
        <v>0</v>
      </c>
    </row>
    <row r="141" spans="1:10" ht="16.899999999999999" customHeight="1" x14ac:dyDescent="0.25">
      <c r="A141" s="259" t="s">
        <v>90</v>
      </c>
      <c r="B141" s="259"/>
      <c r="C141" s="259"/>
      <c r="D141" s="259"/>
      <c r="E141" s="259"/>
      <c r="F141" s="259"/>
      <c r="G141" s="259"/>
      <c r="H141" s="259"/>
      <c r="I141" s="259"/>
      <c r="J141" s="289">
        <f>SUM(J139+J140)</f>
        <v>338.28</v>
      </c>
    </row>
    <row r="142" spans="1:10" ht="16.899999999999999" customHeight="1" x14ac:dyDescent="0.25">
      <c r="A142" s="259"/>
      <c r="B142" s="259"/>
      <c r="C142" s="259"/>
      <c r="D142" s="259"/>
      <c r="E142" s="259"/>
      <c r="F142" s="259"/>
      <c r="G142" s="259"/>
      <c r="H142" s="259"/>
      <c r="I142" s="259"/>
      <c r="J142" s="289"/>
    </row>
    <row r="143" spans="1:10" ht="16.899999999999999" customHeight="1" x14ac:dyDescent="0.25">
      <c r="A143" s="283"/>
      <c r="B143" s="283"/>
      <c r="C143" s="283"/>
      <c r="D143" s="283"/>
      <c r="E143" s="283"/>
      <c r="F143" s="283"/>
      <c r="G143" s="283"/>
      <c r="H143" s="283"/>
      <c r="I143" s="283"/>
      <c r="J143" s="283"/>
    </row>
    <row r="144" spans="1:10" ht="16.899999999999999" customHeight="1" x14ac:dyDescent="0.25">
      <c r="A144" s="290" t="s">
        <v>178</v>
      </c>
      <c r="B144" s="290"/>
      <c r="C144" s="290"/>
      <c r="D144" s="290"/>
      <c r="E144" s="290"/>
      <c r="F144" s="290"/>
      <c r="G144" s="290"/>
      <c r="H144" s="290"/>
      <c r="I144" s="290"/>
      <c r="J144" s="290"/>
    </row>
    <row r="145" spans="1:10" ht="16.899999999999999" customHeight="1" x14ac:dyDescent="0.25">
      <c r="A145" s="290"/>
      <c r="B145" s="290"/>
      <c r="C145" s="290"/>
      <c r="D145" s="290"/>
      <c r="E145" s="290"/>
      <c r="F145" s="290"/>
      <c r="G145" s="290"/>
      <c r="H145" s="290"/>
      <c r="I145" s="290"/>
      <c r="J145" s="290"/>
    </row>
    <row r="146" spans="1:10" ht="16.899999999999999" customHeight="1" x14ac:dyDescent="0.25">
      <c r="A146" s="291">
        <v>5</v>
      </c>
      <c r="B146" s="292" t="s">
        <v>179</v>
      </c>
      <c r="C146" s="292"/>
      <c r="D146" s="292"/>
      <c r="E146" s="292"/>
      <c r="F146" s="292"/>
      <c r="G146" s="292"/>
      <c r="H146" s="292"/>
      <c r="I146" s="292"/>
      <c r="J146" s="294" t="s">
        <v>95</v>
      </c>
    </row>
    <row r="147" spans="1:10" ht="16.899999999999999" customHeight="1" x14ac:dyDescent="0.25">
      <c r="A147" s="291"/>
      <c r="B147" s="291"/>
      <c r="C147" s="292"/>
      <c r="D147" s="292"/>
      <c r="E147" s="292"/>
      <c r="F147" s="292"/>
      <c r="G147" s="292"/>
      <c r="H147" s="292"/>
      <c r="I147" s="292"/>
      <c r="J147" s="294"/>
    </row>
    <row r="148" spans="1:10" ht="16.899999999999999" customHeight="1" x14ac:dyDescent="0.25">
      <c r="A148" s="28" t="s">
        <v>3</v>
      </c>
      <c r="B148" s="273" t="s">
        <v>180</v>
      </c>
      <c r="C148" s="273"/>
      <c r="D148" s="273"/>
      <c r="E148" s="273"/>
      <c r="F148" s="273"/>
      <c r="G148" s="273"/>
      <c r="H148" s="273"/>
      <c r="I148" s="273"/>
      <c r="J148" s="33">
        <f>'JG INS'!E182</f>
        <v>92.72</v>
      </c>
    </row>
    <row r="149" spans="1:10" ht="16.899999999999999" customHeight="1" x14ac:dyDescent="0.25">
      <c r="A149" s="28" t="s">
        <v>6</v>
      </c>
      <c r="B149" s="273" t="s">
        <v>181</v>
      </c>
      <c r="C149" s="273"/>
      <c r="D149" s="273"/>
      <c r="E149" s="273"/>
      <c r="F149" s="273"/>
      <c r="G149" s="273"/>
      <c r="H149" s="273"/>
      <c r="I149" s="273"/>
      <c r="J149" s="33">
        <f>'JG INS'!E184</f>
        <v>53.85</v>
      </c>
    </row>
    <row r="150" spans="1:10" ht="16.899999999999999" customHeight="1" x14ac:dyDescent="0.25">
      <c r="A150" s="28" t="s">
        <v>9</v>
      </c>
      <c r="B150" s="273" t="s">
        <v>182</v>
      </c>
      <c r="C150" s="273"/>
      <c r="D150" s="273"/>
      <c r="E150" s="273"/>
      <c r="F150" s="273"/>
      <c r="G150" s="273"/>
      <c r="H150" s="273"/>
      <c r="I150" s="273"/>
      <c r="J150" s="33">
        <f>'JG INS'!E185</f>
        <v>107.74</v>
      </c>
    </row>
    <row r="151" spans="1:10" ht="16.899999999999999" customHeight="1" x14ac:dyDescent="0.25">
      <c r="A151" s="28" t="s">
        <v>12</v>
      </c>
      <c r="B151" s="273" t="s">
        <v>183</v>
      </c>
      <c r="C151" s="273"/>
      <c r="D151" s="273"/>
      <c r="E151" s="273"/>
      <c r="F151" s="273"/>
      <c r="G151" s="273"/>
      <c r="H151" s="273"/>
      <c r="I151" s="273"/>
      <c r="J151" s="33">
        <f>'JG INS'!E183</f>
        <v>204.22</v>
      </c>
    </row>
    <row r="152" spans="1:10" ht="16.899999999999999" customHeight="1" x14ac:dyDescent="0.25">
      <c r="A152" s="275" t="s">
        <v>90</v>
      </c>
      <c r="B152" s="275"/>
      <c r="C152" s="275"/>
      <c r="D152" s="275"/>
      <c r="E152" s="275"/>
      <c r="F152" s="275"/>
      <c r="G152" s="275"/>
      <c r="H152" s="275"/>
      <c r="I152" s="275"/>
      <c r="J152" s="280">
        <f>SUM(J148:J151)</f>
        <v>458.53</v>
      </c>
    </row>
    <row r="153" spans="1:10" ht="16.899999999999999" customHeight="1" x14ac:dyDescent="0.25">
      <c r="A153" s="275"/>
      <c r="B153" s="275"/>
      <c r="C153" s="275"/>
      <c r="D153" s="275"/>
      <c r="E153" s="275"/>
      <c r="F153" s="275"/>
      <c r="G153" s="275"/>
      <c r="H153" s="275"/>
      <c r="I153" s="275"/>
      <c r="J153" s="280"/>
    </row>
    <row r="154" spans="1:10" ht="16.899999999999999" customHeight="1" x14ac:dyDescent="0.25">
      <c r="A154" s="283"/>
      <c r="B154" s="283"/>
      <c r="C154" s="283"/>
      <c r="D154" s="283"/>
      <c r="E154" s="283"/>
      <c r="F154" s="283"/>
      <c r="G154" s="283"/>
      <c r="H154" s="283"/>
      <c r="I154" s="283"/>
      <c r="J154" s="283"/>
    </row>
    <row r="155" spans="1:10" ht="16.899999999999999" customHeight="1" x14ac:dyDescent="0.25">
      <c r="A155" s="290" t="s">
        <v>184</v>
      </c>
      <c r="B155" s="290"/>
      <c r="C155" s="290"/>
      <c r="D155" s="290"/>
      <c r="E155" s="290"/>
      <c r="F155" s="290"/>
      <c r="G155" s="290"/>
      <c r="H155" s="290"/>
      <c r="I155" s="290"/>
      <c r="J155" s="290"/>
    </row>
    <row r="156" spans="1:10" ht="16.899999999999999" customHeight="1" x14ac:dyDescent="0.25">
      <c r="A156" s="290"/>
      <c r="B156" s="290"/>
      <c r="C156" s="290"/>
      <c r="D156" s="290"/>
      <c r="E156" s="290"/>
      <c r="F156" s="290"/>
      <c r="G156" s="290"/>
      <c r="H156" s="290"/>
      <c r="I156" s="290"/>
      <c r="J156" s="290"/>
    </row>
    <row r="157" spans="1:10" ht="16.899999999999999" customHeight="1" x14ac:dyDescent="0.25">
      <c r="A157" s="291">
        <v>6</v>
      </c>
      <c r="B157" s="292" t="s">
        <v>185</v>
      </c>
      <c r="C157" s="292"/>
      <c r="D157" s="292"/>
      <c r="E157" s="292"/>
      <c r="F157" s="292"/>
      <c r="G157" s="292"/>
      <c r="H157" s="292"/>
      <c r="I157" s="222" t="s">
        <v>104</v>
      </c>
      <c r="J157" s="293" t="s">
        <v>81</v>
      </c>
    </row>
    <row r="158" spans="1:10" ht="16.899999999999999" customHeight="1" x14ac:dyDescent="0.25">
      <c r="A158" s="291"/>
      <c r="B158" s="291"/>
      <c r="C158" s="292"/>
      <c r="D158" s="292"/>
      <c r="E158" s="292"/>
      <c r="F158" s="292"/>
      <c r="G158" s="292"/>
      <c r="H158" s="292"/>
      <c r="I158" s="222"/>
      <c r="J158" s="222"/>
    </row>
    <row r="159" spans="1:10" ht="16.899999999999999" customHeight="1" x14ac:dyDescent="0.25">
      <c r="A159" s="272" t="s">
        <v>186</v>
      </c>
      <c r="B159" s="272"/>
      <c r="C159" s="272"/>
      <c r="D159" s="272"/>
      <c r="E159" s="272"/>
      <c r="F159" s="272"/>
      <c r="G159" s="272"/>
      <c r="H159" s="272"/>
      <c r="I159" s="72" t="s">
        <v>124</v>
      </c>
      <c r="J159" s="33">
        <f>SUM(J24+J83+J98+J141+J152)</f>
        <v>4769.71</v>
      </c>
    </row>
    <row r="160" spans="1:10" ht="16.899999999999999" customHeight="1" x14ac:dyDescent="0.25">
      <c r="A160" s="28" t="s">
        <v>3</v>
      </c>
      <c r="B160" s="273" t="s">
        <v>187</v>
      </c>
      <c r="C160" s="273"/>
      <c r="D160" s="273"/>
      <c r="E160" s="273"/>
      <c r="F160" s="273"/>
      <c r="G160" s="273"/>
      <c r="H160" s="273"/>
      <c r="I160" s="36">
        <v>0.05</v>
      </c>
      <c r="J160" s="33">
        <f>ROUND(I160*J159,2)</f>
        <v>238.49</v>
      </c>
    </row>
    <row r="161" spans="1:11" ht="16.899999999999999" customHeight="1" x14ac:dyDescent="0.25">
      <c r="A161" s="272" t="s">
        <v>188</v>
      </c>
      <c r="B161" s="272"/>
      <c r="C161" s="272"/>
      <c r="D161" s="272"/>
      <c r="E161" s="272"/>
      <c r="F161" s="272"/>
      <c r="G161" s="272"/>
      <c r="H161" s="272"/>
      <c r="I161" s="36" t="s">
        <v>124</v>
      </c>
      <c r="J161" s="33">
        <f>SUM(J24+J83+J98+J141+J152+J160)</f>
        <v>5008.2</v>
      </c>
    </row>
    <row r="162" spans="1:11" ht="16.899999999999999" customHeight="1" x14ac:dyDescent="0.25">
      <c r="A162" s="28" t="s">
        <v>6</v>
      </c>
      <c r="B162" s="273" t="s">
        <v>189</v>
      </c>
      <c r="C162" s="273"/>
      <c r="D162" s="273"/>
      <c r="E162" s="273"/>
      <c r="F162" s="273"/>
      <c r="G162" s="273"/>
      <c r="H162" s="273"/>
      <c r="I162" s="36">
        <v>0.05</v>
      </c>
      <c r="J162" s="33">
        <f>ROUND(I162*J161,2)</f>
        <v>250.41</v>
      </c>
    </row>
    <row r="163" spans="1:11" ht="16.899999999999999" customHeight="1" x14ac:dyDescent="0.25">
      <c r="A163" s="272" t="s">
        <v>190</v>
      </c>
      <c r="B163" s="272"/>
      <c r="C163" s="272"/>
      <c r="D163" s="272"/>
      <c r="E163" s="272"/>
      <c r="F163" s="272"/>
      <c r="G163" s="272"/>
      <c r="H163" s="272"/>
      <c r="I163" s="36" t="s">
        <v>124</v>
      </c>
      <c r="J163" s="33">
        <f>SUM(J24+J83+J98+J141+J152+J160+J162)</f>
        <v>5258.61</v>
      </c>
    </row>
    <row r="164" spans="1:11" ht="16.899999999999999" customHeight="1" x14ac:dyDescent="0.25">
      <c r="A164" s="28" t="s">
        <v>9</v>
      </c>
      <c r="B164" s="273" t="s">
        <v>191</v>
      </c>
      <c r="C164" s="273"/>
      <c r="D164" s="273"/>
      <c r="E164" s="273"/>
      <c r="F164" s="273"/>
      <c r="G164" s="273"/>
      <c r="H164" s="273"/>
      <c r="I164" s="36" t="s">
        <v>124</v>
      </c>
      <c r="J164" s="33" t="s">
        <v>124</v>
      </c>
    </row>
    <row r="165" spans="1:11" ht="16.899999999999999" customHeight="1" x14ac:dyDescent="0.25">
      <c r="A165" s="28"/>
      <c r="B165" s="273" t="s">
        <v>192</v>
      </c>
      <c r="C165" s="273"/>
      <c r="D165" s="273"/>
      <c r="E165" s="273"/>
      <c r="F165" s="273"/>
      <c r="G165" s="273"/>
      <c r="H165" s="273"/>
      <c r="I165" s="36" t="s">
        <v>124</v>
      </c>
      <c r="J165" s="33" t="s">
        <v>124</v>
      </c>
    </row>
    <row r="166" spans="1:11" ht="16.899999999999999" customHeight="1" x14ac:dyDescent="0.25">
      <c r="A166" s="28"/>
      <c r="B166" s="53" t="s">
        <v>193</v>
      </c>
      <c r="C166" s="60" t="s">
        <v>194</v>
      </c>
      <c r="D166" s="59" t="s">
        <v>8</v>
      </c>
      <c r="H166" s="60"/>
      <c r="I166" s="34">
        <v>0.03</v>
      </c>
      <c r="J166" s="33">
        <f>ROUND(($J$163/(1-$I$175))*I166,2)</f>
        <v>169</v>
      </c>
    </row>
    <row r="167" spans="1:11" ht="16.899999999999999" customHeight="1" x14ac:dyDescent="0.25">
      <c r="A167" s="28"/>
      <c r="B167" s="53" t="s">
        <v>195</v>
      </c>
      <c r="C167" s="60" t="s">
        <v>194</v>
      </c>
      <c r="D167" s="59" t="s">
        <v>8</v>
      </c>
      <c r="H167" s="60"/>
      <c r="I167" s="34">
        <v>6.4999999999999997E-3</v>
      </c>
      <c r="J167" s="33">
        <f>ROUND(($J$163/(1-$I$175))*I167,2)</f>
        <v>36.619999999999997</v>
      </c>
    </row>
    <row r="168" spans="1:11" ht="16.899999999999999" customHeight="1" x14ac:dyDescent="0.25">
      <c r="A168" s="28"/>
      <c r="B168" s="272" t="s">
        <v>196</v>
      </c>
      <c r="C168" s="272"/>
      <c r="D168" s="272"/>
      <c r="E168" s="272"/>
      <c r="F168" s="272"/>
      <c r="G168" s="272"/>
      <c r="H168" s="272"/>
      <c r="I168" s="34" t="s">
        <v>124</v>
      </c>
      <c r="J168" s="33" t="s">
        <v>124</v>
      </c>
    </row>
    <row r="169" spans="1:11" ht="16.899999999999999" customHeight="1" x14ac:dyDescent="0.25">
      <c r="A169" s="28"/>
      <c r="B169" s="272" t="s">
        <v>197</v>
      </c>
      <c r="C169" s="272"/>
      <c r="D169" s="272"/>
      <c r="E169" s="272"/>
      <c r="F169" s="272"/>
      <c r="G169" s="272"/>
      <c r="H169" s="272"/>
      <c r="I169" s="34" t="s">
        <v>124</v>
      </c>
      <c r="J169" s="33" t="s">
        <v>124</v>
      </c>
    </row>
    <row r="170" spans="1:11" ht="16.899999999999999" customHeight="1" x14ac:dyDescent="0.25">
      <c r="A170" s="28"/>
      <c r="B170" s="273" t="s">
        <v>198</v>
      </c>
      <c r="C170" s="273"/>
      <c r="D170" s="273"/>
      <c r="E170" s="273"/>
      <c r="F170" s="273"/>
      <c r="G170" s="273"/>
      <c r="H170" s="273"/>
      <c r="I170" s="34" t="s">
        <v>124</v>
      </c>
      <c r="J170" s="33" t="s">
        <v>124</v>
      </c>
    </row>
    <row r="171" spans="1:11" ht="16.899999999999999" customHeight="1" x14ac:dyDescent="0.25">
      <c r="A171" s="28"/>
      <c r="B171" s="273" t="s">
        <v>199</v>
      </c>
      <c r="C171" s="273"/>
      <c r="D171" s="273"/>
      <c r="E171" s="273"/>
      <c r="F171" s="273"/>
      <c r="G171" s="273"/>
      <c r="H171" s="273"/>
      <c r="I171" s="34" t="s">
        <v>124</v>
      </c>
      <c r="J171" s="33" t="s">
        <v>124</v>
      </c>
    </row>
    <row r="172" spans="1:11" ht="16.899999999999999" customHeight="1" x14ac:dyDescent="0.25">
      <c r="B172" s="53" t="s">
        <v>200</v>
      </c>
      <c r="C172" s="60" t="s">
        <v>201</v>
      </c>
      <c r="D172" s="59" t="s">
        <v>225</v>
      </c>
      <c r="H172" s="20"/>
      <c r="I172" s="34">
        <v>0.03</v>
      </c>
      <c r="J172" s="33">
        <f>ROUND(($J$163/(1-$I$175))*I172,2)</f>
        <v>169</v>
      </c>
    </row>
    <row r="173" spans="1:11" ht="16.899999999999999" customHeight="1" x14ac:dyDescent="0.25">
      <c r="A173" s="275" t="s">
        <v>90</v>
      </c>
      <c r="B173" s="275"/>
      <c r="C173" s="275"/>
      <c r="D173" s="275"/>
      <c r="E173" s="275"/>
      <c r="F173" s="275"/>
      <c r="G173" s="275"/>
      <c r="H173" s="275"/>
      <c r="I173" s="275"/>
      <c r="J173" s="289">
        <f>SUM(J160+J162+J166+J167+J172)</f>
        <v>863.52</v>
      </c>
    </row>
    <row r="174" spans="1:11" ht="16.899999999999999" customHeight="1" x14ac:dyDescent="0.25">
      <c r="A174" s="275"/>
      <c r="B174" s="275"/>
      <c r="C174" s="275"/>
      <c r="D174" s="275"/>
      <c r="E174" s="275"/>
      <c r="F174" s="275"/>
      <c r="G174" s="275"/>
      <c r="H174" s="275"/>
      <c r="I174" s="275"/>
      <c r="J174" s="289"/>
    </row>
    <row r="175" spans="1:11" ht="16.899999999999999" customHeight="1" x14ac:dyDescent="0.25">
      <c r="A175" s="259" t="s">
        <v>203</v>
      </c>
      <c r="B175" s="259"/>
      <c r="C175" s="259"/>
      <c r="D175" s="259"/>
      <c r="E175" s="259"/>
      <c r="F175" s="259"/>
      <c r="G175" s="259"/>
      <c r="H175" s="259"/>
      <c r="I175" s="73">
        <f>SUM(I166:I172)</f>
        <v>6.6500000000000004E-2</v>
      </c>
      <c r="J175" s="38">
        <f>SUM(J166:J172)</f>
        <v>374.62</v>
      </c>
    </row>
    <row r="176" spans="1:11" ht="16.899999999999999" customHeight="1" x14ac:dyDescent="0.25">
      <c r="A176" s="259" t="s">
        <v>204</v>
      </c>
      <c r="B176" s="259"/>
      <c r="C176" s="259"/>
      <c r="D176" s="259"/>
      <c r="E176" s="259"/>
      <c r="F176" s="259"/>
      <c r="G176" s="259"/>
      <c r="H176" s="259"/>
      <c r="I176" s="73">
        <f>J173/J159</f>
        <v>0.18104245331477176</v>
      </c>
      <c r="J176" s="38">
        <f>SUM(J172+J167+J166+J162+J160)</f>
        <v>863.52</v>
      </c>
      <c r="K176" s="74"/>
    </row>
    <row r="177" spans="1:10" ht="16.899999999999999" customHeight="1" x14ac:dyDescent="0.25">
      <c r="A177" s="286" t="s">
        <v>205</v>
      </c>
      <c r="B177" s="286"/>
      <c r="C177" s="286"/>
      <c r="D177" s="287" t="s">
        <v>206</v>
      </c>
      <c r="E177" s="287"/>
      <c r="F177" s="287"/>
      <c r="G177" s="287"/>
      <c r="H177" s="287"/>
      <c r="I177" s="287"/>
      <c r="J177" s="287"/>
    </row>
    <row r="178" spans="1:10" ht="16.899999999999999" customHeight="1" x14ac:dyDescent="0.25">
      <c r="A178" s="286"/>
      <c r="B178" s="286"/>
      <c r="C178" s="286"/>
      <c r="D178" s="288" t="s">
        <v>207</v>
      </c>
      <c r="E178" s="288"/>
      <c r="F178" s="288"/>
      <c r="G178" s="288"/>
      <c r="H178" s="288"/>
      <c r="I178" s="288"/>
      <c r="J178" s="288"/>
    </row>
    <row r="179" spans="1:10" ht="16.899999999999999" customHeight="1" x14ac:dyDescent="0.25">
      <c r="A179" s="286"/>
      <c r="B179" s="286"/>
      <c r="C179" s="286"/>
      <c r="D179" s="288" t="s">
        <v>208</v>
      </c>
      <c r="E179" s="288"/>
      <c r="F179" s="288"/>
      <c r="G179" s="288"/>
      <c r="H179" s="288"/>
      <c r="I179" s="288"/>
      <c r="J179" s="288"/>
    </row>
    <row r="180" spans="1:10" ht="16.899999999999999" customHeight="1" x14ac:dyDescent="0.25">
      <c r="A180" s="281" t="s">
        <v>209</v>
      </c>
      <c r="B180" s="281"/>
      <c r="C180" s="281"/>
      <c r="D180" s="282" t="s">
        <v>210</v>
      </c>
      <c r="E180" s="282"/>
      <c r="F180" s="282"/>
      <c r="G180" s="282"/>
      <c r="H180" s="282"/>
      <c r="I180" s="282"/>
      <c r="J180" s="282"/>
    </row>
    <row r="181" spans="1:10" ht="16.899999999999999" customHeight="1" x14ac:dyDescent="0.25">
      <c r="A181" s="283"/>
      <c r="B181" s="283"/>
      <c r="C181" s="283"/>
      <c r="D181" s="283"/>
      <c r="E181" s="283"/>
      <c r="F181" s="283"/>
      <c r="G181" s="283"/>
      <c r="H181" s="283"/>
      <c r="I181" s="283"/>
      <c r="J181" s="283"/>
    </row>
    <row r="182" spans="1:10" ht="16.899999999999999" customHeight="1" x14ac:dyDescent="0.25">
      <c r="A182" s="284" t="s">
        <v>211</v>
      </c>
      <c r="B182" s="284"/>
      <c r="C182" s="284"/>
      <c r="D182" s="284"/>
      <c r="E182" s="284"/>
      <c r="F182" s="284"/>
      <c r="G182" s="284"/>
      <c r="H182" s="284"/>
      <c r="I182" s="284"/>
      <c r="J182" s="284"/>
    </row>
    <row r="183" spans="1:10" ht="16.899999999999999" customHeight="1" x14ac:dyDescent="0.25">
      <c r="A183" s="284"/>
      <c r="B183" s="284"/>
      <c r="C183" s="284"/>
      <c r="D183" s="284"/>
      <c r="E183" s="284"/>
      <c r="F183" s="284"/>
      <c r="G183" s="284"/>
      <c r="H183" s="284"/>
      <c r="I183" s="284"/>
      <c r="J183" s="284"/>
    </row>
    <row r="184" spans="1:10" ht="16.899999999999999" customHeight="1" x14ac:dyDescent="0.25">
      <c r="A184" s="285" t="s">
        <v>212</v>
      </c>
      <c r="B184" s="285"/>
      <c r="C184" s="285"/>
      <c r="D184" s="285"/>
      <c r="E184" s="285"/>
      <c r="F184" s="285"/>
      <c r="G184" s="285"/>
      <c r="H184" s="285"/>
      <c r="I184" s="285"/>
      <c r="J184" s="222" t="s">
        <v>95</v>
      </c>
    </row>
    <row r="185" spans="1:10" ht="16.899999999999999" customHeight="1" x14ac:dyDescent="0.25">
      <c r="A185" s="285"/>
      <c r="B185" s="285"/>
      <c r="C185" s="285"/>
      <c r="D185" s="285"/>
      <c r="E185" s="285"/>
      <c r="F185" s="285"/>
      <c r="G185" s="285"/>
      <c r="H185" s="285"/>
      <c r="I185" s="285"/>
      <c r="J185" s="222"/>
    </row>
    <row r="186" spans="1:10" ht="16.899999999999999" customHeight="1" x14ac:dyDescent="0.25">
      <c r="A186" s="75" t="s">
        <v>3</v>
      </c>
      <c r="B186" s="279" t="s">
        <v>213</v>
      </c>
      <c r="C186" s="279"/>
      <c r="D186" s="279"/>
      <c r="E186" s="279"/>
      <c r="F186" s="279"/>
      <c r="G186" s="279"/>
      <c r="H186" s="279"/>
      <c r="I186" s="279"/>
      <c r="J186" s="69">
        <f>J24</f>
        <v>2119.0299999999997</v>
      </c>
    </row>
    <row r="187" spans="1:10" ht="16.899999999999999" customHeight="1" x14ac:dyDescent="0.25">
      <c r="A187" s="75" t="s">
        <v>6</v>
      </c>
      <c r="B187" s="279" t="s">
        <v>91</v>
      </c>
      <c r="C187" s="279"/>
      <c r="D187" s="279"/>
      <c r="E187" s="279"/>
      <c r="F187" s="279"/>
      <c r="G187" s="279"/>
      <c r="H187" s="279"/>
      <c r="I187" s="279"/>
      <c r="J187" s="69">
        <f>J83</f>
        <v>1746.3600000000001</v>
      </c>
    </row>
    <row r="188" spans="1:10" ht="16.899999999999999" customHeight="1" x14ac:dyDescent="0.25">
      <c r="A188" s="75" t="s">
        <v>9</v>
      </c>
      <c r="B188" s="279" t="s">
        <v>214</v>
      </c>
      <c r="C188" s="279"/>
      <c r="D188" s="279"/>
      <c r="E188" s="279"/>
      <c r="F188" s="279"/>
      <c r="G188" s="279"/>
      <c r="H188" s="279"/>
      <c r="I188" s="279"/>
      <c r="J188" s="69">
        <f>J98</f>
        <v>107.51</v>
      </c>
    </row>
    <row r="189" spans="1:10" ht="16.899999999999999" customHeight="1" x14ac:dyDescent="0.25">
      <c r="A189" s="75" t="s">
        <v>12</v>
      </c>
      <c r="B189" s="279" t="s">
        <v>215</v>
      </c>
      <c r="C189" s="279"/>
      <c r="D189" s="279"/>
      <c r="E189" s="279"/>
      <c r="F189" s="279"/>
      <c r="G189" s="279"/>
      <c r="H189" s="279"/>
      <c r="I189" s="279"/>
      <c r="J189" s="69">
        <f>J141</f>
        <v>338.28</v>
      </c>
    </row>
    <row r="190" spans="1:10" ht="16.899999999999999" customHeight="1" x14ac:dyDescent="0.25">
      <c r="A190" s="75" t="s">
        <v>86</v>
      </c>
      <c r="B190" s="279" t="s">
        <v>216</v>
      </c>
      <c r="C190" s="279"/>
      <c r="D190" s="279"/>
      <c r="E190" s="279"/>
      <c r="F190" s="279"/>
      <c r="G190" s="279"/>
      <c r="H190" s="279"/>
      <c r="I190" s="279"/>
      <c r="J190" s="69">
        <f>J152</f>
        <v>458.53</v>
      </c>
    </row>
    <row r="191" spans="1:10" ht="16.899999999999999" customHeight="1" x14ac:dyDescent="0.25">
      <c r="A191" s="278" t="s">
        <v>217</v>
      </c>
      <c r="B191" s="278"/>
      <c r="C191" s="278"/>
      <c r="D191" s="278"/>
      <c r="E191" s="278"/>
      <c r="F191" s="278"/>
      <c r="G191" s="278"/>
      <c r="H191" s="278"/>
      <c r="I191" s="278"/>
      <c r="J191" s="280">
        <f>SUM(J186:J190)</f>
        <v>4769.71</v>
      </c>
    </row>
    <row r="192" spans="1:10" ht="16.899999999999999" customHeight="1" x14ac:dyDescent="0.25">
      <c r="A192" s="278"/>
      <c r="B192" s="278"/>
      <c r="C192" s="278"/>
      <c r="D192" s="278"/>
      <c r="E192" s="278"/>
      <c r="F192" s="278"/>
      <c r="G192" s="278"/>
      <c r="H192" s="278"/>
      <c r="I192" s="278"/>
      <c r="J192" s="280"/>
    </row>
    <row r="193" spans="1:10" ht="16.899999999999999" customHeight="1" x14ac:dyDescent="0.25">
      <c r="A193" s="75" t="s">
        <v>88</v>
      </c>
      <c r="B193" s="279" t="s">
        <v>184</v>
      </c>
      <c r="C193" s="279"/>
      <c r="D193" s="279"/>
      <c r="E193" s="279"/>
      <c r="F193" s="279"/>
      <c r="G193" s="279"/>
      <c r="H193" s="279"/>
      <c r="I193" s="279"/>
      <c r="J193" s="69">
        <f>J173</f>
        <v>863.52</v>
      </c>
    </row>
    <row r="194" spans="1:10" ht="16.899999999999999" customHeight="1" x14ac:dyDescent="0.25">
      <c r="A194" s="75" t="s">
        <v>113</v>
      </c>
      <c r="B194" s="279" t="s">
        <v>218</v>
      </c>
      <c r="C194" s="279"/>
      <c r="D194" s="279"/>
      <c r="E194" s="279"/>
      <c r="F194" s="279"/>
      <c r="G194" s="279"/>
      <c r="H194" s="279"/>
      <c r="I194" s="279"/>
      <c r="J194" s="69">
        <f>ROUND('JG RC'!D18/'JG RC'!B18,2)</f>
        <v>124.4</v>
      </c>
    </row>
    <row r="195" spans="1:10" ht="16.899999999999999" customHeight="1" x14ac:dyDescent="0.25">
      <c r="A195" s="278" t="s">
        <v>219</v>
      </c>
      <c r="B195" s="278"/>
      <c r="C195" s="278"/>
      <c r="D195" s="278"/>
      <c r="E195" s="278"/>
      <c r="F195" s="278"/>
      <c r="G195" s="278"/>
      <c r="H195" s="278"/>
      <c r="I195" s="278"/>
      <c r="J195" s="70">
        <f>SUM(J191:J194)</f>
        <v>5757.6299999999992</v>
      </c>
    </row>
    <row r="196" spans="1:10" customFormat="1" x14ac:dyDescent="0.25"/>
    <row r="197" spans="1:10" customFormat="1" x14ac:dyDescent="0.25"/>
    <row r="198" spans="1:10" customFormat="1" x14ac:dyDescent="0.25"/>
    <row r="199" spans="1:10" customFormat="1" x14ac:dyDescent="0.25"/>
    <row r="200" spans="1:10" customFormat="1" x14ac:dyDescent="0.25"/>
    <row r="201" spans="1:10" customFormat="1" x14ac:dyDescent="0.25"/>
    <row r="202" spans="1:10" customFormat="1" x14ac:dyDescent="0.25"/>
    <row r="203" spans="1:10" customFormat="1" x14ac:dyDescent="0.25"/>
    <row r="204" spans="1:10" customFormat="1" x14ac:dyDescent="0.25"/>
    <row r="205" spans="1:10" customFormat="1" x14ac:dyDescent="0.25"/>
    <row r="206" spans="1:10" customFormat="1" x14ac:dyDescent="0.25"/>
    <row r="207" spans="1:10" customFormat="1" x14ac:dyDescent="0.25"/>
    <row r="208" spans="1:10" customFormat="1" x14ac:dyDescent="0.25"/>
    <row r="209" customFormat="1" x14ac:dyDescent="0.25"/>
    <row r="210" customFormat="1" x14ac:dyDescent="0.25"/>
    <row r="211" customFormat="1" x14ac:dyDescent="0.25"/>
    <row r="212" customFormat="1" x14ac:dyDescent="0.25"/>
    <row r="213" customFormat="1" x14ac:dyDescent="0.25"/>
    <row r="214" customFormat="1" x14ac:dyDescent="0.25"/>
    <row r="215" customFormat="1" x14ac:dyDescent="0.25"/>
    <row r="216" customFormat="1" x14ac:dyDescent="0.25"/>
    <row r="217" customFormat="1" x14ac:dyDescent="0.25"/>
    <row r="218" customFormat="1" x14ac:dyDescent="0.25"/>
    <row r="219" customFormat="1" x14ac:dyDescent="0.25"/>
    <row r="220" customFormat="1" x14ac:dyDescent="0.25"/>
    <row r="221" customFormat="1" x14ac:dyDescent="0.25"/>
    <row r="222" customFormat="1" x14ac:dyDescent="0.25"/>
    <row r="223" customFormat="1" x14ac:dyDescent="0.25"/>
    <row r="224" customFormat="1" x14ac:dyDescent="0.25"/>
    <row r="225" customFormat="1" x14ac:dyDescent="0.25"/>
    <row r="226" customFormat="1" x14ac:dyDescent="0.25"/>
    <row r="227" customFormat="1" x14ac:dyDescent="0.25"/>
    <row r="228" customFormat="1" x14ac:dyDescent="0.25"/>
    <row r="229" customFormat="1" x14ac:dyDescent="0.25"/>
    <row r="230" customFormat="1" x14ac:dyDescent="0.25"/>
    <row r="231" customFormat="1" x14ac:dyDescent="0.25"/>
    <row r="232" customFormat="1" x14ac:dyDescent="0.25"/>
    <row r="233" customFormat="1" x14ac:dyDescent="0.25"/>
    <row r="234" customFormat="1" x14ac:dyDescent="0.25"/>
    <row r="235" customFormat="1" x14ac:dyDescent="0.25"/>
    <row r="236" customFormat="1" x14ac:dyDescent="0.25"/>
    <row r="237" customFormat="1" x14ac:dyDescent="0.25"/>
    <row r="238" customFormat="1" x14ac:dyDescent="0.25"/>
    <row r="239" customFormat="1" x14ac:dyDescent="0.25"/>
    <row r="240" customFormat="1" x14ac:dyDescent="0.25"/>
    <row r="241" customFormat="1" x14ac:dyDescent="0.25"/>
    <row r="242" customFormat="1" x14ac:dyDescent="0.25"/>
    <row r="243" customFormat="1" x14ac:dyDescent="0.25"/>
    <row r="244" customFormat="1" x14ac:dyDescent="0.25"/>
    <row r="245" customFormat="1" x14ac:dyDescent="0.25"/>
    <row r="246" customFormat="1" x14ac:dyDescent="0.25"/>
    <row r="247" customFormat="1" x14ac:dyDescent="0.25"/>
    <row r="248" customFormat="1" x14ac:dyDescent="0.25"/>
    <row r="249" customFormat="1" x14ac:dyDescent="0.25"/>
    <row r="250" customFormat="1" x14ac:dyDescent="0.25"/>
  </sheetData>
  <mergeCells count="195">
    <mergeCell ref="A1:J2"/>
    <mergeCell ref="A3:J3"/>
    <mergeCell ref="A4:J5"/>
    <mergeCell ref="B6:G6"/>
    <mergeCell ref="H6:J6"/>
    <mergeCell ref="B7:G7"/>
    <mergeCell ref="H7:J7"/>
    <mergeCell ref="B8:G8"/>
    <mergeCell ref="H8:J8"/>
    <mergeCell ref="B9:G9"/>
    <mergeCell ref="H9:J9"/>
    <mergeCell ref="B10:G10"/>
    <mergeCell ref="H10:J10"/>
    <mergeCell ref="B11:G11"/>
    <mergeCell ref="H11:J11"/>
    <mergeCell ref="B12:G12"/>
    <mergeCell ref="H12:J12"/>
    <mergeCell ref="A14:J15"/>
    <mergeCell ref="A16:A17"/>
    <mergeCell ref="B16:G17"/>
    <mergeCell ref="H16:I17"/>
    <mergeCell ref="J16:J17"/>
    <mergeCell ref="B18:I18"/>
    <mergeCell ref="B19:H19"/>
    <mergeCell ref="B20:I20"/>
    <mergeCell ref="B21:I21"/>
    <mergeCell ref="B22:I22"/>
    <mergeCell ref="B23:H23"/>
    <mergeCell ref="A24:I24"/>
    <mergeCell ref="A26:J27"/>
    <mergeCell ref="A28:J29"/>
    <mergeCell ref="B30:I30"/>
    <mergeCell ref="B32:H32"/>
    <mergeCell ref="B33:I33"/>
    <mergeCell ref="B34:H34"/>
    <mergeCell ref="B35:I35"/>
    <mergeCell ref="A36:I37"/>
    <mergeCell ref="J36:J37"/>
    <mergeCell ref="B38:I38"/>
    <mergeCell ref="A39:I40"/>
    <mergeCell ref="J39:J40"/>
    <mergeCell ref="A41:J41"/>
    <mergeCell ref="A42:J43"/>
    <mergeCell ref="A44:A45"/>
    <mergeCell ref="B44:H45"/>
    <mergeCell ref="I44:I45"/>
    <mergeCell ref="J44:J45"/>
    <mergeCell ref="B46:H46"/>
    <mergeCell ref="B47:H47"/>
    <mergeCell ref="B48:D48"/>
    <mergeCell ref="B49:H49"/>
    <mergeCell ref="B50:H50"/>
    <mergeCell ref="B51:H51"/>
    <mergeCell ref="B52:H52"/>
    <mergeCell ref="B53:H53"/>
    <mergeCell ref="A54:H55"/>
    <mergeCell ref="I54:I55"/>
    <mergeCell ref="J54:J55"/>
    <mergeCell ref="A56:J56"/>
    <mergeCell ref="A57:J58"/>
    <mergeCell ref="A59:A60"/>
    <mergeCell ref="B59:I60"/>
    <mergeCell ref="J59:J60"/>
    <mergeCell ref="B63:H63"/>
    <mergeCell ref="B64:H64"/>
    <mergeCell ref="B61:D61"/>
    <mergeCell ref="B62:D62"/>
    <mergeCell ref="B65:H65"/>
    <mergeCell ref="E67:F67"/>
    <mergeCell ref="B68:H68"/>
    <mergeCell ref="B69:H69"/>
    <mergeCell ref="E71:F71"/>
    <mergeCell ref="E72:F72"/>
    <mergeCell ref="A73:I74"/>
    <mergeCell ref="J73:J74"/>
    <mergeCell ref="A76:J77"/>
    <mergeCell ref="B66:D66"/>
    <mergeCell ref="B67:D67"/>
    <mergeCell ref="B70:D70"/>
    <mergeCell ref="B71:D71"/>
    <mergeCell ref="B72:D72"/>
    <mergeCell ref="A78:A79"/>
    <mergeCell ref="B78:I79"/>
    <mergeCell ref="J78:J79"/>
    <mergeCell ref="B80:I80"/>
    <mergeCell ref="B81:I81"/>
    <mergeCell ref="B82:I82"/>
    <mergeCell ref="A83:I84"/>
    <mergeCell ref="J83:J84"/>
    <mergeCell ref="A85:J85"/>
    <mergeCell ref="A86:J87"/>
    <mergeCell ref="A88:A89"/>
    <mergeCell ref="B88:I89"/>
    <mergeCell ref="J88:J89"/>
    <mergeCell ref="B90:I90"/>
    <mergeCell ref="B91:I91"/>
    <mergeCell ref="B92:I92"/>
    <mergeCell ref="B93:I93"/>
    <mergeCell ref="B94:I94"/>
    <mergeCell ref="B95:I95"/>
    <mergeCell ref="B96:H96"/>
    <mergeCell ref="B97:I97"/>
    <mergeCell ref="A98:I99"/>
    <mergeCell ref="J98:J99"/>
    <mergeCell ref="A100:J100"/>
    <mergeCell ref="A101:J102"/>
    <mergeCell ref="A103:I103"/>
    <mergeCell ref="A104:J104"/>
    <mergeCell ref="J119:J120"/>
    <mergeCell ref="B121:I121"/>
    <mergeCell ref="A122:I123"/>
    <mergeCell ref="J122:J123"/>
    <mergeCell ref="A124:J125"/>
    <mergeCell ref="A126:A127"/>
    <mergeCell ref="B126:I127"/>
    <mergeCell ref="J126:J127"/>
    <mergeCell ref="A105:A106"/>
    <mergeCell ref="B105:I106"/>
    <mergeCell ref="J105:J106"/>
    <mergeCell ref="B107:H107"/>
    <mergeCell ref="B108:I108"/>
    <mergeCell ref="B110:I110"/>
    <mergeCell ref="B112:I112"/>
    <mergeCell ref="B114:I114"/>
    <mergeCell ref="B115:J115"/>
    <mergeCell ref="J129:J130"/>
    <mergeCell ref="B131:I131"/>
    <mergeCell ref="A132:I133"/>
    <mergeCell ref="J132:J133"/>
    <mergeCell ref="A134:J134"/>
    <mergeCell ref="A135:J136"/>
    <mergeCell ref="A137:A138"/>
    <mergeCell ref="B137:I138"/>
    <mergeCell ref="J137:J138"/>
    <mergeCell ref="J152:J153"/>
    <mergeCell ref="A154:J154"/>
    <mergeCell ref="A155:J156"/>
    <mergeCell ref="A157:A158"/>
    <mergeCell ref="B157:H158"/>
    <mergeCell ref="I157:I158"/>
    <mergeCell ref="J157:J158"/>
    <mergeCell ref="B139:I139"/>
    <mergeCell ref="B140:I140"/>
    <mergeCell ref="A141:I142"/>
    <mergeCell ref="J141:J142"/>
    <mergeCell ref="A143:J143"/>
    <mergeCell ref="A144:J145"/>
    <mergeCell ref="A146:A147"/>
    <mergeCell ref="B146:I147"/>
    <mergeCell ref="J146:J147"/>
    <mergeCell ref="J173:J174"/>
    <mergeCell ref="A175:H175"/>
    <mergeCell ref="A176:H176"/>
    <mergeCell ref="A177:C179"/>
    <mergeCell ref="D177:J177"/>
    <mergeCell ref="D178:J178"/>
    <mergeCell ref="D179:J179"/>
    <mergeCell ref="A159:H159"/>
    <mergeCell ref="B160:H160"/>
    <mergeCell ref="A161:H161"/>
    <mergeCell ref="B162:H162"/>
    <mergeCell ref="A163:H163"/>
    <mergeCell ref="B164:H164"/>
    <mergeCell ref="B165:H165"/>
    <mergeCell ref="B168:H168"/>
    <mergeCell ref="B169:H169"/>
    <mergeCell ref="J191:J192"/>
    <mergeCell ref="B193:I193"/>
    <mergeCell ref="B194:I194"/>
    <mergeCell ref="A180:C180"/>
    <mergeCell ref="D180:J180"/>
    <mergeCell ref="A181:J181"/>
    <mergeCell ref="A182:J183"/>
    <mergeCell ref="A184:I185"/>
    <mergeCell ref="J184:J185"/>
    <mergeCell ref="B186:I186"/>
    <mergeCell ref="B187:I187"/>
    <mergeCell ref="B188:I188"/>
    <mergeCell ref="B128:I128"/>
    <mergeCell ref="A129:I130"/>
    <mergeCell ref="B116:I116"/>
    <mergeCell ref="B117:I117"/>
    <mergeCell ref="A119:I120"/>
    <mergeCell ref="A195:I195"/>
    <mergeCell ref="B189:I189"/>
    <mergeCell ref="B190:I190"/>
    <mergeCell ref="A191:I192"/>
    <mergeCell ref="B170:H170"/>
    <mergeCell ref="B171:H171"/>
    <mergeCell ref="A173:I174"/>
    <mergeCell ref="B148:I148"/>
    <mergeCell ref="B149:I149"/>
    <mergeCell ref="B150:I150"/>
    <mergeCell ref="B151:I151"/>
    <mergeCell ref="A152:I153"/>
  </mergeCells>
  <pageMargins left="0.75" right="0.75" top="1" bottom="1" header="0.511811023622047" footer="0.511811023622047"/>
  <pageSetup paperSize="9" scale="97" fitToHeight="0" orientation="landscape" horizontalDpi="300" verticalDpi="300"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548235"/>
    <pageSetUpPr fitToPage="1"/>
  </sheetPr>
  <dimension ref="A1:H251"/>
  <sheetViews>
    <sheetView showGridLines="0" zoomScaleNormal="100" workbookViewId="0">
      <selection activeCell="J25" sqref="J25"/>
    </sheetView>
  </sheetViews>
  <sheetFormatPr defaultColWidth="8.7109375" defaultRowHeight="12.75" x14ac:dyDescent="0.2"/>
  <cols>
    <col min="1" max="1" width="35.85546875" style="1" customWidth="1"/>
    <col min="2" max="2" width="12.7109375" style="1" bestFit="1" customWidth="1"/>
    <col min="3" max="3" width="8.5703125" style="1" customWidth="1"/>
    <col min="4" max="4" width="19.28515625" style="1" customWidth="1"/>
    <col min="5" max="5" width="15.7109375" style="1" customWidth="1"/>
    <col min="6" max="6" width="8.7109375" style="1"/>
    <col min="7" max="7" width="13" style="1" customWidth="1"/>
    <col min="8" max="16384" width="8.7109375" style="1"/>
  </cols>
  <sheetData>
    <row r="1" spans="1:8" ht="16.899999999999999" customHeight="1" x14ac:dyDescent="0.25">
      <c r="A1" s="265" t="s">
        <v>249</v>
      </c>
      <c r="B1" s="265"/>
      <c r="C1" s="265"/>
      <c r="D1" s="265"/>
      <c r="E1" s="265"/>
      <c r="F1"/>
      <c r="G1"/>
      <c r="H1"/>
    </row>
    <row r="2" spans="1:8" ht="16.899999999999999" customHeight="1" x14ac:dyDescent="0.25">
      <c r="A2" s="265"/>
      <c r="B2" s="265"/>
      <c r="C2" s="265"/>
      <c r="D2" s="265"/>
      <c r="E2" s="265"/>
      <c r="F2"/>
      <c r="G2"/>
      <c r="H2"/>
    </row>
    <row r="3" spans="1:8" ht="16.899999999999999" customHeight="1" x14ac:dyDescent="0.25">
      <c r="A3" s="317" t="s">
        <v>235</v>
      </c>
      <c r="B3" s="317"/>
      <c r="C3" s="317"/>
      <c r="D3" s="317"/>
      <c r="E3" s="317"/>
      <c r="F3"/>
      <c r="G3"/>
      <c r="H3"/>
    </row>
    <row r="4" spans="1:8" ht="16.899999999999999" customHeight="1" x14ac:dyDescent="0.25">
      <c r="A4" s="317"/>
      <c r="B4" s="317"/>
      <c r="C4" s="317"/>
      <c r="D4" s="317"/>
      <c r="E4" s="317"/>
      <c r="F4"/>
      <c r="G4" s="180" t="s">
        <v>441</v>
      </c>
      <c r="H4"/>
    </row>
    <row r="5" spans="1:8" ht="16.899999999999999" customHeight="1" x14ac:dyDescent="0.25">
      <c r="A5" s="76"/>
      <c r="B5" s="76"/>
      <c r="C5" s="76"/>
      <c r="D5" s="76"/>
      <c r="E5" s="76"/>
      <c r="F5"/>
      <c r="G5" s="179">
        <f>COUNTIF(G10:G19,"DIVERGE")</f>
        <v>0</v>
      </c>
      <c r="H5"/>
    </row>
    <row r="6" spans="1:8" ht="16.899999999999999" customHeight="1" x14ac:dyDescent="0.25">
      <c r="A6" s="318" t="s">
        <v>236</v>
      </c>
      <c r="B6" s="318"/>
      <c r="C6" s="318"/>
      <c r="D6" s="318"/>
      <c r="E6" s="318"/>
      <c r="F6"/>
      <c r="G6" s="179"/>
      <c r="H6"/>
    </row>
    <row r="7" spans="1:8" ht="16.899999999999999" customHeight="1" x14ac:dyDescent="0.25">
      <c r="A7" s="318"/>
      <c r="B7" s="318"/>
      <c r="C7" s="318"/>
      <c r="D7" s="318"/>
      <c r="E7" s="318"/>
      <c r="F7"/>
      <c r="G7" s="179"/>
      <c r="H7"/>
    </row>
    <row r="8" spans="1:8" ht="16.899999999999999" customHeight="1" x14ac:dyDescent="0.25">
      <c r="A8" s="77" t="s">
        <v>237</v>
      </c>
      <c r="B8" s="78">
        <v>526.64</v>
      </c>
      <c r="C8" s="76"/>
      <c r="D8" s="76"/>
      <c r="E8" s="76"/>
      <c r="F8"/>
      <c r="G8" s="179"/>
      <c r="H8"/>
    </row>
    <row r="9" spans="1:8" ht="16.899999999999999" customHeight="1" x14ac:dyDescent="0.25">
      <c r="A9" s="77" t="s">
        <v>238</v>
      </c>
      <c r="B9" s="79">
        <v>0.2</v>
      </c>
      <c r="C9" s="76"/>
      <c r="D9" s="76"/>
      <c r="E9" s="76"/>
      <c r="F9"/>
      <c r="G9" s="179"/>
      <c r="H9"/>
    </row>
    <row r="10" spans="1:8" ht="16.899999999999999" customHeight="1" x14ac:dyDescent="0.25">
      <c r="A10" s="80" t="s">
        <v>239</v>
      </c>
      <c r="B10" s="81">
        <f>ROUND(B8*B9,2)</f>
        <v>105.33</v>
      </c>
      <c r="C10" s="82"/>
      <c r="D10" s="82"/>
      <c r="E10" s="82"/>
      <c r="F10"/>
      <c r="G10" s="179" t="str">
        <f>IF(ROUND(B8*B9,2)=B10,"OK","DIVERGE")</f>
        <v>OK</v>
      </c>
      <c r="H10"/>
    </row>
    <row r="11" spans="1:8" ht="16.899999999999999" customHeight="1" x14ac:dyDescent="0.25">
      <c r="A11" s="76"/>
      <c r="B11" s="76"/>
      <c r="C11" s="76"/>
      <c r="D11" s="76"/>
      <c r="E11" s="76"/>
      <c r="F11"/>
      <c r="G11" s="179"/>
      <c r="H11"/>
    </row>
    <row r="12" spans="1:8" ht="16.899999999999999" customHeight="1" thickBot="1" x14ac:dyDescent="0.3">
      <c r="A12" s="318" t="s">
        <v>240</v>
      </c>
      <c r="B12" s="318"/>
      <c r="C12" s="318"/>
      <c r="D12" s="318"/>
      <c r="E12" s="318"/>
      <c r="F12"/>
      <c r="G12" s="179"/>
      <c r="H12"/>
    </row>
    <row r="13" spans="1:8" ht="16.899999999999999" customHeight="1" thickBot="1" x14ac:dyDescent="0.3">
      <c r="A13" s="318"/>
      <c r="B13" s="318"/>
      <c r="C13" s="318"/>
      <c r="D13" s="318"/>
      <c r="E13" s="318"/>
      <c r="F13"/>
      <c r="G13" s="179"/>
      <c r="H13"/>
    </row>
    <row r="14" spans="1:8" ht="16.899999999999999" customHeight="1" x14ac:dyDescent="0.25">
      <c r="A14" s="319" t="s">
        <v>241</v>
      </c>
      <c r="B14" s="313" t="s">
        <v>447</v>
      </c>
      <c r="C14" s="313" t="s">
        <v>446</v>
      </c>
      <c r="D14" s="313" t="s">
        <v>449</v>
      </c>
      <c r="E14" s="313" t="s">
        <v>450</v>
      </c>
      <c r="F14"/>
      <c r="G14" s="181" t="s">
        <v>442</v>
      </c>
      <c r="H14"/>
    </row>
    <row r="15" spans="1:8" ht="16.899999999999999" customHeight="1" x14ac:dyDescent="0.25">
      <c r="A15" s="319"/>
      <c r="B15" s="313"/>
      <c r="C15" s="313"/>
      <c r="D15" s="313"/>
      <c r="E15" s="313"/>
      <c r="F15"/>
      <c r="G15" s="181"/>
      <c r="H15"/>
    </row>
    <row r="16" spans="1:8" ht="16.899999999999999" customHeight="1" x14ac:dyDescent="0.25">
      <c r="A16" s="319"/>
      <c r="B16" s="186" t="s">
        <v>12</v>
      </c>
      <c r="C16" s="186" t="s">
        <v>86</v>
      </c>
      <c r="D16" s="186" t="s">
        <v>445</v>
      </c>
      <c r="E16" s="186" t="s">
        <v>448</v>
      </c>
      <c r="F16"/>
      <c r="G16" s="179"/>
      <c r="H16"/>
    </row>
    <row r="17" spans="1:8" ht="16.899999999999999" customHeight="1" x14ac:dyDescent="0.25">
      <c r="A17" s="77" t="s">
        <v>72</v>
      </c>
      <c r="B17" s="83">
        <v>1</v>
      </c>
      <c r="C17" s="84">
        <f>'JG AM'!$J$193/'JG AM'!$J$159</f>
        <v>0.18103893299834145</v>
      </c>
      <c r="D17" s="78">
        <f>ROUND(B17*$B$10*(1+C17),2)</f>
        <v>124.4</v>
      </c>
      <c r="E17" s="78">
        <f>ROUND(D17*12,2)</f>
        <v>1492.8</v>
      </c>
      <c r="F17"/>
      <c r="G17" s="179" t="str">
        <f>IF(ROUND(B17*$B$10*(1+C17),2)=D17,"OK","DIVERGE")</f>
        <v>OK</v>
      </c>
      <c r="H17"/>
    </row>
    <row r="18" spans="1:8" ht="16.899999999999999" customHeight="1" x14ac:dyDescent="0.25">
      <c r="A18" s="77" t="s">
        <v>242</v>
      </c>
      <c r="B18" s="83">
        <v>1</v>
      </c>
      <c r="C18" s="84">
        <f>'JG JA'!$J$193/'JG JA'!$J$159</f>
        <v>0.18104245331477176</v>
      </c>
      <c r="D18" s="78">
        <f>ROUND(B18*$B$10*(1+C18),2)</f>
        <v>124.4</v>
      </c>
      <c r="E18" s="78">
        <f>ROUND(D18*12,2)</f>
        <v>1492.8</v>
      </c>
      <c r="F18"/>
      <c r="G18" s="179" t="str">
        <f>IF(ROUND(B18*$B$10*(1+C18),2)=D18,"OK","DIVERGE")</f>
        <v>OK</v>
      </c>
      <c r="H18"/>
    </row>
    <row r="19" spans="1:8" ht="16.899999999999999" customHeight="1" x14ac:dyDescent="0.25">
      <c r="A19" s="314" t="s">
        <v>243</v>
      </c>
      <c r="B19" s="314"/>
      <c r="C19" s="314"/>
      <c r="D19" s="315">
        <f>SUM(D17:D18)</f>
        <v>248.8</v>
      </c>
      <c r="E19" s="315">
        <f>SUM(E17:E18)</f>
        <v>2985.6</v>
      </c>
      <c r="F19"/>
      <c r="G19" s="179" t="str">
        <f>IF(AND(SUM(D17:D18)=D19,SUM(E17:E18)=E19),"OK","DIVERGE")</f>
        <v>OK</v>
      </c>
      <c r="H19"/>
    </row>
    <row r="20" spans="1:8" ht="16.899999999999999" customHeight="1" x14ac:dyDescent="0.25">
      <c r="A20" s="314"/>
      <c r="B20" s="314"/>
      <c r="C20" s="314"/>
      <c r="D20" s="315"/>
      <c r="E20" s="315"/>
      <c r="F20"/>
      <c r="G20"/>
      <c r="H20"/>
    </row>
    <row r="21" spans="1:8" ht="16.899999999999999" customHeight="1" x14ac:dyDescent="0.25">
      <c r="A21" s="76"/>
      <c r="B21" s="76"/>
      <c r="C21" s="76"/>
      <c r="D21" s="76"/>
      <c r="E21" s="76"/>
      <c r="F21"/>
      <c r="G21"/>
      <c r="H21"/>
    </row>
    <row r="22" spans="1:8" ht="16.899999999999999" customHeight="1" x14ac:dyDescent="0.25">
      <c r="A22" s="316" t="s">
        <v>244</v>
      </c>
      <c r="B22" s="316"/>
      <c r="C22" s="316"/>
      <c r="D22" s="316"/>
      <c r="E22" s="316"/>
      <c r="F22"/>
      <c r="G22"/>
      <c r="H22"/>
    </row>
    <row r="23" spans="1:8" ht="16.899999999999999" customHeight="1" x14ac:dyDescent="0.25">
      <c r="A23" s="312" t="s">
        <v>245</v>
      </c>
      <c r="B23" s="312"/>
      <c r="C23" s="312"/>
      <c r="D23" s="312"/>
      <c r="E23" s="312"/>
      <c r="F23"/>
      <c r="G23"/>
      <c r="H23"/>
    </row>
    <row r="24" spans="1:8" ht="16.899999999999999" customHeight="1" x14ac:dyDescent="0.25">
      <c r="A24" s="312" t="s">
        <v>246</v>
      </c>
      <c r="B24" s="312"/>
      <c r="C24" s="312"/>
      <c r="D24" s="312"/>
      <c r="E24" s="312"/>
      <c r="F24"/>
      <c r="G24"/>
      <c r="H24"/>
    </row>
    <row r="25" spans="1:8" ht="16.899999999999999" customHeight="1" x14ac:dyDescent="0.25">
      <c r="A25" s="312" t="s">
        <v>247</v>
      </c>
      <c r="B25" s="312"/>
      <c r="C25" s="312"/>
      <c r="D25" s="312"/>
      <c r="E25" s="312"/>
      <c r="F25"/>
      <c r="G25"/>
      <c r="H25"/>
    </row>
    <row r="26" spans="1:8" ht="16.899999999999999" customHeight="1" x14ac:dyDescent="0.25">
      <c r="A26" s="312" t="s">
        <v>248</v>
      </c>
      <c r="B26" s="312"/>
      <c r="C26" s="312"/>
      <c r="D26" s="312"/>
      <c r="E26" s="312"/>
      <c r="F26"/>
      <c r="G26"/>
      <c r="H26"/>
    </row>
    <row r="27" spans="1:8" customFormat="1" ht="15" x14ac:dyDescent="0.25"/>
    <row r="28" spans="1:8" customFormat="1" ht="15" x14ac:dyDescent="0.25"/>
    <row r="29" spans="1:8" customFormat="1" ht="15" x14ac:dyDescent="0.25"/>
    <row r="30" spans="1:8" customFormat="1" ht="15" x14ac:dyDescent="0.25"/>
    <row r="31" spans="1:8" customFormat="1" ht="15" x14ac:dyDescent="0.25"/>
    <row r="32" spans="1:8" customFormat="1" ht="15" x14ac:dyDescent="0.25"/>
    <row r="33" customFormat="1" ht="15" x14ac:dyDescent="0.25"/>
    <row r="34" customFormat="1" ht="15" x14ac:dyDescent="0.25"/>
    <row r="35" customFormat="1" ht="15" x14ac:dyDescent="0.25"/>
    <row r="36" customFormat="1" ht="15" x14ac:dyDescent="0.25"/>
    <row r="37" customFormat="1" ht="15" x14ac:dyDescent="0.25"/>
    <row r="38" customFormat="1" ht="15" x14ac:dyDescent="0.25"/>
    <row r="39" customFormat="1" ht="15" x14ac:dyDescent="0.25"/>
    <row r="40" customFormat="1" ht="15" x14ac:dyDescent="0.25"/>
    <row r="41" customFormat="1" ht="15" x14ac:dyDescent="0.25"/>
    <row r="42" customFormat="1" ht="15" x14ac:dyDescent="0.25"/>
    <row r="43" customFormat="1" ht="15" x14ac:dyDescent="0.25"/>
    <row r="44" customFormat="1" ht="15" x14ac:dyDescent="0.25"/>
    <row r="45" customFormat="1" ht="15" x14ac:dyDescent="0.25"/>
    <row r="46" customFormat="1" ht="15" x14ac:dyDescent="0.25"/>
    <row r="47" customFormat="1" ht="15" x14ac:dyDescent="0.25"/>
    <row r="48" customFormat="1" ht="15" x14ac:dyDescent="0.25"/>
    <row r="49" customFormat="1" ht="15" x14ac:dyDescent="0.25"/>
    <row r="50" customFormat="1" ht="15" x14ac:dyDescent="0.25"/>
    <row r="51" customFormat="1" ht="15" x14ac:dyDescent="0.25"/>
    <row r="52" customFormat="1" ht="15" x14ac:dyDescent="0.25"/>
    <row r="53" customFormat="1" ht="15" x14ac:dyDescent="0.25"/>
    <row r="54" customFormat="1" ht="15" x14ac:dyDescent="0.25"/>
    <row r="55" customFormat="1" ht="15" x14ac:dyDescent="0.25"/>
    <row r="56" customFormat="1" ht="15" x14ac:dyDescent="0.25"/>
    <row r="57" customFormat="1" ht="15" x14ac:dyDescent="0.25"/>
    <row r="58" customFormat="1" ht="15" x14ac:dyDescent="0.25"/>
    <row r="59" customFormat="1" ht="15" x14ac:dyDescent="0.25"/>
    <row r="60" customFormat="1" ht="15" x14ac:dyDescent="0.25"/>
    <row r="61" customFormat="1" ht="15" x14ac:dyDescent="0.25"/>
    <row r="62" customFormat="1" ht="15" x14ac:dyDescent="0.25"/>
    <row r="63" customFormat="1" ht="15" x14ac:dyDescent="0.25"/>
    <row r="64" customFormat="1" ht="15" x14ac:dyDescent="0.25"/>
    <row r="65" customFormat="1" ht="15" x14ac:dyDescent="0.25"/>
    <row r="66" customFormat="1" ht="15" x14ac:dyDescent="0.25"/>
    <row r="67" customFormat="1" ht="15" x14ac:dyDescent="0.25"/>
    <row r="68" customFormat="1" ht="15" x14ac:dyDescent="0.25"/>
    <row r="69" customFormat="1" ht="15" x14ac:dyDescent="0.25"/>
    <row r="70" customFormat="1" ht="15" x14ac:dyDescent="0.25"/>
    <row r="71" customFormat="1" ht="15" x14ac:dyDescent="0.25"/>
    <row r="72" customFormat="1" ht="15" x14ac:dyDescent="0.25"/>
    <row r="73" customFormat="1" ht="15" x14ac:dyDescent="0.25"/>
    <row r="74" customFormat="1" ht="15" x14ac:dyDescent="0.25"/>
    <row r="75" customFormat="1" ht="15" x14ac:dyDescent="0.25"/>
    <row r="76" customFormat="1" ht="15" x14ac:dyDescent="0.25"/>
    <row r="77" customFormat="1" ht="15" x14ac:dyDescent="0.25"/>
    <row r="78" customFormat="1" ht="15" x14ac:dyDescent="0.25"/>
    <row r="79" customFormat="1" ht="15" x14ac:dyDescent="0.25"/>
    <row r="80" customFormat="1" ht="15" x14ac:dyDescent="0.25"/>
    <row r="81" customFormat="1" ht="15" x14ac:dyDescent="0.25"/>
    <row r="82" customFormat="1" ht="15" x14ac:dyDescent="0.25"/>
    <row r="83" customFormat="1" ht="15" x14ac:dyDescent="0.25"/>
    <row r="84" customFormat="1" ht="15" x14ac:dyDescent="0.25"/>
    <row r="85" customFormat="1" ht="15" x14ac:dyDescent="0.25"/>
    <row r="86" customFormat="1" ht="15" x14ac:dyDescent="0.25"/>
    <row r="87" customFormat="1" ht="15" x14ac:dyDescent="0.25"/>
    <row r="88" customFormat="1" ht="15" x14ac:dyDescent="0.25"/>
    <row r="89" customFormat="1" ht="15" x14ac:dyDescent="0.25"/>
    <row r="90" customFormat="1" ht="15" x14ac:dyDescent="0.25"/>
    <row r="91" customFormat="1" ht="15" x14ac:dyDescent="0.25"/>
    <row r="92" customFormat="1" ht="15" x14ac:dyDescent="0.25"/>
    <row r="93" customFormat="1" ht="15" x14ac:dyDescent="0.25"/>
    <row r="94" customFormat="1" ht="15" x14ac:dyDescent="0.25"/>
    <row r="95" customFormat="1" ht="15" x14ac:dyDescent="0.25"/>
    <row r="96" customFormat="1" ht="15" x14ac:dyDescent="0.25"/>
    <row r="97" customFormat="1" ht="15" x14ac:dyDescent="0.25"/>
    <row r="98" customFormat="1" ht="15" x14ac:dyDescent="0.25"/>
    <row r="99" customFormat="1" ht="15" x14ac:dyDescent="0.25"/>
    <row r="100" customFormat="1" ht="15" x14ac:dyDescent="0.25"/>
    <row r="101" customFormat="1" ht="15" x14ac:dyDescent="0.25"/>
    <row r="102" customFormat="1" ht="15" x14ac:dyDescent="0.25"/>
    <row r="103" customFormat="1" ht="15" x14ac:dyDescent="0.25"/>
    <row r="104" customFormat="1" ht="15" x14ac:dyDescent="0.25"/>
    <row r="105" customFormat="1" ht="15" x14ac:dyDescent="0.25"/>
    <row r="106" customFormat="1" ht="15" x14ac:dyDescent="0.25"/>
    <row r="107" customFormat="1" ht="15" x14ac:dyDescent="0.25"/>
    <row r="108" customFormat="1" ht="15" x14ac:dyDescent="0.25"/>
    <row r="109" customFormat="1" ht="15" x14ac:dyDescent="0.25"/>
    <row r="110" customFormat="1" ht="15" x14ac:dyDescent="0.25"/>
    <row r="111" customFormat="1" ht="15" x14ac:dyDescent="0.25"/>
    <row r="112" customFormat="1" ht="15" x14ac:dyDescent="0.25"/>
    <row r="113" customFormat="1" ht="15" x14ac:dyDescent="0.25"/>
    <row r="114" customFormat="1" ht="15" x14ac:dyDescent="0.25"/>
    <row r="115" customFormat="1" ht="15" x14ac:dyDescent="0.25"/>
    <row r="116" customFormat="1" ht="15" x14ac:dyDescent="0.25"/>
    <row r="117" customFormat="1" ht="15" x14ac:dyDescent="0.25"/>
    <row r="118" customFormat="1" ht="15" x14ac:dyDescent="0.25"/>
    <row r="119" customFormat="1" ht="15" x14ac:dyDescent="0.25"/>
    <row r="120" customFormat="1" ht="15" x14ac:dyDescent="0.25"/>
    <row r="121" customFormat="1" ht="15" x14ac:dyDescent="0.25"/>
    <row r="122" customFormat="1" ht="15" x14ac:dyDescent="0.25"/>
    <row r="123" customFormat="1" ht="15" x14ac:dyDescent="0.25"/>
    <row r="124" customFormat="1" ht="15" x14ac:dyDescent="0.25"/>
    <row r="125" customFormat="1" ht="15" x14ac:dyDescent="0.25"/>
    <row r="126" customFormat="1" ht="15" x14ac:dyDescent="0.25"/>
    <row r="127" customFormat="1" ht="15" x14ac:dyDescent="0.25"/>
    <row r="128" customFormat="1" ht="15" x14ac:dyDescent="0.25"/>
    <row r="129" customFormat="1" ht="15" x14ac:dyDescent="0.25"/>
    <row r="130" customFormat="1" ht="15" x14ac:dyDescent="0.25"/>
    <row r="131" customFormat="1" ht="15" x14ac:dyDescent="0.25"/>
    <row r="132" customFormat="1" ht="15" x14ac:dyDescent="0.25"/>
    <row r="133" customFormat="1" ht="15" x14ac:dyDescent="0.25"/>
    <row r="134" customFormat="1" ht="15" x14ac:dyDescent="0.25"/>
    <row r="135" customFormat="1" ht="15" x14ac:dyDescent="0.25"/>
    <row r="136" customFormat="1" ht="15" x14ac:dyDescent="0.25"/>
    <row r="137" customFormat="1" ht="15" x14ac:dyDescent="0.25"/>
    <row r="138" customFormat="1" ht="15" x14ac:dyDescent="0.25"/>
    <row r="139" customFormat="1" ht="15" x14ac:dyDescent="0.25"/>
    <row r="140" customFormat="1" ht="15" x14ac:dyDescent="0.25"/>
    <row r="141" customFormat="1" ht="15" x14ac:dyDescent="0.25"/>
    <row r="142" customFormat="1" ht="15" x14ac:dyDescent="0.25"/>
    <row r="143" customFormat="1" ht="15" x14ac:dyDescent="0.25"/>
    <row r="144" customFormat="1" ht="15" x14ac:dyDescent="0.25"/>
    <row r="145" customFormat="1" ht="15" x14ac:dyDescent="0.25"/>
    <row r="146" customFormat="1" ht="15" x14ac:dyDescent="0.25"/>
    <row r="147" customFormat="1" ht="15" x14ac:dyDescent="0.25"/>
    <row r="148" customFormat="1" ht="15" x14ac:dyDescent="0.25"/>
    <row r="149" customFormat="1" ht="15" x14ac:dyDescent="0.25"/>
    <row r="150" customFormat="1" ht="15" x14ac:dyDescent="0.25"/>
    <row r="151" customFormat="1" ht="15" x14ac:dyDescent="0.25"/>
    <row r="152" customFormat="1" ht="15" x14ac:dyDescent="0.25"/>
    <row r="153" customFormat="1" ht="15" x14ac:dyDescent="0.25"/>
    <row r="154" customFormat="1" ht="15" x14ac:dyDescent="0.25"/>
    <row r="155" customFormat="1" ht="15" x14ac:dyDescent="0.25"/>
    <row r="156" customFormat="1" ht="15" x14ac:dyDescent="0.25"/>
    <row r="157" customFormat="1" ht="15" x14ac:dyDescent="0.25"/>
    <row r="158" customFormat="1" ht="15" x14ac:dyDescent="0.25"/>
    <row r="159" customFormat="1" ht="15" x14ac:dyDescent="0.25"/>
    <row r="160" customFormat="1" ht="15" x14ac:dyDescent="0.25"/>
    <row r="161" customFormat="1" ht="15" x14ac:dyDescent="0.25"/>
    <row r="162" customFormat="1" ht="15" x14ac:dyDescent="0.25"/>
    <row r="163" customFormat="1" ht="15" x14ac:dyDescent="0.25"/>
    <row r="164" customFormat="1" ht="15" x14ac:dyDescent="0.25"/>
    <row r="165" customFormat="1" ht="15" x14ac:dyDescent="0.25"/>
    <row r="166" customFormat="1" ht="15" x14ac:dyDescent="0.25"/>
    <row r="167" customFormat="1" ht="15" x14ac:dyDescent="0.25"/>
    <row r="168" customFormat="1" ht="15" x14ac:dyDescent="0.25"/>
    <row r="169" customFormat="1" ht="15" x14ac:dyDescent="0.25"/>
    <row r="170" customFormat="1" ht="15" x14ac:dyDescent="0.25"/>
    <row r="171" customFormat="1" ht="15" x14ac:dyDescent="0.25"/>
    <row r="172" customFormat="1" ht="15" x14ac:dyDescent="0.25"/>
    <row r="173" customFormat="1" ht="15" x14ac:dyDescent="0.25"/>
    <row r="174" customFormat="1" ht="15" x14ac:dyDescent="0.25"/>
    <row r="175" customFormat="1" ht="15" x14ac:dyDescent="0.25"/>
    <row r="176" customFormat="1" ht="15" x14ac:dyDescent="0.25"/>
    <row r="177" customFormat="1" ht="15" x14ac:dyDescent="0.25"/>
    <row r="178" customFormat="1" ht="15" x14ac:dyDescent="0.25"/>
    <row r="179" customFormat="1" ht="15" x14ac:dyDescent="0.25"/>
    <row r="180" customFormat="1" ht="15" x14ac:dyDescent="0.25"/>
    <row r="181" customFormat="1" ht="15" x14ac:dyDescent="0.25"/>
    <row r="182" customFormat="1" ht="15" x14ac:dyDescent="0.25"/>
    <row r="183" customFormat="1" ht="15" x14ac:dyDescent="0.25"/>
    <row r="184" customFormat="1" ht="15" x14ac:dyDescent="0.25"/>
    <row r="185" customFormat="1" ht="15" x14ac:dyDescent="0.25"/>
    <row r="186" customFormat="1" ht="15" x14ac:dyDescent="0.25"/>
    <row r="187" customFormat="1" ht="15" x14ac:dyDescent="0.25"/>
    <row r="188" customFormat="1" ht="15" x14ac:dyDescent="0.25"/>
    <row r="189" customFormat="1" ht="15" x14ac:dyDescent="0.25"/>
    <row r="190" customFormat="1" ht="15" x14ac:dyDescent="0.25"/>
    <row r="191" customFormat="1" ht="15" x14ac:dyDescent="0.25"/>
    <row r="192" customFormat="1" ht="15" x14ac:dyDescent="0.25"/>
    <row r="193" customFormat="1" ht="15" x14ac:dyDescent="0.25"/>
    <row r="194" customFormat="1" ht="15" x14ac:dyDescent="0.25"/>
    <row r="195" customFormat="1" ht="15" x14ac:dyDescent="0.25"/>
    <row r="196" customFormat="1" ht="15" x14ac:dyDescent="0.25"/>
    <row r="197" customFormat="1" ht="15" x14ac:dyDescent="0.25"/>
    <row r="198" customFormat="1" ht="15" x14ac:dyDescent="0.25"/>
    <row r="199" customFormat="1" ht="15" x14ac:dyDescent="0.25"/>
    <row r="200" customFormat="1" ht="15" x14ac:dyDescent="0.25"/>
    <row r="201" customFormat="1" ht="15" x14ac:dyDescent="0.25"/>
    <row r="202" customFormat="1" ht="15" x14ac:dyDescent="0.25"/>
    <row r="203" customFormat="1" ht="15" x14ac:dyDescent="0.25"/>
    <row r="204" customFormat="1" ht="15" x14ac:dyDescent="0.25"/>
    <row r="205" customFormat="1" ht="15" x14ac:dyDescent="0.25"/>
    <row r="206" customFormat="1" ht="15" x14ac:dyDescent="0.25"/>
    <row r="207" customFormat="1" ht="15" x14ac:dyDescent="0.25"/>
    <row r="208" customFormat="1" ht="15" x14ac:dyDescent="0.25"/>
    <row r="209" customFormat="1" ht="15" x14ac:dyDescent="0.25"/>
    <row r="210" customFormat="1" ht="15" x14ac:dyDescent="0.25"/>
    <row r="211" customFormat="1" ht="15" x14ac:dyDescent="0.25"/>
    <row r="212" customFormat="1" ht="15" x14ac:dyDescent="0.25"/>
    <row r="213" customFormat="1" ht="15" x14ac:dyDescent="0.25"/>
    <row r="214" customFormat="1" ht="15" x14ac:dyDescent="0.25"/>
    <row r="215" customFormat="1" ht="15" x14ac:dyDescent="0.25"/>
    <row r="216" customFormat="1" ht="15" x14ac:dyDescent="0.25"/>
    <row r="217" customFormat="1" ht="15" x14ac:dyDescent="0.25"/>
    <row r="218" customFormat="1" ht="15" x14ac:dyDescent="0.25"/>
    <row r="219" customFormat="1" ht="15" x14ac:dyDescent="0.25"/>
    <row r="220" customFormat="1" ht="15" x14ac:dyDescent="0.25"/>
    <row r="221" customFormat="1" ht="15" x14ac:dyDescent="0.25"/>
    <row r="222" customFormat="1" ht="15" x14ac:dyDescent="0.25"/>
    <row r="223" customFormat="1" ht="15" x14ac:dyDescent="0.25"/>
    <row r="224" customFormat="1" ht="15" x14ac:dyDescent="0.25"/>
    <row r="225" customFormat="1" ht="15" x14ac:dyDescent="0.25"/>
    <row r="226" customFormat="1" ht="15" x14ac:dyDescent="0.25"/>
    <row r="227" customFormat="1" ht="15" x14ac:dyDescent="0.25"/>
    <row r="228" customFormat="1" ht="15" x14ac:dyDescent="0.25"/>
    <row r="229" customFormat="1" ht="15" x14ac:dyDescent="0.25"/>
    <row r="230" customFormat="1" ht="15" x14ac:dyDescent="0.25"/>
    <row r="231" customFormat="1" ht="15" x14ac:dyDescent="0.25"/>
    <row r="232" customFormat="1" ht="15" x14ac:dyDescent="0.25"/>
    <row r="233" customFormat="1" ht="15" x14ac:dyDescent="0.25"/>
    <row r="234" customFormat="1" ht="15" x14ac:dyDescent="0.25"/>
    <row r="235" customFormat="1" ht="15" x14ac:dyDescent="0.25"/>
    <row r="236" customFormat="1" ht="15" x14ac:dyDescent="0.25"/>
    <row r="237" customFormat="1" ht="15" x14ac:dyDescent="0.25"/>
    <row r="238" customFormat="1" ht="15" x14ac:dyDescent="0.25"/>
    <row r="239" customFormat="1" ht="15" x14ac:dyDescent="0.25"/>
    <row r="240" customFormat="1" ht="15" x14ac:dyDescent="0.25"/>
    <row r="241" customFormat="1" ht="15" x14ac:dyDescent="0.25"/>
    <row r="242" customFormat="1" ht="15" x14ac:dyDescent="0.25"/>
    <row r="243" customFormat="1" ht="15" x14ac:dyDescent="0.25"/>
    <row r="244" customFormat="1" ht="15" x14ac:dyDescent="0.25"/>
    <row r="245" customFormat="1" ht="15" x14ac:dyDescent="0.25"/>
    <row r="246" customFormat="1" ht="15" x14ac:dyDescent="0.25"/>
    <row r="247" customFormat="1" ht="15" x14ac:dyDescent="0.25"/>
    <row r="248" customFormat="1" ht="15" x14ac:dyDescent="0.25"/>
    <row r="249" customFormat="1" ht="15" x14ac:dyDescent="0.25"/>
    <row r="250" customFormat="1" ht="15" x14ac:dyDescent="0.25"/>
    <row r="251" customFormat="1" ht="15" x14ac:dyDescent="0.25"/>
  </sheetData>
  <mergeCells count="17">
    <mergeCell ref="A1:E2"/>
    <mergeCell ref="A3:E4"/>
    <mergeCell ref="A6:E7"/>
    <mergeCell ref="A12:E13"/>
    <mergeCell ref="A14:A16"/>
    <mergeCell ref="A24:E24"/>
    <mergeCell ref="A25:E25"/>
    <mergeCell ref="A26:E26"/>
    <mergeCell ref="B14:B15"/>
    <mergeCell ref="C14:C15"/>
    <mergeCell ref="D14:D15"/>
    <mergeCell ref="E14:E15"/>
    <mergeCell ref="A19:C20"/>
    <mergeCell ref="D19:D20"/>
    <mergeCell ref="E19:E20"/>
    <mergeCell ref="A22:E22"/>
    <mergeCell ref="A23:E23"/>
  </mergeCells>
  <pageMargins left="0.75" right="0.75" top="1" bottom="1" header="0.511811023622047" footer="0.511811023622047"/>
  <pageSetup paperSize="9" fitToHeight="0" orientation="landscape" horizontalDpi="300" verticalDpi="300"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rgb="FF548235"/>
    <pageSetUpPr fitToPage="1"/>
  </sheetPr>
  <dimension ref="B1:J249"/>
  <sheetViews>
    <sheetView showGridLines="0" topLeftCell="A139" zoomScale="25" zoomScaleNormal="25" workbookViewId="0">
      <selection activeCell="B195" sqref="B1:H196"/>
    </sheetView>
  </sheetViews>
  <sheetFormatPr defaultColWidth="8.7109375" defaultRowHeight="15" x14ac:dyDescent="0.25"/>
  <cols>
    <col min="1" max="1" width="8.7109375" style="1"/>
    <col min="2" max="2" width="42.5703125" style="1" customWidth="1"/>
    <col min="3" max="3" width="15" style="1" customWidth="1"/>
    <col min="4" max="4" width="11.140625" style="1" customWidth="1"/>
    <col min="5" max="5" width="18.140625" style="1" customWidth="1"/>
    <col min="6" max="6" width="15.7109375" style="1" customWidth="1"/>
    <col min="7" max="7" width="14.7109375" style="1" customWidth="1"/>
    <col min="8" max="8" width="15" style="1" customWidth="1"/>
    <col min="9" max="9" width="11.42578125" customWidth="1"/>
    <col min="10" max="10" width="13" customWidth="1"/>
    <col min="11" max="11" width="11.5703125" style="1" customWidth="1"/>
    <col min="12" max="13" width="4.42578125" style="1" customWidth="1"/>
    <col min="14" max="14" width="52.140625" style="1" customWidth="1"/>
    <col min="15" max="15" width="10.85546875" style="1" customWidth="1"/>
    <col min="16" max="16" width="11.85546875" style="1" customWidth="1"/>
    <col min="17" max="17" width="11.5703125" style="1" customWidth="1"/>
    <col min="18" max="18" width="9.28515625" style="1" customWidth="1"/>
    <col min="19" max="19" width="11.85546875" style="1" customWidth="1"/>
    <col min="20" max="20" width="15" style="1" customWidth="1"/>
    <col min="21" max="21" width="9.85546875" style="1" customWidth="1"/>
    <col min="22" max="65" width="4.42578125" style="1" customWidth="1"/>
    <col min="66" max="16384" width="8.7109375" style="1"/>
  </cols>
  <sheetData>
    <row r="1" spans="2:10" ht="16.899999999999999" customHeight="1" x14ac:dyDescent="0.2">
      <c r="B1" s="236" t="s">
        <v>251</v>
      </c>
      <c r="C1" s="236"/>
      <c r="D1" s="236"/>
      <c r="E1" s="236"/>
      <c r="F1" s="236"/>
      <c r="G1" s="85"/>
      <c r="H1" s="85"/>
      <c r="I1" s="176"/>
      <c r="J1" s="179"/>
    </row>
    <row r="2" spans="2:10" ht="16.899999999999999" customHeight="1" x14ac:dyDescent="0.2">
      <c r="B2" s="236" t="s">
        <v>252</v>
      </c>
      <c r="C2" s="236"/>
      <c r="D2" s="236"/>
      <c r="E2" s="236"/>
      <c r="F2" s="236"/>
      <c r="G2" s="85"/>
      <c r="H2" s="85"/>
      <c r="I2" s="176"/>
      <c r="J2" s="180"/>
    </row>
    <row r="3" spans="2:10" ht="16.899999999999999" customHeight="1" x14ac:dyDescent="0.2">
      <c r="B3" s="336" t="s">
        <v>72</v>
      </c>
      <c r="C3" s="336"/>
      <c r="D3" s="336"/>
      <c r="E3" s="336"/>
      <c r="F3" s="336"/>
      <c r="G3" s="336"/>
      <c r="H3" s="336"/>
      <c r="I3" s="176"/>
      <c r="J3" s="179"/>
    </row>
    <row r="4" spans="2:10" ht="16.899999999999999" customHeight="1" x14ac:dyDescent="0.2">
      <c r="B4" s="336"/>
      <c r="C4" s="336"/>
      <c r="D4" s="336"/>
      <c r="E4" s="336"/>
      <c r="F4" s="336"/>
      <c r="G4" s="336"/>
      <c r="H4" s="336"/>
      <c r="I4" s="176"/>
      <c r="J4" s="179"/>
    </row>
    <row r="5" spans="2:10" ht="16.899999999999999" customHeight="1" x14ac:dyDescent="0.2">
      <c r="B5" s="237" t="s">
        <v>253</v>
      </c>
      <c r="C5" s="231" t="s">
        <v>254</v>
      </c>
      <c r="D5" s="231" t="s">
        <v>255</v>
      </c>
      <c r="E5" s="238" t="s">
        <v>256</v>
      </c>
      <c r="F5" s="238" t="s">
        <v>257</v>
      </c>
      <c r="G5" s="86"/>
      <c r="H5" s="87"/>
      <c r="I5" s="176"/>
      <c r="J5" s="181"/>
    </row>
    <row r="6" spans="2:10" ht="16.899999999999999" customHeight="1" x14ac:dyDescent="0.2">
      <c r="B6" s="237"/>
      <c r="C6" s="231"/>
      <c r="D6" s="231"/>
      <c r="E6" s="231"/>
      <c r="F6" s="231"/>
      <c r="G6" s="88"/>
      <c r="H6" s="89"/>
      <c r="I6" s="176"/>
      <c r="J6" s="179"/>
    </row>
    <row r="7" spans="2:10" ht="16.899999999999999" customHeight="1" x14ac:dyDescent="0.2">
      <c r="B7" s="90" t="s">
        <v>258</v>
      </c>
      <c r="C7" s="52" t="s">
        <v>259</v>
      </c>
      <c r="D7" s="91">
        <v>1</v>
      </c>
      <c r="E7" s="92">
        <v>22.01</v>
      </c>
      <c r="F7" s="93">
        <f t="shared" ref="F7:F38" si="0">ROUND(D7*E7,2)</f>
        <v>22.01</v>
      </c>
      <c r="G7" s="20"/>
      <c r="H7" s="94"/>
      <c r="I7" s="176"/>
      <c r="J7" s="179"/>
    </row>
    <row r="8" spans="2:10" ht="16.899999999999999" customHeight="1" x14ac:dyDescent="0.2">
      <c r="B8" s="90" t="s">
        <v>260</v>
      </c>
      <c r="C8" s="52" t="s">
        <v>259</v>
      </c>
      <c r="D8" s="91">
        <v>1</v>
      </c>
      <c r="E8" s="92">
        <v>31.27</v>
      </c>
      <c r="F8" s="93">
        <f t="shared" si="0"/>
        <v>31.27</v>
      </c>
      <c r="G8" s="20"/>
      <c r="H8" s="94"/>
      <c r="I8" s="176"/>
      <c r="J8" s="179"/>
    </row>
    <row r="9" spans="2:10" ht="16.899999999999999" customHeight="1" x14ac:dyDescent="0.2">
      <c r="B9" s="90" t="s">
        <v>261</v>
      </c>
      <c r="C9" s="52" t="s">
        <v>259</v>
      </c>
      <c r="D9" s="91">
        <v>1</v>
      </c>
      <c r="E9" s="92">
        <v>51.24</v>
      </c>
      <c r="F9" s="93">
        <f t="shared" si="0"/>
        <v>51.24</v>
      </c>
      <c r="G9" s="20"/>
      <c r="H9" s="94"/>
      <c r="I9" s="176"/>
      <c r="J9" s="179"/>
    </row>
    <row r="10" spans="2:10" ht="16.899999999999999" customHeight="1" x14ac:dyDescent="0.2">
      <c r="B10" s="90" t="s">
        <v>262</v>
      </c>
      <c r="C10" s="52" t="s">
        <v>259</v>
      </c>
      <c r="D10" s="91">
        <v>1</v>
      </c>
      <c r="E10" s="92">
        <v>22.98</v>
      </c>
      <c r="F10" s="93">
        <f t="shared" si="0"/>
        <v>22.98</v>
      </c>
      <c r="G10" s="20"/>
      <c r="H10" s="94"/>
      <c r="I10" s="176"/>
      <c r="J10" s="179"/>
    </row>
    <row r="11" spans="2:10" ht="16.899999999999999" customHeight="1" x14ac:dyDescent="0.2">
      <c r="B11" s="90" t="s">
        <v>263</v>
      </c>
      <c r="C11" s="52" t="s">
        <v>259</v>
      </c>
      <c r="D11" s="91">
        <v>1</v>
      </c>
      <c r="E11" s="92">
        <v>16.7</v>
      </c>
      <c r="F11" s="93">
        <f t="shared" si="0"/>
        <v>16.7</v>
      </c>
      <c r="G11" s="20"/>
      <c r="H11" s="94"/>
      <c r="I11" s="176"/>
      <c r="J11" s="179"/>
    </row>
    <row r="12" spans="2:10" ht="16.899999999999999" customHeight="1" x14ac:dyDescent="0.2">
      <c r="B12" s="90" t="s">
        <v>264</v>
      </c>
      <c r="C12" s="52" t="s">
        <v>259</v>
      </c>
      <c r="D12" s="91">
        <v>1</v>
      </c>
      <c r="E12" s="92">
        <v>141.85</v>
      </c>
      <c r="F12" s="93">
        <f t="shared" si="0"/>
        <v>141.85</v>
      </c>
      <c r="G12" s="20"/>
      <c r="H12" s="94"/>
      <c r="I12" s="176"/>
      <c r="J12" s="179"/>
    </row>
    <row r="13" spans="2:10" ht="16.899999999999999" customHeight="1" x14ac:dyDescent="0.2">
      <c r="B13" s="90" t="s">
        <v>265</v>
      </c>
      <c r="C13" s="52" t="s">
        <v>259</v>
      </c>
      <c r="D13" s="91">
        <v>1</v>
      </c>
      <c r="E13" s="92">
        <v>12.11</v>
      </c>
      <c r="F13" s="93">
        <f t="shared" si="0"/>
        <v>12.11</v>
      </c>
      <c r="G13" s="20"/>
      <c r="H13" s="94"/>
      <c r="I13" s="176"/>
      <c r="J13" s="179"/>
    </row>
    <row r="14" spans="2:10" ht="16.899999999999999" customHeight="1" x14ac:dyDescent="0.2">
      <c r="B14" s="90" t="s">
        <v>266</v>
      </c>
      <c r="C14" s="52" t="s">
        <v>259</v>
      </c>
      <c r="D14" s="91">
        <v>1</v>
      </c>
      <c r="E14" s="92">
        <v>16.55</v>
      </c>
      <c r="F14" s="93">
        <f t="shared" si="0"/>
        <v>16.55</v>
      </c>
      <c r="G14" s="20"/>
      <c r="H14" s="94"/>
      <c r="I14" s="176"/>
      <c r="J14" s="179"/>
    </row>
    <row r="15" spans="2:10" ht="16.899999999999999" customHeight="1" x14ac:dyDescent="0.2">
      <c r="B15" s="90" t="s">
        <v>267</v>
      </c>
      <c r="C15" s="52" t="s">
        <v>259</v>
      </c>
      <c r="D15" s="91">
        <v>1</v>
      </c>
      <c r="E15" s="92">
        <v>50.43</v>
      </c>
      <c r="F15" s="93">
        <f t="shared" si="0"/>
        <v>50.43</v>
      </c>
      <c r="G15" s="20"/>
      <c r="H15" s="94"/>
      <c r="I15" s="176"/>
      <c r="J15" s="179"/>
    </row>
    <row r="16" spans="2:10" ht="16.899999999999999" customHeight="1" x14ac:dyDescent="0.2">
      <c r="B16" s="90" t="s">
        <v>268</v>
      </c>
      <c r="C16" s="52" t="s">
        <v>269</v>
      </c>
      <c r="D16" s="91">
        <v>1</v>
      </c>
      <c r="E16" s="92">
        <v>100.48</v>
      </c>
      <c r="F16" s="93">
        <f t="shared" si="0"/>
        <v>100.48</v>
      </c>
      <c r="G16" s="20"/>
      <c r="H16" s="94"/>
      <c r="I16" s="176"/>
      <c r="J16" s="179"/>
    </row>
    <row r="17" spans="2:10" ht="16.899999999999999" customHeight="1" x14ac:dyDescent="0.2">
      <c r="B17" s="90" t="s">
        <v>270</v>
      </c>
      <c r="C17" s="52" t="s">
        <v>269</v>
      </c>
      <c r="D17" s="91">
        <v>1</v>
      </c>
      <c r="E17" s="92">
        <v>94.67</v>
      </c>
      <c r="F17" s="93">
        <f t="shared" si="0"/>
        <v>94.67</v>
      </c>
      <c r="G17" s="20"/>
      <c r="H17" s="94"/>
      <c r="I17" s="176"/>
      <c r="J17" s="179"/>
    </row>
    <row r="18" spans="2:10" ht="16.899999999999999" customHeight="1" x14ac:dyDescent="0.2">
      <c r="B18" s="90" t="s">
        <v>271</v>
      </c>
      <c r="C18" s="52" t="s">
        <v>269</v>
      </c>
      <c r="D18" s="91">
        <v>4</v>
      </c>
      <c r="E18" s="92">
        <v>30.94</v>
      </c>
      <c r="F18" s="93">
        <f t="shared" si="0"/>
        <v>123.76</v>
      </c>
      <c r="G18" s="20"/>
      <c r="H18" s="94"/>
      <c r="I18" s="176"/>
      <c r="J18" s="179"/>
    </row>
    <row r="19" spans="2:10" ht="16.899999999999999" customHeight="1" x14ac:dyDescent="0.2">
      <c r="B19" s="90" t="s">
        <v>272</v>
      </c>
      <c r="C19" s="52" t="s">
        <v>269</v>
      </c>
      <c r="D19" s="91">
        <v>2</v>
      </c>
      <c r="E19" s="92">
        <v>42.51</v>
      </c>
      <c r="F19" s="93">
        <f t="shared" si="0"/>
        <v>85.02</v>
      </c>
      <c r="G19" s="20"/>
      <c r="H19" s="94"/>
      <c r="I19" s="176"/>
      <c r="J19" s="179"/>
    </row>
    <row r="20" spans="2:10" ht="16.899999999999999" customHeight="1" x14ac:dyDescent="0.2">
      <c r="B20" s="90" t="s">
        <v>273</v>
      </c>
      <c r="C20" s="52" t="s">
        <v>269</v>
      </c>
      <c r="D20" s="91">
        <v>2</v>
      </c>
      <c r="E20" s="92">
        <v>27.22</v>
      </c>
      <c r="F20" s="93">
        <f t="shared" si="0"/>
        <v>54.44</v>
      </c>
      <c r="G20" s="20"/>
      <c r="H20" s="94"/>
      <c r="I20" s="176"/>
      <c r="J20" s="179"/>
    </row>
    <row r="21" spans="2:10" ht="16.899999999999999" customHeight="1" x14ac:dyDescent="0.2">
      <c r="B21" s="90" t="s">
        <v>274</v>
      </c>
      <c r="C21" s="52" t="s">
        <v>259</v>
      </c>
      <c r="D21" s="91">
        <v>1</v>
      </c>
      <c r="E21" s="92">
        <v>15.5</v>
      </c>
      <c r="F21" s="93">
        <f t="shared" si="0"/>
        <v>15.5</v>
      </c>
      <c r="G21" s="20"/>
      <c r="H21" s="94"/>
      <c r="I21" s="176"/>
      <c r="J21" s="179"/>
    </row>
    <row r="22" spans="2:10" ht="16.899999999999999" customHeight="1" x14ac:dyDescent="0.2">
      <c r="B22" s="90" t="s">
        <v>275</v>
      </c>
      <c r="C22" s="52" t="s">
        <v>259</v>
      </c>
      <c r="D22" s="91">
        <v>1</v>
      </c>
      <c r="E22" s="92">
        <v>17.239999999999998</v>
      </c>
      <c r="F22" s="93">
        <f t="shared" si="0"/>
        <v>17.239999999999998</v>
      </c>
      <c r="G22" s="20"/>
      <c r="H22" s="94"/>
      <c r="I22" s="176"/>
      <c r="J22" s="179"/>
    </row>
    <row r="23" spans="2:10" ht="16.899999999999999" customHeight="1" x14ac:dyDescent="0.2">
      <c r="B23" s="90" t="s">
        <v>276</v>
      </c>
      <c r="C23" s="52" t="s">
        <v>259</v>
      </c>
      <c r="D23" s="91">
        <v>1</v>
      </c>
      <c r="E23" s="92">
        <v>26.42</v>
      </c>
      <c r="F23" s="93">
        <f t="shared" si="0"/>
        <v>26.42</v>
      </c>
      <c r="G23" s="20"/>
      <c r="H23" s="94"/>
      <c r="I23" s="176"/>
      <c r="J23" s="179"/>
    </row>
    <row r="24" spans="2:10" ht="16.899999999999999" customHeight="1" x14ac:dyDescent="0.2">
      <c r="B24" s="90" t="s">
        <v>277</v>
      </c>
      <c r="C24" s="52" t="s">
        <v>259</v>
      </c>
      <c r="D24" s="91">
        <v>24</v>
      </c>
      <c r="E24" s="92">
        <v>1.52</v>
      </c>
      <c r="F24" s="93">
        <f t="shared" si="0"/>
        <v>36.479999999999997</v>
      </c>
      <c r="G24" s="20"/>
      <c r="H24" s="94"/>
      <c r="I24" s="176"/>
      <c r="J24" s="179"/>
    </row>
    <row r="25" spans="2:10" ht="16.899999999999999" customHeight="1" x14ac:dyDescent="0.2">
      <c r="B25" s="90" t="s">
        <v>278</v>
      </c>
      <c r="C25" s="52" t="s">
        <v>259</v>
      </c>
      <c r="D25" s="91">
        <v>24</v>
      </c>
      <c r="E25" s="92">
        <v>5.01</v>
      </c>
      <c r="F25" s="93">
        <f t="shared" si="0"/>
        <v>120.24</v>
      </c>
      <c r="G25" s="20"/>
      <c r="H25" s="94"/>
      <c r="I25" s="176"/>
      <c r="J25" s="179"/>
    </row>
    <row r="26" spans="2:10" ht="16.899999999999999" customHeight="1" x14ac:dyDescent="0.2">
      <c r="B26" s="90" t="s">
        <v>279</v>
      </c>
      <c r="C26" s="52" t="s">
        <v>259</v>
      </c>
      <c r="D26" s="91">
        <v>2</v>
      </c>
      <c r="E26" s="92">
        <v>9.02</v>
      </c>
      <c r="F26" s="93">
        <f t="shared" si="0"/>
        <v>18.04</v>
      </c>
      <c r="G26" s="20"/>
      <c r="H26" s="94"/>
      <c r="I26" s="176"/>
      <c r="J26" s="179"/>
    </row>
    <row r="27" spans="2:10" ht="16.899999999999999" customHeight="1" x14ac:dyDescent="0.2">
      <c r="B27" s="90" t="s">
        <v>280</v>
      </c>
      <c r="C27" s="52" t="s">
        <v>259</v>
      </c>
      <c r="D27" s="91">
        <v>2</v>
      </c>
      <c r="E27" s="92">
        <v>8.1199999999999992</v>
      </c>
      <c r="F27" s="93">
        <f t="shared" si="0"/>
        <v>16.239999999999998</v>
      </c>
      <c r="G27" s="20"/>
      <c r="H27" s="94"/>
      <c r="I27" s="176"/>
      <c r="J27" s="179"/>
    </row>
    <row r="28" spans="2:10" ht="16.899999999999999" customHeight="1" x14ac:dyDescent="0.2">
      <c r="B28" s="90" t="s">
        <v>281</v>
      </c>
      <c r="C28" s="52" t="s">
        <v>259</v>
      </c>
      <c r="D28" s="91">
        <v>1</v>
      </c>
      <c r="E28" s="92">
        <v>14.2</v>
      </c>
      <c r="F28" s="93">
        <f t="shared" si="0"/>
        <v>14.2</v>
      </c>
      <c r="G28" s="20"/>
      <c r="H28" s="94"/>
      <c r="I28" s="176"/>
      <c r="J28" s="179"/>
    </row>
    <row r="29" spans="2:10" ht="16.899999999999999" customHeight="1" x14ac:dyDescent="0.2">
      <c r="B29" s="90" t="s">
        <v>282</v>
      </c>
      <c r="C29" s="52" t="s">
        <v>259</v>
      </c>
      <c r="D29" s="91">
        <v>6</v>
      </c>
      <c r="E29" s="92">
        <v>8.4</v>
      </c>
      <c r="F29" s="93">
        <f t="shared" si="0"/>
        <v>50.4</v>
      </c>
      <c r="G29" s="20"/>
      <c r="H29" s="94"/>
      <c r="I29" s="176"/>
      <c r="J29" s="179"/>
    </row>
    <row r="30" spans="2:10" ht="16.899999999999999" customHeight="1" x14ac:dyDescent="0.2">
      <c r="B30" s="90" t="s">
        <v>283</v>
      </c>
      <c r="C30" s="52" t="s">
        <v>259</v>
      </c>
      <c r="D30" s="91">
        <v>1</v>
      </c>
      <c r="E30" s="92">
        <v>31.85</v>
      </c>
      <c r="F30" s="93">
        <f t="shared" si="0"/>
        <v>31.85</v>
      </c>
      <c r="G30" s="20"/>
      <c r="H30" s="94"/>
      <c r="I30" s="176"/>
      <c r="J30" s="179"/>
    </row>
    <row r="31" spans="2:10" ht="16.899999999999999" customHeight="1" x14ac:dyDescent="0.2">
      <c r="B31" s="90" t="s">
        <v>284</v>
      </c>
      <c r="C31" s="52" t="s">
        <v>259</v>
      </c>
      <c r="D31" s="91">
        <v>24</v>
      </c>
      <c r="E31" s="92">
        <v>5.49</v>
      </c>
      <c r="F31" s="93">
        <f t="shared" si="0"/>
        <v>131.76</v>
      </c>
      <c r="G31" s="20"/>
      <c r="H31" s="94"/>
      <c r="I31" s="176"/>
      <c r="J31" s="179"/>
    </row>
    <row r="32" spans="2:10" ht="16.899999999999999" customHeight="1" x14ac:dyDescent="0.2">
      <c r="B32" s="90" t="s">
        <v>285</v>
      </c>
      <c r="C32" s="52" t="s">
        <v>259</v>
      </c>
      <c r="D32" s="91">
        <v>4</v>
      </c>
      <c r="E32" s="92">
        <v>1.48</v>
      </c>
      <c r="F32" s="93">
        <f t="shared" si="0"/>
        <v>5.92</v>
      </c>
      <c r="G32" s="20"/>
      <c r="H32" s="94"/>
      <c r="I32" s="176"/>
      <c r="J32" s="179"/>
    </row>
    <row r="33" spans="2:10" ht="16.899999999999999" customHeight="1" x14ac:dyDescent="0.2">
      <c r="B33" s="90" t="s">
        <v>286</v>
      </c>
      <c r="C33" s="52" t="s">
        <v>259</v>
      </c>
      <c r="D33" s="91">
        <v>1</v>
      </c>
      <c r="E33" s="92">
        <v>144.32</v>
      </c>
      <c r="F33" s="93">
        <f t="shared" si="0"/>
        <v>144.32</v>
      </c>
      <c r="G33" s="20"/>
      <c r="H33" s="94"/>
      <c r="I33" s="176"/>
      <c r="J33" s="179"/>
    </row>
    <row r="34" spans="2:10" ht="16.899999999999999" customHeight="1" x14ac:dyDescent="0.2">
      <c r="B34" s="90" t="s">
        <v>287</v>
      </c>
      <c r="C34" s="52" t="s">
        <v>259</v>
      </c>
      <c r="D34" s="91">
        <v>1</v>
      </c>
      <c r="E34" s="92">
        <v>49.4</v>
      </c>
      <c r="F34" s="93">
        <f t="shared" si="0"/>
        <v>49.4</v>
      </c>
      <c r="G34" s="20"/>
      <c r="H34" s="94"/>
      <c r="I34" s="176"/>
      <c r="J34" s="179"/>
    </row>
    <row r="35" spans="2:10" ht="16.899999999999999" customHeight="1" x14ac:dyDescent="0.2">
      <c r="B35" s="90" t="s">
        <v>288</v>
      </c>
      <c r="C35" s="52" t="s">
        <v>259</v>
      </c>
      <c r="D35" s="91">
        <v>1</v>
      </c>
      <c r="E35" s="92">
        <v>79.23</v>
      </c>
      <c r="F35" s="93">
        <f t="shared" si="0"/>
        <v>79.23</v>
      </c>
      <c r="G35" s="20"/>
      <c r="H35" s="94"/>
      <c r="I35" s="176"/>
      <c r="J35" s="179"/>
    </row>
    <row r="36" spans="2:10" ht="16.899999999999999" customHeight="1" x14ac:dyDescent="0.2">
      <c r="B36" s="90" t="s">
        <v>289</v>
      </c>
      <c r="C36" s="52" t="s">
        <v>259</v>
      </c>
      <c r="D36" s="91">
        <v>1</v>
      </c>
      <c r="E36" s="92">
        <v>62.78</v>
      </c>
      <c r="F36" s="93">
        <f t="shared" si="0"/>
        <v>62.78</v>
      </c>
      <c r="G36" s="20"/>
      <c r="H36" s="94"/>
      <c r="I36" s="176"/>
      <c r="J36" s="179"/>
    </row>
    <row r="37" spans="2:10" ht="16.899999999999999" customHeight="1" x14ac:dyDescent="0.2">
      <c r="B37" s="90" t="s">
        <v>290</v>
      </c>
      <c r="C37" s="52" t="s">
        <v>259</v>
      </c>
      <c r="D37" s="91">
        <v>1</v>
      </c>
      <c r="E37" s="92">
        <v>135.44</v>
      </c>
      <c r="F37" s="93">
        <f t="shared" si="0"/>
        <v>135.44</v>
      </c>
      <c r="G37" s="20"/>
      <c r="H37" s="94"/>
      <c r="I37" s="176"/>
      <c r="J37" s="179"/>
    </row>
    <row r="38" spans="2:10" ht="16.899999999999999" customHeight="1" x14ac:dyDescent="0.2">
      <c r="B38" s="90" t="s">
        <v>291</v>
      </c>
      <c r="C38" s="52" t="s">
        <v>259</v>
      </c>
      <c r="D38" s="91">
        <v>1</v>
      </c>
      <c r="E38" s="92">
        <v>57.75</v>
      </c>
      <c r="F38" s="93">
        <f t="shared" si="0"/>
        <v>57.75</v>
      </c>
      <c r="G38" s="20"/>
      <c r="H38" s="94"/>
      <c r="I38" s="176"/>
      <c r="J38" s="179"/>
    </row>
    <row r="39" spans="2:10" ht="16.899999999999999" customHeight="1" x14ac:dyDescent="0.2">
      <c r="B39" s="90" t="s">
        <v>292</v>
      </c>
      <c r="C39" s="52" t="s">
        <v>259</v>
      </c>
      <c r="D39" s="91">
        <v>1</v>
      </c>
      <c r="E39" s="92">
        <v>77.81</v>
      </c>
      <c r="F39" s="93">
        <f t="shared" ref="F39:F55" si="1">ROUND(D39*E39,2)</f>
        <v>77.81</v>
      </c>
      <c r="G39" s="20"/>
      <c r="H39" s="94"/>
      <c r="I39" s="176"/>
      <c r="J39" s="179"/>
    </row>
    <row r="40" spans="2:10" ht="16.899999999999999" customHeight="1" x14ac:dyDescent="0.2">
      <c r="B40" s="90" t="s">
        <v>293</v>
      </c>
      <c r="C40" s="52" t="s">
        <v>259</v>
      </c>
      <c r="D40" s="91">
        <v>1</v>
      </c>
      <c r="E40" s="92">
        <v>53.87</v>
      </c>
      <c r="F40" s="93">
        <f t="shared" si="1"/>
        <v>53.87</v>
      </c>
      <c r="G40" s="20"/>
      <c r="H40" s="94"/>
      <c r="I40" s="176"/>
      <c r="J40" s="179"/>
    </row>
    <row r="41" spans="2:10" ht="16.899999999999999" customHeight="1" x14ac:dyDescent="0.2">
      <c r="B41" s="90" t="s">
        <v>294</v>
      </c>
      <c r="C41" s="52" t="s">
        <v>259</v>
      </c>
      <c r="D41" s="91">
        <v>1</v>
      </c>
      <c r="E41" s="92">
        <v>24.01</v>
      </c>
      <c r="F41" s="93">
        <f t="shared" si="1"/>
        <v>24.01</v>
      </c>
      <c r="G41" s="20"/>
      <c r="H41" s="94"/>
      <c r="I41" s="176"/>
      <c r="J41" s="179"/>
    </row>
    <row r="42" spans="2:10" ht="16.899999999999999" customHeight="1" x14ac:dyDescent="0.2">
      <c r="B42" s="90" t="s">
        <v>295</v>
      </c>
      <c r="C42" s="52" t="s">
        <v>259</v>
      </c>
      <c r="D42" s="91">
        <v>1</v>
      </c>
      <c r="E42" s="92">
        <v>22</v>
      </c>
      <c r="F42" s="93">
        <f t="shared" si="1"/>
        <v>22</v>
      </c>
      <c r="G42" s="20"/>
      <c r="H42" s="94"/>
      <c r="I42" s="176"/>
      <c r="J42" s="179"/>
    </row>
    <row r="43" spans="2:10" ht="16.899999999999999" customHeight="1" x14ac:dyDescent="0.2">
      <c r="B43" s="90" t="s">
        <v>296</v>
      </c>
      <c r="C43" s="52" t="s">
        <v>259</v>
      </c>
      <c r="D43" s="91">
        <v>1</v>
      </c>
      <c r="E43" s="92">
        <v>26.52</v>
      </c>
      <c r="F43" s="93">
        <f t="shared" si="1"/>
        <v>26.52</v>
      </c>
      <c r="G43" s="20"/>
      <c r="H43" s="94"/>
      <c r="I43" s="176"/>
      <c r="J43" s="179"/>
    </row>
    <row r="44" spans="2:10" ht="16.899999999999999" customHeight="1" x14ac:dyDescent="0.2">
      <c r="B44" s="90" t="s">
        <v>297</v>
      </c>
      <c r="C44" s="52" t="s">
        <v>259</v>
      </c>
      <c r="D44" s="91">
        <v>1</v>
      </c>
      <c r="E44" s="92">
        <v>18.55</v>
      </c>
      <c r="F44" s="93">
        <f t="shared" si="1"/>
        <v>18.55</v>
      </c>
      <c r="G44" s="20"/>
      <c r="H44" s="94"/>
      <c r="I44" s="176"/>
      <c r="J44" s="179"/>
    </row>
    <row r="45" spans="2:10" ht="16.899999999999999" customHeight="1" x14ac:dyDescent="0.2">
      <c r="B45" s="90" t="s">
        <v>298</v>
      </c>
      <c r="C45" s="52" t="s">
        <v>259</v>
      </c>
      <c r="D45" s="91">
        <v>1</v>
      </c>
      <c r="E45" s="92">
        <v>43.05</v>
      </c>
      <c r="F45" s="93">
        <f t="shared" si="1"/>
        <v>43.05</v>
      </c>
      <c r="G45" s="20"/>
      <c r="H45" s="94"/>
      <c r="I45" s="176"/>
      <c r="J45" s="179"/>
    </row>
    <row r="46" spans="2:10" ht="16.899999999999999" customHeight="1" x14ac:dyDescent="0.2">
      <c r="B46" s="90" t="s">
        <v>299</v>
      </c>
      <c r="C46" s="52" t="s">
        <v>259</v>
      </c>
      <c r="D46" s="91">
        <v>0</v>
      </c>
      <c r="E46" s="92">
        <v>8.9499999999999993</v>
      </c>
      <c r="F46" s="93">
        <f t="shared" si="1"/>
        <v>0</v>
      </c>
      <c r="G46" s="20"/>
      <c r="H46" s="94"/>
      <c r="I46" s="176"/>
      <c r="J46" s="179"/>
    </row>
    <row r="47" spans="2:10" ht="16.899999999999999" customHeight="1" x14ac:dyDescent="0.2">
      <c r="B47" s="90" t="s">
        <v>300</v>
      </c>
      <c r="C47" s="52" t="s">
        <v>259</v>
      </c>
      <c r="D47" s="91">
        <v>0</v>
      </c>
      <c r="E47" s="92">
        <v>11.92</v>
      </c>
      <c r="F47" s="93">
        <f t="shared" si="1"/>
        <v>0</v>
      </c>
      <c r="G47" s="20"/>
      <c r="H47" s="94"/>
      <c r="I47" s="176"/>
      <c r="J47" s="179"/>
    </row>
    <row r="48" spans="2:10" ht="16.899999999999999" customHeight="1" x14ac:dyDescent="0.2">
      <c r="B48" s="90" t="s">
        <v>301</v>
      </c>
      <c r="C48" s="52" t="s">
        <v>259</v>
      </c>
      <c r="D48" s="91">
        <v>0</v>
      </c>
      <c r="E48" s="92">
        <v>7.45</v>
      </c>
      <c r="F48" s="93">
        <f t="shared" si="1"/>
        <v>0</v>
      </c>
      <c r="G48" s="20"/>
      <c r="H48" s="94"/>
      <c r="I48" s="176"/>
      <c r="J48" s="179"/>
    </row>
    <row r="49" spans="2:10" ht="16.899999999999999" customHeight="1" x14ac:dyDescent="0.2">
      <c r="B49" s="90" t="s">
        <v>302</v>
      </c>
      <c r="C49" s="52" t="s">
        <v>259</v>
      </c>
      <c r="D49" s="91">
        <v>0</v>
      </c>
      <c r="E49" s="92">
        <v>19.28</v>
      </c>
      <c r="F49" s="93">
        <f t="shared" si="1"/>
        <v>0</v>
      </c>
      <c r="G49" s="20"/>
      <c r="H49" s="94"/>
      <c r="I49" s="176"/>
      <c r="J49" s="179"/>
    </row>
    <row r="50" spans="2:10" ht="16.899999999999999" customHeight="1" x14ac:dyDescent="0.2">
      <c r="B50" s="90" t="s">
        <v>303</v>
      </c>
      <c r="C50" s="52" t="s">
        <v>259</v>
      </c>
      <c r="D50" s="91">
        <v>0</v>
      </c>
      <c r="E50" s="92">
        <v>9.01</v>
      </c>
      <c r="F50" s="93">
        <f t="shared" si="1"/>
        <v>0</v>
      </c>
      <c r="G50" s="20"/>
      <c r="H50" s="94"/>
      <c r="I50" s="176"/>
      <c r="J50" s="179"/>
    </row>
    <row r="51" spans="2:10" ht="16.899999999999999" customHeight="1" x14ac:dyDescent="0.2">
      <c r="B51" s="90" t="s">
        <v>304</v>
      </c>
      <c r="C51" s="52" t="s">
        <v>259</v>
      </c>
      <c r="D51" s="91">
        <v>1</v>
      </c>
      <c r="E51" s="92">
        <v>35.71</v>
      </c>
      <c r="F51" s="93">
        <f t="shared" si="1"/>
        <v>35.71</v>
      </c>
      <c r="G51" s="20"/>
      <c r="H51" s="94"/>
      <c r="I51" s="176"/>
      <c r="J51" s="179"/>
    </row>
    <row r="52" spans="2:10" ht="16.899999999999999" customHeight="1" x14ac:dyDescent="0.2">
      <c r="B52" s="90" t="s">
        <v>305</v>
      </c>
      <c r="C52" s="52" t="s">
        <v>259</v>
      </c>
      <c r="D52" s="91">
        <v>1</v>
      </c>
      <c r="E52" s="92">
        <v>57.94</v>
      </c>
      <c r="F52" s="93">
        <f t="shared" si="1"/>
        <v>57.94</v>
      </c>
      <c r="G52" s="20"/>
      <c r="H52" s="94"/>
      <c r="I52" s="176"/>
      <c r="J52" s="179"/>
    </row>
    <row r="53" spans="2:10" ht="16.899999999999999" customHeight="1" x14ac:dyDescent="0.2">
      <c r="B53" s="90" t="s">
        <v>306</v>
      </c>
      <c r="C53" s="52" t="s">
        <v>259</v>
      </c>
      <c r="D53" s="91">
        <v>4</v>
      </c>
      <c r="E53" s="92">
        <v>61.39</v>
      </c>
      <c r="F53" s="93">
        <f t="shared" si="1"/>
        <v>245.56</v>
      </c>
      <c r="G53" s="20"/>
      <c r="H53" s="94"/>
      <c r="I53" s="176"/>
      <c r="J53" s="179"/>
    </row>
    <row r="54" spans="2:10" ht="16.899999999999999" customHeight="1" x14ac:dyDescent="0.2">
      <c r="B54" s="90" t="s">
        <v>307</v>
      </c>
      <c r="C54" s="52" t="s">
        <v>259</v>
      </c>
      <c r="D54" s="91">
        <v>2</v>
      </c>
      <c r="E54" s="92">
        <v>9.89</v>
      </c>
      <c r="F54" s="93">
        <f t="shared" si="1"/>
        <v>19.78</v>
      </c>
      <c r="G54" s="20"/>
      <c r="H54" s="94"/>
      <c r="I54" s="176"/>
      <c r="J54" s="179"/>
    </row>
    <row r="55" spans="2:10" ht="16.899999999999999" customHeight="1" x14ac:dyDescent="0.2">
      <c r="B55" s="90" t="s">
        <v>308</v>
      </c>
      <c r="C55" s="52" t="s">
        <v>259</v>
      </c>
      <c r="D55" s="91">
        <v>1</v>
      </c>
      <c r="E55" s="92">
        <v>11.19</v>
      </c>
      <c r="F55" s="93">
        <f t="shared" si="1"/>
        <v>11.19</v>
      </c>
      <c r="G55" s="20"/>
      <c r="H55" s="94"/>
      <c r="I55" s="176"/>
      <c r="J55" s="179"/>
    </row>
    <row r="56" spans="2:10" ht="16.899999999999999" customHeight="1" x14ac:dyDescent="0.2">
      <c r="B56" s="95" t="s">
        <v>309</v>
      </c>
      <c r="C56" s="96"/>
      <c r="D56" s="37"/>
      <c r="E56" s="37"/>
      <c r="F56" s="97">
        <f>SUM(F7:F55)</f>
        <v>2472.7100000000005</v>
      </c>
      <c r="G56" s="98"/>
      <c r="H56" s="99"/>
      <c r="I56" s="176"/>
      <c r="J56" s="179"/>
    </row>
    <row r="57" spans="2:10" ht="16.899999999999999" customHeight="1" x14ac:dyDescent="0.2">
      <c r="B57" s="95" t="s">
        <v>310</v>
      </c>
      <c r="C57" s="96"/>
      <c r="D57" s="37"/>
      <c r="E57" s="37"/>
      <c r="F57" s="97">
        <f>ROUND(F56/12,2)</f>
        <v>206.06</v>
      </c>
      <c r="G57" s="98"/>
      <c r="H57" s="99"/>
      <c r="I57" s="176"/>
      <c r="J57" s="179"/>
    </row>
    <row r="58" spans="2:10" ht="16.899999999999999" customHeight="1" x14ac:dyDescent="0.2">
      <c r="B58" s="90"/>
      <c r="C58" s="52"/>
      <c r="D58" s="91"/>
      <c r="E58" s="91"/>
      <c r="F58" s="100"/>
      <c r="G58" s="69"/>
      <c r="H58" s="101"/>
      <c r="I58" s="176"/>
      <c r="J58" s="179"/>
    </row>
    <row r="59" spans="2:10" ht="16.899999999999999" customHeight="1" x14ac:dyDescent="0.2">
      <c r="B59" s="221" t="s">
        <v>311</v>
      </c>
      <c r="C59" s="219" t="s">
        <v>254</v>
      </c>
      <c r="D59" s="222" t="s">
        <v>312</v>
      </c>
      <c r="E59" s="223" t="s">
        <v>256</v>
      </c>
      <c r="F59" s="223" t="s">
        <v>313</v>
      </c>
      <c r="G59" s="102"/>
      <c r="H59" s="103"/>
      <c r="I59" s="176"/>
      <c r="J59" s="179"/>
    </row>
    <row r="60" spans="2:10" ht="16.899999999999999" customHeight="1" x14ac:dyDescent="0.2">
      <c r="B60" s="221"/>
      <c r="C60" s="219"/>
      <c r="D60" s="219"/>
      <c r="E60" s="219"/>
      <c r="F60" s="219"/>
      <c r="G60" s="102"/>
      <c r="H60" s="102"/>
      <c r="I60" s="176"/>
      <c r="J60" s="179"/>
    </row>
    <row r="61" spans="2:10" ht="16.899999999999999" customHeight="1" x14ac:dyDescent="0.2">
      <c r="B61" s="90" t="s">
        <v>314</v>
      </c>
      <c r="C61" s="52" t="s">
        <v>315</v>
      </c>
      <c r="D61" s="106">
        <v>2</v>
      </c>
      <c r="E61" s="107">
        <v>58.17</v>
      </c>
      <c r="F61" s="108">
        <f t="shared" ref="F61:F76" si="2">ROUND(D61*E61,2)</f>
        <v>116.34</v>
      </c>
      <c r="G61" s="20"/>
      <c r="H61" s="94"/>
      <c r="I61" s="176"/>
      <c r="J61" s="179"/>
    </row>
    <row r="62" spans="2:10" ht="16.899999999999999" customHeight="1" x14ac:dyDescent="0.2">
      <c r="B62" s="90" t="s">
        <v>316</v>
      </c>
      <c r="C62" s="52" t="s">
        <v>259</v>
      </c>
      <c r="D62" s="106">
        <v>4</v>
      </c>
      <c r="E62" s="107">
        <v>66.819999999999993</v>
      </c>
      <c r="F62" s="108">
        <f t="shared" si="2"/>
        <v>267.27999999999997</v>
      </c>
      <c r="G62" s="20"/>
      <c r="H62" s="94"/>
      <c r="I62" s="176"/>
      <c r="J62" s="179"/>
    </row>
    <row r="63" spans="2:10" ht="16.899999999999999" customHeight="1" x14ac:dyDescent="0.2">
      <c r="B63" s="90" t="s">
        <v>317</v>
      </c>
      <c r="C63" s="52" t="s">
        <v>259</v>
      </c>
      <c r="D63" s="106">
        <v>6</v>
      </c>
      <c r="E63" s="107">
        <v>31.02</v>
      </c>
      <c r="F63" s="108">
        <f t="shared" si="2"/>
        <v>186.12</v>
      </c>
      <c r="G63" s="20"/>
      <c r="H63" s="94"/>
      <c r="I63" s="176"/>
      <c r="J63" s="179"/>
    </row>
    <row r="64" spans="2:10" ht="16.899999999999999" customHeight="1" x14ac:dyDescent="0.2">
      <c r="B64" s="90" t="s">
        <v>318</v>
      </c>
      <c r="C64" s="52" t="s">
        <v>259</v>
      </c>
      <c r="D64" s="106">
        <v>6</v>
      </c>
      <c r="E64" s="107">
        <v>28.13</v>
      </c>
      <c r="F64" s="108">
        <f t="shared" si="2"/>
        <v>168.78</v>
      </c>
      <c r="G64" s="20"/>
      <c r="H64" s="94"/>
      <c r="I64" s="176"/>
      <c r="J64" s="179"/>
    </row>
    <row r="65" spans="2:10" ht="16.899999999999999" customHeight="1" x14ac:dyDescent="0.2">
      <c r="B65" s="90" t="s">
        <v>319</v>
      </c>
      <c r="C65" s="52" t="s">
        <v>259</v>
      </c>
      <c r="D65" s="106">
        <v>1</v>
      </c>
      <c r="E65" s="107">
        <v>37.619999999999997</v>
      </c>
      <c r="F65" s="108">
        <f t="shared" si="2"/>
        <v>37.619999999999997</v>
      </c>
      <c r="G65" s="20"/>
      <c r="H65" s="94"/>
      <c r="I65" s="176"/>
      <c r="J65" s="179"/>
    </row>
    <row r="66" spans="2:10" ht="16.899999999999999" customHeight="1" x14ac:dyDescent="0.2">
      <c r="B66" s="90" t="s">
        <v>320</v>
      </c>
      <c r="C66" s="52" t="s">
        <v>259</v>
      </c>
      <c r="D66" s="106">
        <v>2</v>
      </c>
      <c r="E66" s="107">
        <v>5.01</v>
      </c>
      <c r="F66" s="108">
        <f t="shared" si="2"/>
        <v>10.02</v>
      </c>
      <c r="G66" s="20"/>
      <c r="H66" s="94"/>
      <c r="I66" s="176"/>
      <c r="J66" s="179"/>
    </row>
    <row r="67" spans="2:10" ht="16.899999999999999" customHeight="1" x14ac:dyDescent="0.2">
      <c r="B67" s="90" t="s">
        <v>321</v>
      </c>
      <c r="C67" s="52" t="s">
        <v>259</v>
      </c>
      <c r="D67" s="106">
        <v>1</v>
      </c>
      <c r="E67" s="107">
        <v>40.1</v>
      </c>
      <c r="F67" s="108">
        <f t="shared" si="2"/>
        <v>40.1</v>
      </c>
      <c r="G67" s="20"/>
      <c r="H67" s="94"/>
      <c r="I67" s="176"/>
      <c r="J67" s="179"/>
    </row>
    <row r="68" spans="2:10" ht="16.899999999999999" customHeight="1" x14ac:dyDescent="0.2">
      <c r="B68" s="90" t="s">
        <v>322</v>
      </c>
      <c r="C68" s="52" t="s">
        <v>259</v>
      </c>
      <c r="D68" s="106">
        <v>4</v>
      </c>
      <c r="E68" s="107">
        <v>2.95</v>
      </c>
      <c r="F68" s="108">
        <f t="shared" si="2"/>
        <v>11.8</v>
      </c>
      <c r="G68" s="20"/>
      <c r="H68" s="94"/>
      <c r="I68" s="176"/>
      <c r="J68" s="179"/>
    </row>
    <row r="69" spans="2:10" ht="16.899999999999999" customHeight="1" x14ac:dyDescent="0.2">
      <c r="B69" s="90" t="s">
        <v>323</v>
      </c>
      <c r="C69" s="52" t="s">
        <v>259</v>
      </c>
      <c r="D69" s="106">
        <v>12</v>
      </c>
      <c r="E69" s="107">
        <v>11.04</v>
      </c>
      <c r="F69" s="108">
        <f t="shared" si="2"/>
        <v>132.47999999999999</v>
      </c>
      <c r="G69" s="20"/>
      <c r="H69" s="94"/>
      <c r="I69" s="176"/>
      <c r="J69" s="179"/>
    </row>
    <row r="70" spans="2:10" ht="16.899999999999999" customHeight="1" x14ac:dyDescent="0.2">
      <c r="B70" s="90" t="s">
        <v>324</v>
      </c>
      <c r="C70" s="52" t="s">
        <v>259</v>
      </c>
      <c r="D70" s="106">
        <v>2</v>
      </c>
      <c r="E70" s="107">
        <v>51.95</v>
      </c>
      <c r="F70" s="108">
        <f t="shared" si="2"/>
        <v>103.9</v>
      </c>
      <c r="G70" s="20"/>
      <c r="H70" s="94"/>
      <c r="I70" s="176"/>
      <c r="J70" s="179"/>
    </row>
    <row r="71" spans="2:10" ht="16.899999999999999" customHeight="1" x14ac:dyDescent="0.2">
      <c r="B71" s="90" t="s">
        <v>325</v>
      </c>
      <c r="C71" s="52" t="s">
        <v>259</v>
      </c>
      <c r="D71" s="106">
        <v>2</v>
      </c>
      <c r="E71" s="107">
        <v>119.62</v>
      </c>
      <c r="F71" s="108">
        <f t="shared" si="2"/>
        <v>239.24</v>
      </c>
      <c r="G71" s="20"/>
      <c r="H71" s="94"/>
      <c r="I71" s="176"/>
      <c r="J71" s="179"/>
    </row>
    <row r="72" spans="2:10" ht="16.899999999999999" customHeight="1" x14ac:dyDescent="0.2">
      <c r="B72" s="90" t="s">
        <v>326</v>
      </c>
      <c r="C72" s="52" t="s">
        <v>315</v>
      </c>
      <c r="D72" s="106">
        <v>2</v>
      </c>
      <c r="E72" s="107">
        <v>5.69</v>
      </c>
      <c r="F72" s="108">
        <f t="shared" si="2"/>
        <v>11.38</v>
      </c>
      <c r="G72" s="20"/>
      <c r="H72" s="94"/>
      <c r="I72" s="176"/>
      <c r="J72" s="179"/>
    </row>
    <row r="73" spans="2:10" ht="16.899999999999999" customHeight="1" x14ac:dyDescent="0.2">
      <c r="B73" s="90" t="s">
        <v>327</v>
      </c>
      <c r="C73" s="52" t="s">
        <v>315</v>
      </c>
      <c r="D73" s="106">
        <v>2</v>
      </c>
      <c r="E73" s="107">
        <v>4.63</v>
      </c>
      <c r="F73" s="108">
        <f t="shared" si="2"/>
        <v>9.26</v>
      </c>
      <c r="G73" s="20"/>
      <c r="H73" s="94"/>
      <c r="I73" s="176"/>
      <c r="J73" s="179"/>
    </row>
    <row r="74" spans="2:10" ht="16.899999999999999" customHeight="1" x14ac:dyDescent="0.2">
      <c r="B74" s="90" t="s">
        <v>328</v>
      </c>
      <c r="C74" s="52" t="s">
        <v>259</v>
      </c>
      <c r="D74" s="106">
        <v>2</v>
      </c>
      <c r="E74" s="107">
        <v>23.23</v>
      </c>
      <c r="F74" s="108">
        <f t="shared" si="2"/>
        <v>46.46</v>
      </c>
      <c r="G74" s="20"/>
      <c r="H74" s="94"/>
      <c r="I74" s="176"/>
      <c r="J74" s="179"/>
    </row>
    <row r="75" spans="2:10" ht="16.899999999999999" customHeight="1" x14ac:dyDescent="0.2">
      <c r="B75" s="90" t="s">
        <v>329</v>
      </c>
      <c r="C75" s="52" t="s">
        <v>315</v>
      </c>
      <c r="D75" s="106">
        <v>2</v>
      </c>
      <c r="E75" s="107">
        <v>293.72000000000003</v>
      </c>
      <c r="F75" s="108">
        <f t="shared" si="2"/>
        <v>587.44000000000005</v>
      </c>
      <c r="G75" s="20"/>
      <c r="H75" s="94"/>
      <c r="I75" s="176"/>
      <c r="J75" s="179"/>
    </row>
    <row r="76" spans="2:10" ht="16.899999999999999" customHeight="1" x14ac:dyDescent="0.2">
      <c r="B76" s="90" t="s">
        <v>330</v>
      </c>
      <c r="C76" s="52" t="s">
        <v>315</v>
      </c>
      <c r="D76" s="106">
        <v>1</v>
      </c>
      <c r="E76" s="107">
        <v>41.93</v>
      </c>
      <c r="F76" s="108">
        <f t="shared" si="2"/>
        <v>41.93</v>
      </c>
      <c r="G76" s="20"/>
      <c r="H76" s="94"/>
      <c r="I76" s="176"/>
      <c r="J76" s="179"/>
    </row>
    <row r="77" spans="2:10" ht="16.899999999999999" customHeight="1" x14ac:dyDescent="0.2">
      <c r="B77" s="95" t="s">
        <v>331</v>
      </c>
      <c r="C77" s="96"/>
      <c r="D77" s="37"/>
      <c r="E77" s="109"/>
      <c r="F77" s="97">
        <f>SUM(F61:F76)</f>
        <v>2010.1500000000003</v>
      </c>
      <c r="G77" s="110"/>
      <c r="H77" s="99"/>
      <c r="I77" s="176"/>
      <c r="J77" s="179"/>
    </row>
    <row r="78" spans="2:10" ht="16.899999999999999" customHeight="1" x14ac:dyDescent="0.2">
      <c r="B78" s="95" t="s">
        <v>332</v>
      </c>
      <c r="C78" s="96"/>
      <c r="D78" s="37"/>
      <c r="E78" s="109"/>
      <c r="F78" s="97">
        <f>ROUND(F77/12,2)</f>
        <v>167.51</v>
      </c>
      <c r="G78" s="110"/>
      <c r="H78" s="99"/>
      <c r="I78" s="176"/>
      <c r="J78" s="179"/>
    </row>
    <row r="79" spans="2:10" ht="16.899999999999999" customHeight="1" x14ac:dyDescent="0.2">
      <c r="B79" s="90"/>
      <c r="D79" s="20"/>
      <c r="E79" s="20"/>
      <c r="F79" s="20"/>
      <c r="G79" s="20"/>
      <c r="H79" s="94"/>
      <c r="I79" s="176"/>
      <c r="J79" s="179"/>
    </row>
    <row r="80" spans="2:10" ht="16.899999999999999" customHeight="1" x14ac:dyDescent="0.2">
      <c r="B80" s="221" t="s">
        <v>333</v>
      </c>
      <c r="C80" s="219" t="s">
        <v>254</v>
      </c>
      <c r="D80" s="222" t="s">
        <v>312</v>
      </c>
      <c r="E80" s="223" t="s">
        <v>256</v>
      </c>
      <c r="F80" s="223" t="s">
        <v>313</v>
      </c>
      <c r="G80" s="222" t="s">
        <v>334</v>
      </c>
      <c r="H80" s="228" t="s">
        <v>335</v>
      </c>
      <c r="I80" s="176"/>
      <c r="J80" s="179"/>
    </row>
    <row r="81" spans="2:10" ht="16.899999999999999" customHeight="1" x14ac:dyDescent="0.2">
      <c r="B81" s="221"/>
      <c r="C81" s="219"/>
      <c r="D81" s="219"/>
      <c r="E81" s="219"/>
      <c r="F81" s="219"/>
      <c r="G81" s="222"/>
      <c r="H81" s="228"/>
      <c r="I81" s="176"/>
      <c r="J81" s="179"/>
    </row>
    <row r="82" spans="2:10" ht="16.899999999999999" customHeight="1" x14ac:dyDescent="0.2">
      <c r="B82" s="90" t="s">
        <v>336</v>
      </c>
      <c r="C82" s="52" t="s">
        <v>337</v>
      </c>
      <c r="D82" s="91">
        <v>0</v>
      </c>
      <c r="E82" s="107">
        <v>408.58</v>
      </c>
      <c r="F82" s="93">
        <f>ROUND(E82*D82,2)</f>
        <v>0</v>
      </c>
      <c r="G82" s="91">
        <v>0</v>
      </c>
      <c r="H82" s="111">
        <f>G82*2</f>
        <v>0</v>
      </c>
      <c r="I82" s="176"/>
      <c r="J82" s="179"/>
    </row>
    <row r="83" spans="2:10" ht="16.899999999999999" customHeight="1" x14ac:dyDescent="0.2">
      <c r="B83" s="90" t="s">
        <v>338</v>
      </c>
      <c r="C83" s="52" t="s">
        <v>339</v>
      </c>
      <c r="D83" s="91">
        <v>0</v>
      </c>
      <c r="E83" s="107">
        <v>132.97999999999999</v>
      </c>
      <c r="F83" s="93">
        <f>ROUND(E83*D83,2)</f>
        <v>0</v>
      </c>
      <c r="G83" s="91">
        <v>0</v>
      </c>
      <c r="H83" s="111">
        <f>G83*2</f>
        <v>0</v>
      </c>
      <c r="I83" s="176"/>
      <c r="J83" s="179"/>
    </row>
    <row r="84" spans="2:10" ht="16.899999999999999" customHeight="1" x14ac:dyDescent="0.2">
      <c r="B84" s="90" t="s">
        <v>340</v>
      </c>
      <c r="C84" s="52" t="s">
        <v>339</v>
      </c>
      <c r="D84" s="91">
        <v>0</v>
      </c>
      <c r="E84" s="107">
        <v>127.36</v>
      </c>
      <c r="F84" s="93">
        <f>ROUND(E84*D84,2)</f>
        <v>0</v>
      </c>
      <c r="G84" s="91">
        <v>0</v>
      </c>
      <c r="H84" s="111">
        <f>G84*2</f>
        <v>0</v>
      </c>
      <c r="I84" s="176"/>
      <c r="J84" s="179"/>
    </row>
    <row r="85" spans="2:10" ht="16.899999999999999" customHeight="1" x14ac:dyDescent="0.2">
      <c r="B85" s="90" t="s">
        <v>341</v>
      </c>
      <c r="C85" s="52" t="s">
        <v>342</v>
      </c>
      <c r="D85" s="91">
        <v>0</v>
      </c>
      <c r="E85" s="107">
        <v>38.700000000000003</v>
      </c>
      <c r="F85" s="93">
        <f>ROUND(E85*D85,2)</f>
        <v>0</v>
      </c>
      <c r="G85" s="91">
        <v>0</v>
      </c>
      <c r="H85" s="111">
        <f>G85*4</f>
        <v>0</v>
      </c>
      <c r="I85" s="176"/>
      <c r="J85" s="179"/>
    </row>
    <row r="86" spans="2:10" ht="16.899999999999999" customHeight="1" x14ac:dyDescent="0.2">
      <c r="B86" s="90" t="s">
        <v>343</v>
      </c>
      <c r="C86" s="52" t="s">
        <v>344</v>
      </c>
      <c r="D86" s="91">
        <v>0</v>
      </c>
      <c r="E86" s="107">
        <v>44.35</v>
      </c>
      <c r="F86" s="93">
        <f>ROUND(E86*D86,2)</f>
        <v>0</v>
      </c>
      <c r="G86" s="91">
        <v>0</v>
      </c>
      <c r="H86" s="111">
        <f>G86*4</f>
        <v>0</v>
      </c>
      <c r="I86" s="176"/>
      <c r="J86" s="179"/>
    </row>
    <row r="87" spans="2:10" ht="16.899999999999999" customHeight="1" x14ac:dyDescent="0.2">
      <c r="B87" s="95" t="s">
        <v>309</v>
      </c>
      <c r="C87" s="96"/>
      <c r="D87" s="37"/>
      <c r="E87" s="37"/>
      <c r="F87" s="97">
        <f>SUM(F82:F86)</f>
        <v>0</v>
      </c>
      <c r="G87" s="112"/>
      <c r="H87" s="99"/>
      <c r="I87" s="176"/>
      <c r="J87" s="179"/>
    </row>
    <row r="88" spans="2:10" ht="16.899999999999999" customHeight="1" x14ac:dyDescent="0.2">
      <c r="B88" s="95" t="s">
        <v>310</v>
      </c>
      <c r="C88" s="96"/>
      <c r="D88" s="37"/>
      <c r="E88" s="37"/>
      <c r="F88" s="97">
        <f>ROUND(F87/12,2)</f>
        <v>0</v>
      </c>
      <c r="G88" s="112"/>
      <c r="H88" s="99"/>
      <c r="I88" s="176"/>
      <c r="J88" s="179"/>
    </row>
    <row r="89" spans="2:10" ht="16.899999999999999" customHeight="1" x14ac:dyDescent="0.2">
      <c r="B89" s="90"/>
      <c r="C89" s="52"/>
      <c r="D89" s="106"/>
      <c r="E89" s="113"/>
      <c r="F89" s="113"/>
      <c r="G89" s="20"/>
      <c r="H89" s="94"/>
      <c r="I89" s="176"/>
      <c r="J89" s="179"/>
    </row>
    <row r="90" spans="2:10" ht="16.899999999999999" customHeight="1" x14ac:dyDescent="0.2">
      <c r="B90" s="90"/>
      <c r="C90" s="52"/>
      <c r="D90" s="106"/>
      <c r="E90" s="113"/>
      <c r="F90" s="113"/>
      <c r="G90" s="20"/>
      <c r="H90" s="94"/>
      <c r="I90" s="176"/>
      <c r="J90" s="179"/>
    </row>
    <row r="91" spans="2:10" ht="16.899999999999999" customHeight="1" x14ac:dyDescent="0.2">
      <c r="B91" s="221" t="s">
        <v>345</v>
      </c>
      <c r="C91" s="219" t="s">
        <v>254</v>
      </c>
      <c r="D91" s="222" t="s">
        <v>346</v>
      </c>
      <c r="E91" s="223" t="s">
        <v>256</v>
      </c>
      <c r="F91" s="223" t="s">
        <v>313</v>
      </c>
      <c r="G91" s="222" t="s">
        <v>347</v>
      </c>
      <c r="H91" s="228" t="s">
        <v>312</v>
      </c>
      <c r="I91" s="176"/>
      <c r="J91" s="179"/>
    </row>
    <row r="92" spans="2:10" ht="16.899999999999999" customHeight="1" x14ac:dyDescent="0.2">
      <c r="B92" s="221"/>
      <c r="C92" s="219"/>
      <c r="D92" s="219"/>
      <c r="E92" s="219"/>
      <c r="F92" s="219"/>
      <c r="G92" s="219"/>
      <c r="H92" s="228"/>
      <c r="I92" s="176"/>
      <c r="J92" s="179"/>
    </row>
    <row r="93" spans="2:10" ht="16.899999999999999" customHeight="1" x14ac:dyDescent="0.2">
      <c r="B93" s="90" t="s">
        <v>348</v>
      </c>
      <c r="C93" s="52" t="s">
        <v>259</v>
      </c>
      <c r="D93" s="91">
        <v>1</v>
      </c>
      <c r="E93" s="92">
        <v>719</v>
      </c>
      <c r="F93" s="93">
        <f t="shared" ref="F93:F99" si="3">ROUND(H93*E93,2)</f>
        <v>143.80000000000001</v>
      </c>
      <c r="G93" s="91">
        <v>60</v>
      </c>
      <c r="H93" s="111">
        <f t="shared" ref="H93:H99" si="4">12/G93*D93</f>
        <v>0.2</v>
      </c>
      <c r="I93" s="176"/>
      <c r="J93" s="179"/>
    </row>
    <row r="94" spans="2:10" ht="16.899999999999999" customHeight="1" x14ac:dyDescent="0.2">
      <c r="B94" s="90" t="s">
        <v>349</v>
      </c>
      <c r="C94" s="52" t="s">
        <v>259</v>
      </c>
      <c r="D94" s="91">
        <v>1</v>
      </c>
      <c r="E94" s="92">
        <v>611.89</v>
      </c>
      <c r="F94" s="93">
        <f t="shared" si="3"/>
        <v>244.76</v>
      </c>
      <c r="G94" s="91">
        <v>30</v>
      </c>
      <c r="H94" s="111">
        <f t="shared" si="4"/>
        <v>0.4</v>
      </c>
      <c r="I94" s="176"/>
      <c r="J94" s="179"/>
    </row>
    <row r="95" spans="2:10" ht="16.899999999999999" customHeight="1" x14ac:dyDescent="0.2">
      <c r="B95" s="90" t="s">
        <v>350</v>
      </c>
      <c r="C95" s="52" t="s">
        <v>259</v>
      </c>
      <c r="D95" s="91">
        <v>1</v>
      </c>
      <c r="E95" s="92">
        <v>350.61</v>
      </c>
      <c r="F95" s="93">
        <f t="shared" si="3"/>
        <v>175.31</v>
      </c>
      <c r="G95" s="91">
        <v>24</v>
      </c>
      <c r="H95" s="111">
        <f t="shared" si="4"/>
        <v>0.5</v>
      </c>
      <c r="I95" s="176"/>
      <c r="J95" s="179"/>
    </row>
    <row r="96" spans="2:10" ht="16.899999999999999" customHeight="1" x14ac:dyDescent="0.2">
      <c r="B96" s="90" t="s">
        <v>351</v>
      </c>
      <c r="C96" s="52" t="s">
        <v>259</v>
      </c>
      <c r="D96" s="91">
        <v>1</v>
      </c>
      <c r="E96" s="92">
        <v>277.02999999999997</v>
      </c>
      <c r="F96" s="93">
        <f t="shared" si="3"/>
        <v>138.52000000000001</v>
      </c>
      <c r="G96" s="91">
        <v>24</v>
      </c>
      <c r="H96" s="111">
        <f t="shared" si="4"/>
        <v>0.5</v>
      </c>
      <c r="I96" s="176"/>
      <c r="J96" s="179"/>
    </row>
    <row r="97" spans="2:10" ht="16.899999999999999" customHeight="1" x14ac:dyDescent="0.2">
      <c r="B97" s="90" t="s">
        <v>352</v>
      </c>
      <c r="C97" s="52" t="s">
        <v>259</v>
      </c>
      <c r="D97" s="91">
        <v>1</v>
      </c>
      <c r="E97" s="92">
        <v>512.45000000000005</v>
      </c>
      <c r="F97" s="93">
        <f t="shared" si="3"/>
        <v>204.98</v>
      </c>
      <c r="G97" s="91">
        <v>30</v>
      </c>
      <c r="H97" s="111">
        <f t="shared" si="4"/>
        <v>0.4</v>
      </c>
      <c r="I97" s="176"/>
      <c r="J97" s="179"/>
    </row>
    <row r="98" spans="2:10" ht="16.899999999999999" customHeight="1" x14ac:dyDescent="0.2">
      <c r="B98" s="90" t="s">
        <v>353</v>
      </c>
      <c r="C98" s="52" t="s">
        <v>259</v>
      </c>
      <c r="D98" s="91">
        <v>1</v>
      </c>
      <c r="E98" s="92">
        <v>393.79</v>
      </c>
      <c r="F98" s="93">
        <f t="shared" si="3"/>
        <v>196.9</v>
      </c>
      <c r="G98" s="91">
        <v>24</v>
      </c>
      <c r="H98" s="111">
        <f t="shared" si="4"/>
        <v>0.5</v>
      </c>
      <c r="I98" s="176"/>
      <c r="J98" s="179"/>
    </row>
    <row r="99" spans="2:10" ht="16.899999999999999" customHeight="1" x14ac:dyDescent="0.2">
      <c r="B99" s="90" t="s">
        <v>354</v>
      </c>
      <c r="C99" s="52" t="s">
        <v>259</v>
      </c>
      <c r="D99" s="91">
        <v>1</v>
      </c>
      <c r="E99" s="92">
        <v>354.09</v>
      </c>
      <c r="F99" s="93">
        <f t="shared" si="3"/>
        <v>141.63999999999999</v>
      </c>
      <c r="G99" s="91">
        <v>30</v>
      </c>
      <c r="H99" s="111">
        <f t="shared" si="4"/>
        <v>0.4</v>
      </c>
      <c r="I99" s="176"/>
      <c r="J99" s="179"/>
    </row>
    <row r="100" spans="2:10" ht="16.899999999999999" customHeight="1" x14ac:dyDescent="0.2">
      <c r="B100" s="95" t="s">
        <v>355</v>
      </c>
      <c r="C100" s="96"/>
      <c r="D100" s="37"/>
      <c r="E100" s="37"/>
      <c r="F100" s="97">
        <f>SUM(F93:F99)</f>
        <v>1245.9099999999999</v>
      </c>
      <c r="G100" s="112"/>
      <c r="H100" s="99"/>
      <c r="I100" s="176"/>
      <c r="J100" s="179"/>
    </row>
    <row r="101" spans="2:10" ht="16.899999999999999" customHeight="1" x14ac:dyDescent="0.2">
      <c r="B101" s="114" t="s">
        <v>356</v>
      </c>
      <c r="C101" s="115"/>
      <c r="D101" s="116"/>
      <c r="E101" s="116"/>
      <c r="F101" s="117">
        <f>ROUND(F100/12,2)</f>
        <v>103.83</v>
      </c>
      <c r="G101" s="118"/>
      <c r="H101" s="119"/>
      <c r="I101" s="176"/>
      <c r="J101" s="179"/>
    </row>
    <row r="102" spans="2:10" ht="16.899999999999999" customHeight="1" x14ac:dyDescent="0.2">
      <c r="B102" s="120"/>
      <c r="C102" s="52"/>
      <c r="D102" s="106"/>
      <c r="E102" s="54"/>
      <c r="F102" s="113"/>
      <c r="G102" s="20"/>
      <c r="H102" s="20"/>
      <c r="I102" s="176"/>
      <c r="J102" s="179"/>
    </row>
    <row r="103" spans="2:10" ht="16.899999999999999" customHeight="1" x14ac:dyDescent="0.2">
      <c r="B103" s="229" t="s">
        <v>357</v>
      </c>
      <c r="C103" s="229"/>
      <c r="D103" s="229"/>
      <c r="E103" s="229"/>
      <c r="F103" s="229"/>
      <c r="G103" s="229"/>
      <c r="H103" s="229"/>
      <c r="I103" s="176"/>
      <c r="J103" s="179"/>
    </row>
    <row r="104" spans="2:10" ht="16.899999999999999" customHeight="1" x14ac:dyDescent="0.2">
      <c r="B104" s="229"/>
      <c r="C104" s="229"/>
      <c r="D104" s="229"/>
      <c r="E104" s="229"/>
      <c r="F104" s="229"/>
      <c r="G104" s="229"/>
      <c r="H104" s="229"/>
      <c r="I104" s="176"/>
      <c r="J104" s="179"/>
    </row>
    <row r="105" spans="2:10" ht="16.899999999999999" customHeight="1" x14ac:dyDescent="0.2">
      <c r="B105" s="230" t="s">
        <v>253</v>
      </c>
      <c r="C105" s="231" t="s">
        <v>254</v>
      </c>
      <c r="D105" s="232" t="s">
        <v>312</v>
      </c>
      <c r="E105" s="233" t="s">
        <v>256</v>
      </c>
      <c r="F105" s="233" t="s">
        <v>313</v>
      </c>
      <c r="G105" s="158"/>
      <c r="H105" s="159"/>
      <c r="I105" s="176"/>
      <c r="J105" s="179"/>
    </row>
    <row r="106" spans="2:10" ht="16.899999999999999" customHeight="1" x14ac:dyDescent="0.2">
      <c r="B106" s="230"/>
      <c r="C106" s="231"/>
      <c r="D106" s="231"/>
      <c r="E106" s="231"/>
      <c r="F106" s="231"/>
      <c r="G106" s="123"/>
      <c r="H106" s="124"/>
      <c r="I106" s="176"/>
      <c r="J106" s="179"/>
    </row>
    <row r="107" spans="2:10" ht="16.899999999999999" customHeight="1" x14ac:dyDescent="0.2">
      <c r="B107" s="90" t="s">
        <v>358</v>
      </c>
      <c r="C107" s="52" t="s">
        <v>259</v>
      </c>
      <c r="D107" s="106">
        <v>0</v>
      </c>
      <c r="E107" s="125">
        <v>49.78</v>
      </c>
      <c r="F107" s="108">
        <f t="shared" ref="F107:F129" si="5">ROUND(D107*E107,2)</f>
        <v>0</v>
      </c>
      <c r="G107" s="126"/>
      <c r="H107" s="127"/>
      <c r="I107" s="176"/>
      <c r="J107" s="179"/>
    </row>
    <row r="108" spans="2:10" ht="16.899999999999999" customHeight="1" x14ac:dyDescent="0.2">
      <c r="B108" s="90" t="s">
        <v>359</v>
      </c>
      <c r="C108" s="52" t="s">
        <v>259</v>
      </c>
      <c r="D108" s="106">
        <v>0</v>
      </c>
      <c r="E108" s="125">
        <v>64.400000000000006</v>
      </c>
      <c r="F108" s="108">
        <f t="shared" si="5"/>
        <v>0</v>
      </c>
      <c r="G108" s="126"/>
      <c r="H108" s="127"/>
      <c r="I108" s="176"/>
      <c r="J108" s="179"/>
    </row>
    <row r="109" spans="2:10" ht="16.899999999999999" customHeight="1" x14ac:dyDescent="0.2">
      <c r="B109" s="90" t="s">
        <v>360</v>
      </c>
      <c r="C109" s="52" t="s">
        <v>259</v>
      </c>
      <c r="D109" s="106">
        <v>0</v>
      </c>
      <c r="E109" s="125">
        <v>44.4</v>
      </c>
      <c r="F109" s="108">
        <f t="shared" si="5"/>
        <v>0</v>
      </c>
      <c r="G109" s="126"/>
      <c r="H109" s="127"/>
      <c r="I109" s="176"/>
      <c r="J109" s="179"/>
    </row>
    <row r="110" spans="2:10" ht="16.899999999999999" customHeight="1" x14ac:dyDescent="0.2">
      <c r="B110" s="90" t="s">
        <v>361</v>
      </c>
      <c r="C110" s="52" t="s">
        <v>259</v>
      </c>
      <c r="D110" s="106">
        <v>0</v>
      </c>
      <c r="E110" s="125">
        <v>43.23</v>
      </c>
      <c r="F110" s="108">
        <f t="shared" si="5"/>
        <v>0</v>
      </c>
      <c r="G110" s="126"/>
      <c r="H110" s="127"/>
      <c r="I110" s="176"/>
      <c r="J110" s="179"/>
    </row>
    <row r="111" spans="2:10" ht="16.899999999999999" customHeight="1" x14ac:dyDescent="0.2">
      <c r="B111" s="90" t="s">
        <v>362</v>
      </c>
      <c r="C111" s="52" t="s">
        <v>259</v>
      </c>
      <c r="D111" s="106">
        <v>0</v>
      </c>
      <c r="E111" s="125">
        <v>39.979999999999997</v>
      </c>
      <c r="F111" s="108">
        <f t="shared" si="5"/>
        <v>0</v>
      </c>
      <c r="G111" s="126"/>
      <c r="H111" s="127"/>
      <c r="I111" s="176"/>
      <c r="J111" s="179"/>
    </row>
    <row r="112" spans="2:10" ht="16.899999999999999" customHeight="1" x14ac:dyDescent="0.2">
      <c r="B112" s="90" t="s">
        <v>363</v>
      </c>
      <c r="C112" s="52" t="s">
        <v>259</v>
      </c>
      <c r="D112" s="106">
        <v>0</v>
      </c>
      <c r="E112" s="125">
        <v>36.97</v>
      </c>
      <c r="F112" s="108">
        <f t="shared" si="5"/>
        <v>0</v>
      </c>
      <c r="G112" s="126"/>
      <c r="H112" s="127"/>
      <c r="I112" s="176"/>
      <c r="J112" s="179"/>
    </row>
    <row r="113" spans="2:10" ht="16.899999999999999" customHeight="1" x14ac:dyDescent="0.2">
      <c r="B113" s="90" t="s">
        <v>364</v>
      </c>
      <c r="C113" s="52" t="s">
        <v>259</v>
      </c>
      <c r="D113" s="106">
        <v>0</v>
      </c>
      <c r="E113" s="125">
        <v>55.77</v>
      </c>
      <c r="F113" s="108">
        <f t="shared" si="5"/>
        <v>0</v>
      </c>
      <c r="G113" s="126"/>
      <c r="H113" s="127"/>
      <c r="I113" s="176"/>
      <c r="J113" s="179"/>
    </row>
    <row r="114" spans="2:10" ht="16.899999999999999" customHeight="1" x14ac:dyDescent="0.2">
      <c r="B114" s="90" t="s">
        <v>365</v>
      </c>
      <c r="C114" s="52" t="s">
        <v>259</v>
      </c>
      <c r="D114" s="106">
        <v>0</v>
      </c>
      <c r="E114" s="125">
        <v>136.11000000000001</v>
      </c>
      <c r="F114" s="108">
        <f t="shared" si="5"/>
        <v>0</v>
      </c>
      <c r="G114" s="126"/>
      <c r="H114" s="127"/>
      <c r="I114" s="176"/>
      <c r="J114" s="179"/>
    </row>
    <row r="115" spans="2:10" ht="16.899999999999999" customHeight="1" x14ac:dyDescent="0.2">
      <c r="B115" s="90" t="s">
        <v>366</v>
      </c>
      <c r="C115" s="52" t="s">
        <v>259</v>
      </c>
      <c r="D115" s="106">
        <v>0</v>
      </c>
      <c r="E115" s="125">
        <v>40.21</v>
      </c>
      <c r="F115" s="108">
        <f t="shared" si="5"/>
        <v>0</v>
      </c>
      <c r="G115" s="126"/>
      <c r="H115" s="127"/>
      <c r="I115" s="176"/>
      <c r="J115" s="179"/>
    </row>
    <row r="116" spans="2:10" ht="16.899999999999999" customHeight="1" x14ac:dyDescent="0.2">
      <c r="B116" s="90" t="s">
        <v>367</v>
      </c>
      <c r="C116" s="52" t="s">
        <v>259</v>
      </c>
      <c r="D116" s="106">
        <v>0</v>
      </c>
      <c r="E116" s="125">
        <v>61.35</v>
      </c>
      <c r="F116" s="108">
        <f t="shared" si="5"/>
        <v>0</v>
      </c>
      <c r="G116" s="126"/>
      <c r="H116" s="127"/>
      <c r="I116" s="176"/>
      <c r="J116" s="179"/>
    </row>
    <row r="117" spans="2:10" ht="16.899999999999999" customHeight="1" x14ac:dyDescent="0.2">
      <c r="B117" s="90" t="s">
        <v>368</v>
      </c>
      <c r="C117" s="52" t="s">
        <v>259</v>
      </c>
      <c r="D117" s="106">
        <v>0</v>
      </c>
      <c r="E117" s="125">
        <v>58.69</v>
      </c>
      <c r="F117" s="108">
        <f t="shared" si="5"/>
        <v>0</v>
      </c>
      <c r="G117" s="126"/>
      <c r="H117" s="127"/>
      <c r="I117" s="176"/>
      <c r="J117" s="179"/>
    </row>
    <row r="118" spans="2:10" ht="16.899999999999999" customHeight="1" x14ac:dyDescent="0.2">
      <c r="B118" s="90" t="s">
        <v>291</v>
      </c>
      <c r="C118" s="52" t="s">
        <v>259</v>
      </c>
      <c r="D118" s="106">
        <v>0</v>
      </c>
      <c r="E118" s="125">
        <v>57.75</v>
      </c>
      <c r="F118" s="108">
        <f t="shared" si="5"/>
        <v>0</v>
      </c>
      <c r="G118" s="126"/>
      <c r="H118" s="127"/>
      <c r="I118" s="176"/>
      <c r="J118" s="179"/>
    </row>
    <row r="119" spans="2:10" ht="16.899999999999999" customHeight="1" x14ac:dyDescent="0.2">
      <c r="B119" s="90" t="s">
        <v>369</v>
      </c>
      <c r="C119" s="52" t="s">
        <v>259</v>
      </c>
      <c r="D119" s="106">
        <v>0</v>
      </c>
      <c r="E119" s="125">
        <v>165.67</v>
      </c>
      <c r="F119" s="108">
        <f t="shared" si="5"/>
        <v>0</v>
      </c>
      <c r="G119" s="126"/>
      <c r="H119" s="127"/>
      <c r="I119" s="176"/>
      <c r="J119" s="179"/>
    </row>
    <row r="120" spans="2:10" ht="16.899999999999999" customHeight="1" x14ac:dyDescent="0.2">
      <c r="B120" s="90" t="s">
        <v>370</v>
      </c>
      <c r="C120" s="52" t="s">
        <v>371</v>
      </c>
      <c r="D120" s="106">
        <v>0</v>
      </c>
      <c r="E120" s="125">
        <v>20.87</v>
      </c>
      <c r="F120" s="108">
        <f t="shared" si="5"/>
        <v>0</v>
      </c>
      <c r="G120" s="126"/>
      <c r="H120" s="127"/>
      <c r="I120" s="176"/>
      <c r="J120" s="179"/>
    </row>
    <row r="121" spans="2:10" ht="16.899999999999999" customHeight="1" x14ac:dyDescent="0.2">
      <c r="B121" s="90" t="s">
        <v>372</v>
      </c>
      <c r="C121" s="52" t="s">
        <v>259</v>
      </c>
      <c r="D121" s="106">
        <v>0</v>
      </c>
      <c r="E121" s="125">
        <v>29.98</v>
      </c>
      <c r="F121" s="108">
        <f t="shared" si="5"/>
        <v>0</v>
      </c>
      <c r="G121" s="126"/>
      <c r="H121" s="127"/>
      <c r="I121" s="176"/>
      <c r="J121" s="179"/>
    </row>
    <row r="122" spans="2:10" ht="16.899999999999999" customHeight="1" x14ac:dyDescent="0.2">
      <c r="B122" s="90" t="s">
        <v>373</v>
      </c>
      <c r="C122" s="52" t="s">
        <v>259</v>
      </c>
      <c r="D122" s="106">
        <v>0</v>
      </c>
      <c r="E122" s="125">
        <v>30.79</v>
      </c>
      <c r="F122" s="108">
        <f t="shared" si="5"/>
        <v>0</v>
      </c>
      <c r="G122" s="126"/>
      <c r="H122" s="127"/>
      <c r="I122" s="176"/>
      <c r="J122" s="179"/>
    </row>
    <row r="123" spans="2:10" ht="16.899999999999999" customHeight="1" x14ac:dyDescent="0.2">
      <c r="B123" s="90" t="s">
        <v>374</v>
      </c>
      <c r="C123" s="52" t="s">
        <v>259</v>
      </c>
      <c r="D123" s="106">
        <v>0</v>
      </c>
      <c r="E123" s="125">
        <v>56.94</v>
      </c>
      <c r="F123" s="108">
        <f t="shared" si="5"/>
        <v>0</v>
      </c>
      <c r="G123" s="126"/>
      <c r="H123" s="127"/>
      <c r="I123" s="176"/>
      <c r="J123" s="179"/>
    </row>
    <row r="124" spans="2:10" ht="16.899999999999999" customHeight="1" x14ac:dyDescent="0.2">
      <c r="B124" s="90" t="s">
        <v>375</v>
      </c>
      <c r="C124" s="52" t="s">
        <v>259</v>
      </c>
      <c r="D124" s="106">
        <v>0</v>
      </c>
      <c r="E124" s="125">
        <v>26.5</v>
      </c>
      <c r="F124" s="108">
        <f t="shared" si="5"/>
        <v>0</v>
      </c>
      <c r="G124" s="126"/>
      <c r="H124" s="127"/>
      <c r="I124" s="176"/>
      <c r="J124" s="179"/>
    </row>
    <row r="125" spans="2:10" ht="16.899999999999999" customHeight="1" x14ac:dyDescent="0.2">
      <c r="B125" s="90" t="s">
        <v>376</v>
      </c>
      <c r="C125" s="52" t="s">
        <v>259</v>
      </c>
      <c r="D125" s="106">
        <v>0</v>
      </c>
      <c r="E125" s="125">
        <v>23.59</v>
      </c>
      <c r="F125" s="108">
        <f t="shared" si="5"/>
        <v>0</v>
      </c>
      <c r="G125" s="126"/>
      <c r="H125" s="127"/>
      <c r="I125" s="176"/>
      <c r="J125" s="179"/>
    </row>
    <row r="126" spans="2:10" ht="16.899999999999999" customHeight="1" x14ac:dyDescent="0.2">
      <c r="B126" s="90" t="s">
        <v>377</v>
      </c>
      <c r="C126" s="52" t="s">
        <v>259</v>
      </c>
      <c r="D126" s="106">
        <v>10</v>
      </c>
      <c r="E126" s="125">
        <v>50.59</v>
      </c>
      <c r="F126" s="108">
        <f t="shared" si="5"/>
        <v>505.9</v>
      </c>
      <c r="G126" s="126"/>
      <c r="H126" s="127"/>
      <c r="I126" s="176"/>
      <c r="J126" s="179"/>
    </row>
    <row r="127" spans="2:10" ht="16.899999999999999" customHeight="1" x14ac:dyDescent="0.2">
      <c r="B127" s="90" t="s">
        <v>378</v>
      </c>
      <c r="C127" s="52" t="s">
        <v>259</v>
      </c>
      <c r="D127" s="106">
        <v>5</v>
      </c>
      <c r="E127" s="125">
        <v>20.059999999999999</v>
      </c>
      <c r="F127" s="108">
        <f t="shared" si="5"/>
        <v>100.3</v>
      </c>
      <c r="G127" s="126"/>
      <c r="H127" s="127"/>
      <c r="I127" s="176"/>
      <c r="J127" s="179"/>
    </row>
    <row r="128" spans="2:10" ht="16.899999999999999" customHeight="1" x14ac:dyDescent="0.2">
      <c r="B128" s="90" t="s">
        <v>379</v>
      </c>
      <c r="C128" s="52" t="s">
        <v>259</v>
      </c>
      <c r="D128" s="106">
        <v>3</v>
      </c>
      <c r="E128" s="125">
        <v>36.83</v>
      </c>
      <c r="F128" s="108">
        <f t="shared" si="5"/>
        <v>110.49</v>
      </c>
      <c r="G128" s="126"/>
      <c r="H128" s="127"/>
      <c r="I128" s="176"/>
      <c r="J128" s="179"/>
    </row>
    <row r="129" spans="2:10" ht="16.899999999999999" customHeight="1" x14ac:dyDescent="0.2">
      <c r="B129" s="90" t="s">
        <v>380</v>
      </c>
      <c r="C129" s="52" t="s">
        <v>259</v>
      </c>
      <c r="D129" s="106">
        <v>3</v>
      </c>
      <c r="E129" s="125">
        <v>132</v>
      </c>
      <c r="F129" s="108">
        <f t="shared" si="5"/>
        <v>396</v>
      </c>
      <c r="G129" s="126"/>
      <c r="H129" s="127"/>
      <c r="I129" s="176"/>
      <c r="J129" s="179"/>
    </row>
    <row r="130" spans="2:10" ht="16.899999999999999" customHeight="1" x14ac:dyDescent="0.2">
      <c r="B130" s="234" t="s">
        <v>309</v>
      </c>
      <c r="C130" s="234"/>
      <c r="D130" s="234"/>
      <c r="E130" s="234"/>
      <c r="F130" s="128">
        <f>SUM(F107:F129)</f>
        <v>1112.69</v>
      </c>
      <c r="G130" s="98"/>
      <c r="H130" s="129"/>
      <c r="I130" s="176"/>
      <c r="J130" s="179"/>
    </row>
    <row r="131" spans="2:10" ht="16.899999999999999" customHeight="1" x14ac:dyDescent="0.2">
      <c r="B131" s="234" t="s">
        <v>310</v>
      </c>
      <c r="C131" s="234"/>
      <c r="D131" s="234"/>
      <c r="E131" s="234"/>
      <c r="F131" s="128">
        <f>ROUND(F130/12,2)</f>
        <v>92.72</v>
      </c>
      <c r="G131" s="98"/>
      <c r="H131" s="129"/>
      <c r="I131" s="176"/>
      <c r="J131" s="179"/>
    </row>
    <row r="132" spans="2:10" ht="16.899999999999999" customHeight="1" x14ac:dyDescent="0.2">
      <c r="B132" s="90"/>
      <c r="C132" s="52"/>
      <c r="D132" s="130"/>
      <c r="E132" s="113"/>
      <c r="F132" s="113"/>
      <c r="G132" s="20"/>
      <c r="H132" s="94"/>
      <c r="I132" s="176"/>
      <c r="J132" s="179"/>
    </row>
    <row r="133" spans="2:10" ht="16.899999999999999" customHeight="1" x14ac:dyDescent="0.2">
      <c r="B133" s="221" t="s">
        <v>381</v>
      </c>
      <c r="C133" s="219" t="s">
        <v>254</v>
      </c>
      <c r="D133" s="222" t="s">
        <v>312</v>
      </c>
      <c r="E133" s="223" t="s">
        <v>256</v>
      </c>
      <c r="F133" s="223" t="s">
        <v>257</v>
      </c>
      <c r="G133" s="222" t="s">
        <v>382</v>
      </c>
      <c r="H133" s="160"/>
      <c r="I133" s="176"/>
      <c r="J133" s="179"/>
    </row>
    <row r="134" spans="2:10" ht="16.899999999999999" customHeight="1" x14ac:dyDescent="0.2">
      <c r="B134" s="221"/>
      <c r="C134" s="219"/>
      <c r="D134" s="219"/>
      <c r="E134" s="219"/>
      <c r="F134" s="219"/>
      <c r="G134" s="219"/>
      <c r="H134" s="124"/>
      <c r="I134" s="176"/>
      <c r="J134" s="179"/>
    </row>
    <row r="135" spans="2:10" ht="16.899999999999999" customHeight="1" x14ac:dyDescent="0.2">
      <c r="B135" s="90" t="s">
        <v>383</v>
      </c>
      <c r="C135" s="52" t="s">
        <v>384</v>
      </c>
      <c r="D135" s="62">
        <f>G135*12</f>
        <v>300</v>
      </c>
      <c r="E135" s="132">
        <v>6.5</v>
      </c>
      <c r="F135" s="133">
        <f>ROUND(D135*E135,2)</f>
        <v>1950</v>
      </c>
      <c r="G135" s="62">
        <v>25</v>
      </c>
      <c r="H135" s="127"/>
      <c r="I135" s="176"/>
      <c r="J135" s="179"/>
    </row>
    <row r="136" spans="2:10" ht="16.899999999999999" customHeight="1" x14ac:dyDescent="0.2">
      <c r="B136" s="90" t="s">
        <v>385</v>
      </c>
      <c r="C136" s="52" t="s">
        <v>386</v>
      </c>
      <c r="D136" s="62">
        <f>G136*12</f>
        <v>24</v>
      </c>
      <c r="E136" s="132">
        <v>20.86</v>
      </c>
      <c r="F136" s="133">
        <f>ROUND(D136*E136,2)</f>
        <v>500.64</v>
      </c>
      <c r="G136" s="62">
        <v>2</v>
      </c>
      <c r="H136" s="127"/>
      <c r="I136" s="176"/>
      <c r="J136" s="179"/>
    </row>
    <row r="137" spans="2:10" ht="16.899999999999999" customHeight="1" x14ac:dyDescent="0.2">
      <c r="B137" s="227" t="s">
        <v>387</v>
      </c>
      <c r="C137" s="227"/>
      <c r="D137" s="227"/>
      <c r="E137" s="227"/>
      <c r="F137" s="134">
        <f>SUM(F135:F136)</f>
        <v>2450.64</v>
      </c>
      <c r="G137" s="110"/>
      <c r="H137" s="129"/>
      <c r="I137" s="176"/>
      <c r="J137" s="179"/>
    </row>
    <row r="138" spans="2:10" ht="16.899999999999999" customHeight="1" x14ac:dyDescent="0.2">
      <c r="B138" s="227" t="s">
        <v>388</v>
      </c>
      <c r="C138" s="227"/>
      <c r="D138" s="227"/>
      <c r="E138" s="227"/>
      <c r="F138" s="135">
        <f>ROUND(F137/12,2)</f>
        <v>204.22</v>
      </c>
      <c r="G138" s="110"/>
      <c r="H138" s="129"/>
      <c r="I138" s="176"/>
      <c r="J138" s="179"/>
    </row>
    <row r="139" spans="2:10" ht="16.899999999999999" customHeight="1" x14ac:dyDescent="0.2">
      <c r="B139" s="90"/>
      <c r="C139" s="52"/>
      <c r="D139" s="130"/>
      <c r="E139" s="113"/>
      <c r="F139" s="113"/>
      <c r="G139" s="20"/>
      <c r="H139" s="94"/>
      <c r="I139" s="176"/>
      <c r="J139" s="179"/>
    </row>
    <row r="140" spans="2:10" ht="16.899999999999999" customHeight="1" x14ac:dyDescent="0.2">
      <c r="B140" s="221" t="s">
        <v>345</v>
      </c>
      <c r="C140" s="219" t="s">
        <v>254</v>
      </c>
      <c r="D140" s="222" t="s">
        <v>312</v>
      </c>
      <c r="E140" s="223" t="s">
        <v>256</v>
      </c>
      <c r="F140" s="223" t="s">
        <v>313</v>
      </c>
      <c r="G140" s="222" t="s">
        <v>346</v>
      </c>
      <c r="H140" s="228" t="s">
        <v>347</v>
      </c>
      <c r="I140" s="176"/>
      <c r="J140" s="179"/>
    </row>
    <row r="141" spans="2:10" ht="16.899999999999999" customHeight="1" x14ac:dyDescent="0.2">
      <c r="B141" s="221"/>
      <c r="C141" s="219"/>
      <c r="D141" s="219"/>
      <c r="E141" s="219"/>
      <c r="F141" s="219"/>
      <c r="G141" s="219"/>
      <c r="H141" s="228"/>
      <c r="I141" s="176"/>
      <c r="J141" s="179"/>
    </row>
    <row r="142" spans="2:10" ht="16.899999999999999" customHeight="1" x14ac:dyDescent="0.2">
      <c r="B142" s="90" t="s">
        <v>389</v>
      </c>
      <c r="C142" s="52" t="s">
        <v>259</v>
      </c>
      <c r="D142" s="136">
        <f>12/H142*G142</f>
        <v>0</v>
      </c>
      <c r="E142" s="125">
        <v>2369.94</v>
      </c>
      <c r="F142" s="137">
        <f>ROUND(D142*E142,2)</f>
        <v>0</v>
      </c>
      <c r="G142" s="130">
        <v>0</v>
      </c>
      <c r="H142" s="138">
        <v>24</v>
      </c>
      <c r="I142" s="176"/>
      <c r="J142" s="179"/>
    </row>
    <row r="143" spans="2:10" ht="16.899999999999999" customHeight="1" x14ac:dyDescent="0.2">
      <c r="B143" s="90" t="s">
        <v>390</v>
      </c>
      <c r="C143" s="52" t="s">
        <v>259</v>
      </c>
      <c r="D143" s="136">
        <f>12/H143*G143</f>
        <v>0.5</v>
      </c>
      <c r="E143" s="125">
        <v>778.35</v>
      </c>
      <c r="F143" s="137">
        <f>ROUND(D143*E143,2)</f>
        <v>389.18</v>
      </c>
      <c r="G143" s="130">
        <v>1</v>
      </c>
      <c r="H143" s="138">
        <v>24</v>
      </c>
      <c r="I143" s="176"/>
      <c r="J143" s="179"/>
    </row>
    <row r="144" spans="2:10" ht="16.899999999999999" customHeight="1" x14ac:dyDescent="0.2">
      <c r="B144" s="90" t="s">
        <v>391</v>
      </c>
      <c r="C144" s="52" t="s">
        <v>259</v>
      </c>
      <c r="D144" s="136">
        <f>12/H144*G144</f>
        <v>0.5</v>
      </c>
      <c r="E144" s="125">
        <v>514</v>
      </c>
      <c r="F144" s="137">
        <f>ROUND(D144*E144,2)</f>
        <v>257</v>
      </c>
      <c r="G144" s="130">
        <v>1</v>
      </c>
      <c r="H144" s="138">
        <v>24</v>
      </c>
      <c r="I144" s="176"/>
      <c r="J144" s="179"/>
    </row>
    <row r="145" spans="2:10" ht="16.899999999999999" customHeight="1" x14ac:dyDescent="0.2">
      <c r="B145" s="139" t="s">
        <v>355</v>
      </c>
      <c r="C145" s="140"/>
      <c r="D145" s="51"/>
      <c r="E145" s="51"/>
      <c r="F145" s="97">
        <f>SUM(F142:F144)</f>
        <v>646.18000000000006</v>
      </c>
      <c r="G145" s="110"/>
      <c r="H145" s="99"/>
      <c r="I145" s="176"/>
      <c r="J145" s="179"/>
    </row>
    <row r="146" spans="2:10" ht="16.899999999999999" customHeight="1" x14ac:dyDescent="0.2">
      <c r="B146" s="139" t="s">
        <v>356</v>
      </c>
      <c r="C146" s="140"/>
      <c r="D146" s="51"/>
      <c r="E146" s="51"/>
      <c r="F146" s="128">
        <f>ROUND(F145/12,2)</f>
        <v>53.85</v>
      </c>
      <c r="G146" s="110"/>
      <c r="H146" s="99"/>
      <c r="I146" s="176"/>
      <c r="J146" s="179"/>
    </row>
    <row r="147" spans="2:10" ht="16.899999999999999" customHeight="1" x14ac:dyDescent="0.2">
      <c r="B147" s="90"/>
      <c r="C147" s="52"/>
      <c r="D147" s="130"/>
      <c r="E147" s="113"/>
      <c r="F147" s="113"/>
      <c r="G147" s="20"/>
      <c r="H147" s="94"/>
      <c r="I147" s="176"/>
      <c r="J147" s="179"/>
    </row>
    <row r="148" spans="2:10" ht="16.899999999999999" customHeight="1" x14ac:dyDescent="0.2">
      <c r="B148" s="221" t="s">
        <v>311</v>
      </c>
      <c r="C148" s="219" t="s">
        <v>259</v>
      </c>
      <c r="D148" s="222" t="s">
        <v>312</v>
      </c>
      <c r="E148" s="223" t="s">
        <v>256</v>
      </c>
      <c r="F148" s="223" t="s">
        <v>257</v>
      </c>
      <c r="G148" s="161"/>
      <c r="H148" s="162"/>
      <c r="I148" s="176"/>
      <c r="J148" s="179"/>
    </row>
    <row r="149" spans="2:10" ht="16.899999999999999" customHeight="1" x14ac:dyDescent="0.2">
      <c r="B149" s="221"/>
      <c r="C149" s="219"/>
      <c r="D149" s="219"/>
      <c r="E149" s="219"/>
      <c r="F149" s="219"/>
      <c r="G149" s="123"/>
      <c r="H149" s="124"/>
      <c r="I149" s="176"/>
      <c r="J149" s="179"/>
    </row>
    <row r="150" spans="2:10" ht="16.899999999999999" customHeight="1" x14ac:dyDescent="0.2">
      <c r="B150" s="90" t="s">
        <v>314</v>
      </c>
      <c r="C150" s="52" t="s">
        <v>315</v>
      </c>
      <c r="D150" s="130">
        <v>2</v>
      </c>
      <c r="E150" s="107">
        <v>58.17</v>
      </c>
      <c r="F150" s="108">
        <f t="shared" ref="F150:F166" si="6">ROUND(D150*E150,2)</f>
        <v>116.34</v>
      </c>
      <c r="G150" s="126"/>
      <c r="H150" s="127"/>
      <c r="I150" s="176"/>
      <c r="J150" s="179"/>
    </row>
    <row r="151" spans="2:10" ht="16.899999999999999" customHeight="1" x14ac:dyDescent="0.2">
      <c r="B151" s="90" t="s">
        <v>316</v>
      </c>
      <c r="C151" s="52" t="s">
        <v>259</v>
      </c>
      <c r="D151" s="130">
        <v>4</v>
      </c>
      <c r="E151" s="107">
        <v>66.819999999999993</v>
      </c>
      <c r="F151" s="108">
        <f t="shared" si="6"/>
        <v>267.27999999999997</v>
      </c>
      <c r="G151" s="126"/>
      <c r="H151" s="127"/>
      <c r="I151" s="176"/>
      <c r="J151" s="179"/>
    </row>
    <row r="152" spans="2:10" ht="16.899999999999999" customHeight="1" x14ac:dyDescent="0.2">
      <c r="B152" s="90" t="s">
        <v>317</v>
      </c>
      <c r="C152" s="52" t="s">
        <v>259</v>
      </c>
      <c r="D152" s="130">
        <v>6</v>
      </c>
      <c r="E152" s="107">
        <v>31.02</v>
      </c>
      <c r="F152" s="108">
        <f t="shared" si="6"/>
        <v>186.12</v>
      </c>
      <c r="G152" s="126"/>
      <c r="H152" s="127"/>
      <c r="I152" s="176"/>
      <c r="J152" s="179"/>
    </row>
    <row r="153" spans="2:10" ht="16.899999999999999" customHeight="1" x14ac:dyDescent="0.2">
      <c r="B153" s="90" t="s">
        <v>318</v>
      </c>
      <c r="C153" s="52" t="s">
        <v>259</v>
      </c>
      <c r="D153" s="130">
        <v>6</v>
      </c>
      <c r="E153" s="107">
        <v>28.13</v>
      </c>
      <c r="F153" s="108">
        <f t="shared" si="6"/>
        <v>168.78</v>
      </c>
      <c r="G153" s="126"/>
      <c r="H153" s="127"/>
      <c r="I153" s="176"/>
      <c r="J153" s="179"/>
    </row>
    <row r="154" spans="2:10" ht="16.899999999999999" customHeight="1" x14ac:dyDescent="0.2">
      <c r="B154" s="90" t="s">
        <v>392</v>
      </c>
      <c r="C154" s="52" t="s">
        <v>315</v>
      </c>
      <c r="D154" s="130">
        <v>1</v>
      </c>
      <c r="E154" s="107">
        <v>33.159999999999997</v>
      </c>
      <c r="F154" s="108">
        <f t="shared" si="6"/>
        <v>33.159999999999997</v>
      </c>
      <c r="G154" s="126"/>
      <c r="H154" s="127"/>
      <c r="I154" s="176"/>
      <c r="J154" s="179"/>
    </row>
    <row r="155" spans="2:10" ht="16.899999999999999" customHeight="1" x14ac:dyDescent="0.2">
      <c r="B155" s="90" t="s">
        <v>321</v>
      </c>
      <c r="C155" s="52" t="s">
        <v>259</v>
      </c>
      <c r="D155" s="130">
        <v>1</v>
      </c>
      <c r="E155" s="107">
        <v>40.1</v>
      </c>
      <c r="F155" s="108">
        <f t="shared" si="6"/>
        <v>40.1</v>
      </c>
      <c r="G155" s="126"/>
      <c r="H155" s="127"/>
      <c r="I155" s="176"/>
      <c r="J155" s="179"/>
    </row>
    <row r="156" spans="2:10" ht="16.899999999999999" customHeight="1" x14ac:dyDescent="0.2">
      <c r="B156" s="90" t="s">
        <v>393</v>
      </c>
      <c r="C156" s="52" t="s">
        <v>259</v>
      </c>
      <c r="D156" s="130">
        <v>1</v>
      </c>
      <c r="E156" s="107">
        <v>36.49</v>
      </c>
      <c r="F156" s="108">
        <f t="shared" si="6"/>
        <v>36.49</v>
      </c>
      <c r="G156" s="126"/>
      <c r="H156" s="127"/>
      <c r="I156" s="176"/>
      <c r="J156" s="179"/>
    </row>
    <row r="157" spans="2:10" ht="16.899999999999999" customHeight="1" x14ac:dyDescent="0.2">
      <c r="B157" s="90" t="s">
        <v>394</v>
      </c>
      <c r="C157" s="52" t="s">
        <v>315</v>
      </c>
      <c r="D157" s="130">
        <v>6</v>
      </c>
      <c r="E157" s="107">
        <v>5.76</v>
      </c>
      <c r="F157" s="108">
        <f t="shared" si="6"/>
        <v>34.56</v>
      </c>
      <c r="G157" s="126"/>
      <c r="H157" s="127"/>
      <c r="I157" s="176"/>
      <c r="J157" s="179"/>
    </row>
    <row r="158" spans="2:10" ht="16.899999999999999" customHeight="1" x14ac:dyDescent="0.2">
      <c r="B158" s="90" t="s">
        <v>395</v>
      </c>
      <c r="C158" s="52" t="s">
        <v>315</v>
      </c>
      <c r="D158" s="130">
        <v>1</v>
      </c>
      <c r="E158" s="107">
        <v>18.3</v>
      </c>
      <c r="F158" s="108">
        <f t="shared" si="6"/>
        <v>18.3</v>
      </c>
      <c r="G158" s="126"/>
      <c r="H158" s="127"/>
      <c r="I158" s="176"/>
      <c r="J158" s="179"/>
    </row>
    <row r="159" spans="2:10" ht="16.899999999999999" customHeight="1" x14ac:dyDescent="0.2">
      <c r="B159" s="90" t="s">
        <v>320</v>
      </c>
      <c r="C159" s="52" t="s">
        <v>259</v>
      </c>
      <c r="D159" s="130">
        <v>2</v>
      </c>
      <c r="E159" s="107">
        <v>5.01</v>
      </c>
      <c r="F159" s="108">
        <f t="shared" si="6"/>
        <v>10.02</v>
      </c>
      <c r="G159" s="126"/>
      <c r="H159" s="127"/>
      <c r="I159" s="176"/>
      <c r="J159" s="179"/>
    </row>
    <row r="160" spans="2:10" ht="16.899999999999999" customHeight="1" x14ac:dyDescent="0.2">
      <c r="B160" s="90" t="s">
        <v>322</v>
      </c>
      <c r="C160" s="52" t="s">
        <v>315</v>
      </c>
      <c r="D160" s="130">
        <v>4</v>
      </c>
      <c r="E160" s="107">
        <v>2.95</v>
      </c>
      <c r="F160" s="108">
        <f t="shared" si="6"/>
        <v>11.8</v>
      </c>
      <c r="G160" s="126"/>
      <c r="H160" s="127"/>
      <c r="I160" s="176"/>
      <c r="J160" s="179"/>
    </row>
    <row r="161" spans="2:10" ht="16.899999999999999" customHeight="1" x14ac:dyDescent="0.2">
      <c r="B161" s="90" t="s">
        <v>323</v>
      </c>
      <c r="C161" s="52" t="s">
        <v>259</v>
      </c>
      <c r="D161" s="130">
        <v>6</v>
      </c>
      <c r="E161" s="107">
        <v>11.04</v>
      </c>
      <c r="F161" s="108">
        <f t="shared" si="6"/>
        <v>66.239999999999995</v>
      </c>
      <c r="G161" s="126"/>
      <c r="H161" s="127"/>
      <c r="I161" s="176"/>
      <c r="J161" s="179"/>
    </row>
    <row r="162" spans="2:10" ht="16.899999999999999" customHeight="1" x14ac:dyDescent="0.2">
      <c r="B162" s="90" t="s">
        <v>328</v>
      </c>
      <c r="C162" s="52" t="s">
        <v>259</v>
      </c>
      <c r="D162" s="130">
        <v>2</v>
      </c>
      <c r="E162" s="107">
        <v>23.23</v>
      </c>
      <c r="F162" s="108">
        <f t="shared" si="6"/>
        <v>46.46</v>
      </c>
      <c r="G162" s="126"/>
      <c r="H162" s="127"/>
      <c r="I162" s="176"/>
      <c r="J162" s="179"/>
    </row>
    <row r="163" spans="2:10" ht="16.899999999999999" customHeight="1" x14ac:dyDescent="0.2">
      <c r="B163" s="90" t="s">
        <v>396</v>
      </c>
      <c r="C163" s="52" t="s">
        <v>259</v>
      </c>
      <c r="D163" s="130">
        <v>1</v>
      </c>
      <c r="E163" s="107">
        <v>14.38</v>
      </c>
      <c r="F163" s="108">
        <f t="shared" si="6"/>
        <v>14.38</v>
      </c>
      <c r="G163" s="126"/>
      <c r="H163" s="127"/>
      <c r="I163" s="176"/>
      <c r="J163" s="179"/>
    </row>
    <row r="164" spans="2:10" ht="16.899999999999999" customHeight="1" x14ac:dyDescent="0.2">
      <c r="B164" s="90" t="s">
        <v>397</v>
      </c>
      <c r="C164" s="52" t="s">
        <v>259</v>
      </c>
      <c r="D164" s="130">
        <v>1</v>
      </c>
      <c r="E164" s="107">
        <v>19.36</v>
      </c>
      <c r="F164" s="108">
        <f t="shared" si="6"/>
        <v>19.36</v>
      </c>
      <c r="G164" s="126"/>
      <c r="H164" s="127"/>
      <c r="I164" s="176"/>
      <c r="J164" s="179"/>
    </row>
    <row r="165" spans="2:10" ht="16.899999999999999" customHeight="1" x14ac:dyDescent="0.2">
      <c r="B165" s="90" t="s">
        <v>324</v>
      </c>
      <c r="C165" s="52" t="s">
        <v>259</v>
      </c>
      <c r="D165" s="130">
        <v>2</v>
      </c>
      <c r="E165" s="107">
        <v>51.95</v>
      </c>
      <c r="F165" s="108">
        <f t="shared" si="6"/>
        <v>103.9</v>
      </c>
      <c r="G165" s="126"/>
      <c r="H165" s="127"/>
      <c r="I165" s="176"/>
      <c r="J165" s="179"/>
    </row>
    <row r="166" spans="2:10" ht="16.899999999999999" customHeight="1" x14ac:dyDescent="0.2">
      <c r="B166" s="90" t="s">
        <v>325</v>
      </c>
      <c r="C166" s="52" t="s">
        <v>259</v>
      </c>
      <c r="D166" s="130">
        <v>1</v>
      </c>
      <c r="E166" s="107">
        <v>119.62</v>
      </c>
      <c r="F166" s="108">
        <f t="shared" si="6"/>
        <v>119.62</v>
      </c>
      <c r="G166" s="126"/>
      <c r="H166" s="127"/>
      <c r="I166" s="176"/>
      <c r="J166" s="179"/>
    </row>
    <row r="167" spans="2:10" ht="16.899999999999999" customHeight="1" x14ac:dyDescent="0.2">
      <c r="B167" s="224" t="s">
        <v>398</v>
      </c>
      <c r="C167" s="224"/>
      <c r="D167" s="224"/>
      <c r="E167" s="224"/>
      <c r="F167" s="128">
        <f>SUM(F150:F166)</f>
        <v>1292.9099999999999</v>
      </c>
      <c r="G167" s="98"/>
      <c r="H167" s="129"/>
      <c r="I167" s="176"/>
      <c r="J167" s="179"/>
    </row>
    <row r="168" spans="2:10" ht="16.899999999999999" customHeight="1" x14ac:dyDescent="0.2">
      <c r="B168" s="213" t="s">
        <v>399</v>
      </c>
      <c r="C168" s="213"/>
      <c r="D168" s="213"/>
      <c r="E168" s="213"/>
      <c r="F168" s="143">
        <f>ROUND(F167/12,2)</f>
        <v>107.74</v>
      </c>
      <c r="G168" s="144"/>
      <c r="H168" s="145"/>
      <c r="I168" s="176"/>
      <c r="J168" s="179"/>
    </row>
    <row r="169" spans="2:10" ht="16.899999999999999" customHeight="1" x14ac:dyDescent="0.2">
      <c r="B169" s="146"/>
      <c r="C169" s="146"/>
      <c r="D169" s="146"/>
      <c r="E169" s="146"/>
      <c r="F169" s="147"/>
      <c r="G169" s="146"/>
      <c r="H169" s="148"/>
      <c r="I169" s="176"/>
      <c r="J169" s="179"/>
    </row>
    <row r="170" spans="2:10" ht="16.899999999999999" customHeight="1" x14ac:dyDescent="0.2">
      <c r="B170" s="225" t="s">
        <v>400</v>
      </c>
      <c r="C170" s="225"/>
      <c r="D170" s="225"/>
      <c r="E170" s="225"/>
      <c r="F170" s="225"/>
      <c r="G170" s="225"/>
      <c r="H170" s="225"/>
      <c r="I170" s="176"/>
      <c r="J170" s="179"/>
    </row>
    <row r="171" spans="2:10" ht="16.899999999999999" customHeight="1" x14ac:dyDescent="0.2">
      <c r="B171" s="225"/>
      <c r="C171" s="225"/>
      <c r="D171" s="225"/>
      <c r="E171" s="225"/>
      <c r="F171" s="225"/>
      <c r="G171" s="225"/>
      <c r="H171" s="225"/>
      <c r="I171" s="176"/>
      <c r="J171" s="179"/>
    </row>
    <row r="172" spans="2:10" ht="16.899999999999999" customHeight="1" x14ac:dyDescent="0.2">
      <c r="B172" s="226" t="s">
        <v>72</v>
      </c>
      <c r="C172" s="219" t="s">
        <v>313</v>
      </c>
      <c r="D172" s="219"/>
      <c r="E172" s="219" t="s">
        <v>401</v>
      </c>
      <c r="F172" s="219"/>
      <c r="G172" s="220" t="s">
        <v>402</v>
      </c>
      <c r="H172" s="220"/>
      <c r="I172" s="176"/>
      <c r="J172" s="179"/>
    </row>
    <row r="173" spans="2:10" ht="16.899999999999999" customHeight="1" x14ac:dyDescent="0.2">
      <c r="B173" s="226"/>
      <c r="C173" s="219"/>
      <c r="D173" s="219"/>
      <c r="E173" s="219"/>
      <c r="F173" s="219"/>
      <c r="G173" s="220"/>
      <c r="H173" s="220"/>
      <c r="I173" s="176"/>
      <c r="J173" s="179"/>
    </row>
    <row r="174" spans="2:10" ht="16.899999999999999" customHeight="1" x14ac:dyDescent="0.2">
      <c r="B174" s="90" t="s">
        <v>180</v>
      </c>
      <c r="C174" s="216">
        <f>F56</f>
        <v>2472.7100000000005</v>
      </c>
      <c r="D174" s="216"/>
      <c r="E174" s="216">
        <f>F57</f>
        <v>206.06</v>
      </c>
      <c r="F174" s="216"/>
      <c r="G174" s="217">
        <f>ROUND(C174/12,2)</f>
        <v>206.06</v>
      </c>
      <c r="H174" s="217"/>
      <c r="I174" s="176"/>
      <c r="J174" s="179"/>
    </row>
    <row r="175" spans="2:10" ht="16.899999999999999" customHeight="1" x14ac:dyDescent="0.2">
      <c r="B175" s="90" t="s">
        <v>181</v>
      </c>
      <c r="C175" s="209">
        <f>F100</f>
        <v>1245.9099999999999</v>
      </c>
      <c r="D175" s="209"/>
      <c r="E175" s="209">
        <f>F101</f>
        <v>103.83</v>
      </c>
      <c r="F175" s="209"/>
      <c r="G175" s="210">
        <f>ROUND(C175/12,2)</f>
        <v>103.83</v>
      </c>
      <c r="H175" s="210"/>
      <c r="I175" s="176"/>
      <c r="J175" s="179"/>
    </row>
    <row r="176" spans="2:10" ht="16.899999999999999" customHeight="1" x14ac:dyDescent="0.2">
      <c r="B176" s="90" t="s">
        <v>403</v>
      </c>
      <c r="C176" s="209">
        <f>F77</f>
        <v>2010.1500000000003</v>
      </c>
      <c r="D176" s="209"/>
      <c r="E176" s="209">
        <f>F78</f>
        <v>167.51</v>
      </c>
      <c r="F176" s="209"/>
      <c r="G176" s="210">
        <f>ROUND(C176/12,2)</f>
        <v>167.51</v>
      </c>
      <c r="H176" s="210"/>
      <c r="I176" s="176"/>
      <c r="J176" s="179"/>
    </row>
    <row r="177" spans="2:10" ht="16.899999999999999" customHeight="1" x14ac:dyDescent="0.2">
      <c r="B177" s="90" t="s">
        <v>404</v>
      </c>
      <c r="C177" s="209">
        <f>F87</f>
        <v>0</v>
      </c>
      <c r="D177" s="209"/>
      <c r="E177" s="209">
        <f>F88</f>
        <v>0</v>
      </c>
      <c r="F177" s="209"/>
      <c r="G177" s="210">
        <f>ROUND(C177/12,2)</f>
        <v>0</v>
      </c>
      <c r="H177" s="210"/>
      <c r="I177" s="176"/>
      <c r="J177" s="179"/>
    </row>
    <row r="178" spans="2:10" ht="16.899999999999999" customHeight="1" x14ac:dyDescent="0.2">
      <c r="B178" s="149" t="s">
        <v>405</v>
      </c>
      <c r="C178" s="211">
        <f>F56+F100+F77+F87</f>
        <v>5728.77</v>
      </c>
      <c r="D178" s="211"/>
      <c r="E178" s="211">
        <f>F57+F101+F78+F88</f>
        <v>477.4</v>
      </c>
      <c r="F178" s="211"/>
      <c r="G178" s="212">
        <f>SUM(G174:G177)</f>
        <v>477.4</v>
      </c>
      <c r="H178" s="212"/>
      <c r="I178" s="176"/>
      <c r="J178" s="179"/>
    </row>
    <row r="179" spans="2:10" ht="16.899999999999999" customHeight="1" x14ac:dyDescent="0.2">
      <c r="B179" s="150"/>
      <c r="C179" s="151"/>
      <c r="D179" s="151"/>
      <c r="E179" s="151"/>
      <c r="F179" s="151"/>
      <c r="G179" s="151"/>
      <c r="H179" s="152"/>
      <c r="I179" s="176"/>
      <c r="J179" s="179"/>
    </row>
    <row r="180" spans="2:10" ht="16.899999999999999" customHeight="1" x14ac:dyDescent="0.2">
      <c r="B180" s="218" t="s">
        <v>242</v>
      </c>
      <c r="C180" s="219" t="s">
        <v>313</v>
      </c>
      <c r="D180" s="219"/>
      <c r="E180" s="219" t="s">
        <v>401</v>
      </c>
      <c r="F180" s="219"/>
      <c r="G180" s="220" t="s">
        <v>402</v>
      </c>
      <c r="H180" s="220"/>
      <c r="I180" s="176"/>
      <c r="J180" s="179"/>
    </row>
    <row r="181" spans="2:10" ht="16.899999999999999" customHeight="1" x14ac:dyDescent="0.2">
      <c r="B181" s="218"/>
      <c r="C181" s="219"/>
      <c r="D181" s="219"/>
      <c r="E181" s="219"/>
      <c r="F181" s="219"/>
      <c r="G181" s="220"/>
      <c r="H181" s="220"/>
      <c r="I181" s="176"/>
      <c r="J181" s="179"/>
    </row>
    <row r="182" spans="2:10" ht="16.899999999999999" customHeight="1" x14ac:dyDescent="0.2">
      <c r="B182" s="90" t="s">
        <v>180</v>
      </c>
      <c r="C182" s="216">
        <f>F130</f>
        <v>1112.69</v>
      </c>
      <c r="D182" s="216"/>
      <c r="E182" s="216">
        <f>F131</f>
        <v>92.72</v>
      </c>
      <c r="F182" s="216"/>
      <c r="G182" s="217">
        <f>ROUND(C182/12,2)</f>
        <v>92.72</v>
      </c>
      <c r="H182" s="217"/>
      <c r="I182" s="176"/>
      <c r="J182" s="179"/>
    </row>
    <row r="183" spans="2:10" ht="16.899999999999999" customHeight="1" x14ac:dyDescent="0.2">
      <c r="B183" s="90" t="s">
        <v>406</v>
      </c>
      <c r="C183" s="209">
        <f>F137</f>
        <v>2450.64</v>
      </c>
      <c r="D183" s="209"/>
      <c r="E183" s="209">
        <f>F138</f>
        <v>204.22</v>
      </c>
      <c r="F183" s="209"/>
      <c r="G183" s="210">
        <f>ROUND(C183/12,2)</f>
        <v>204.22</v>
      </c>
      <c r="H183" s="210"/>
      <c r="I183" s="176"/>
      <c r="J183" s="179"/>
    </row>
    <row r="184" spans="2:10" ht="16.899999999999999" customHeight="1" x14ac:dyDescent="0.2">
      <c r="B184" s="90" t="s">
        <v>181</v>
      </c>
      <c r="C184" s="209">
        <f>F145</f>
        <v>646.18000000000006</v>
      </c>
      <c r="D184" s="209"/>
      <c r="E184" s="209">
        <f>F146</f>
        <v>53.85</v>
      </c>
      <c r="F184" s="209"/>
      <c r="G184" s="210">
        <f>ROUND(C184/12,2)</f>
        <v>53.85</v>
      </c>
      <c r="H184" s="210"/>
      <c r="I184" s="176"/>
      <c r="J184" s="179"/>
    </row>
    <row r="185" spans="2:10" ht="16.899999999999999" customHeight="1" x14ac:dyDescent="0.2">
      <c r="B185" s="90" t="s">
        <v>403</v>
      </c>
      <c r="C185" s="209">
        <f>F167</f>
        <v>1292.9099999999999</v>
      </c>
      <c r="D185" s="209"/>
      <c r="E185" s="209">
        <f>F168</f>
        <v>107.74</v>
      </c>
      <c r="F185" s="209"/>
      <c r="G185" s="210">
        <f>ROUND(C185/12,2)</f>
        <v>107.74</v>
      </c>
      <c r="H185" s="210"/>
      <c r="I185" s="176"/>
      <c r="J185" s="179"/>
    </row>
    <row r="186" spans="2:10" ht="16.899999999999999" customHeight="1" x14ac:dyDescent="0.2">
      <c r="B186" s="149" t="s">
        <v>405</v>
      </c>
      <c r="C186" s="211">
        <f>(F130+F137+F145+F167)</f>
        <v>5502.42</v>
      </c>
      <c r="D186" s="211"/>
      <c r="E186" s="211">
        <f>(F131+F138+F146+F168)</f>
        <v>458.53000000000003</v>
      </c>
      <c r="F186" s="211"/>
      <c r="G186" s="212">
        <f>SUM(G182:G185)</f>
        <v>458.53000000000003</v>
      </c>
      <c r="H186" s="212"/>
      <c r="I186" s="176"/>
      <c r="J186" s="179"/>
    </row>
    <row r="187" spans="2:10" ht="16.899999999999999" customHeight="1" x14ac:dyDescent="0.2">
      <c r="B187" s="150"/>
      <c r="C187" s="151"/>
      <c r="D187" s="151"/>
      <c r="E187" s="151"/>
      <c r="F187" s="151"/>
      <c r="G187" s="151"/>
      <c r="H187" s="152"/>
      <c r="I187" s="176"/>
      <c r="J187" s="179"/>
    </row>
    <row r="188" spans="2:10" ht="16.899999999999999" customHeight="1" x14ac:dyDescent="0.2">
      <c r="B188" s="153"/>
      <c r="C188" s="154"/>
      <c r="D188" s="154"/>
      <c r="E188" s="154"/>
      <c r="F188" s="154"/>
      <c r="G188" s="154"/>
      <c r="H188" s="155"/>
      <c r="I188" s="176"/>
      <c r="J188" s="179"/>
    </row>
    <row r="189" spans="2:10" ht="16.899999999999999" customHeight="1" x14ac:dyDescent="0.2">
      <c r="B189" s="213" t="s">
        <v>407</v>
      </c>
      <c r="C189" s="214">
        <f>C178+C186</f>
        <v>11231.19</v>
      </c>
      <c r="D189" s="214"/>
      <c r="E189" s="214">
        <f>E178+E186</f>
        <v>935.93000000000006</v>
      </c>
      <c r="F189" s="214"/>
      <c r="G189" s="215">
        <f>G178+G186</f>
        <v>935.93000000000006</v>
      </c>
      <c r="H189" s="215"/>
      <c r="I189" s="176"/>
      <c r="J189" s="179"/>
    </row>
    <row r="190" spans="2:10" ht="16.899999999999999" customHeight="1" x14ac:dyDescent="0.2">
      <c r="B190" s="213"/>
      <c r="C190" s="214"/>
      <c r="D190" s="214"/>
      <c r="E190" s="214"/>
      <c r="F190" s="214"/>
      <c r="G190" s="215"/>
      <c r="H190" s="215"/>
      <c r="I190" s="176"/>
      <c r="J190" s="179"/>
    </row>
    <row r="191" spans="2:10" ht="16.899999999999999" customHeight="1" x14ac:dyDescent="0.2">
      <c r="I191" s="176"/>
      <c r="J191" s="179"/>
    </row>
    <row r="192" spans="2:10" ht="16.899999999999999" customHeight="1" x14ac:dyDescent="0.2">
      <c r="B192" s="205" t="s">
        <v>408</v>
      </c>
      <c r="C192" s="205"/>
      <c r="D192" s="205"/>
      <c r="E192" s="205"/>
      <c r="F192" s="205"/>
      <c r="G192" s="205"/>
      <c r="H192" s="156">
        <v>2</v>
      </c>
      <c r="I192" s="176"/>
      <c r="J192" s="179"/>
    </row>
    <row r="193" spans="2:10" ht="16.899999999999999" customHeight="1" x14ac:dyDescent="0.2">
      <c r="B193" s="206" t="s">
        <v>409</v>
      </c>
      <c r="C193" s="206"/>
      <c r="D193" s="206"/>
      <c r="E193" s="206"/>
      <c r="F193" s="206"/>
      <c r="G193" s="206"/>
      <c r="H193" s="157">
        <v>2</v>
      </c>
      <c r="I193" s="176"/>
      <c r="J193" s="179"/>
    </row>
    <row r="194" spans="2:10" ht="16.899999999999999" customHeight="1" x14ac:dyDescent="0.2">
      <c r="B194" s="207" t="s">
        <v>410</v>
      </c>
      <c r="C194" s="207"/>
      <c r="D194" s="207"/>
      <c r="E194" s="207"/>
      <c r="F194" s="207"/>
      <c r="G194" s="207"/>
      <c r="H194" s="207"/>
      <c r="I194" s="176"/>
      <c r="J194" s="179"/>
    </row>
    <row r="195" spans="2:10" ht="16.899999999999999" customHeight="1" x14ac:dyDescent="0.2">
      <c r="B195" s="208" t="s">
        <v>411</v>
      </c>
      <c r="C195" s="208"/>
      <c r="D195" s="208"/>
      <c r="E195" s="208"/>
      <c r="F195" s="208"/>
      <c r="G195" s="208"/>
      <c r="H195" s="208"/>
      <c r="I195" s="176"/>
      <c r="J195" s="179"/>
    </row>
    <row r="196" spans="2:10" ht="16.899999999999999" customHeight="1" x14ac:dyDescent="0.2">
      <c r="B196" s="208"/>
      <c r="C196" s="208"/>
      <c r="D196" s="208"/>
      <c r="E196" s="208"/>
      <c r="F196" s="208"/>
      <c r="G196" s="208"/>
      <c r="H196" s="208"/>
      <c r="I196" s="176"/>
      <c r="J196" s="179"/>
    </row>
    <row r="197" spans="2:10" customFormat="1" x14ac:dyDescent="0.25"/>
    <row r="198" spans="2:10" customFormat="1" x14ac:dyDescent="0.25"/>
    <row r="199" spans="2:10" customFormat="1" x14ac:dyDescent="0.25"/>
    <row r="200" spans="2:10" customFormat="1" x14ac:dyDescent="0.25"/>
    <row r="201" spans="2:10" customFormat="1" x14ac:dyDescent="0.25"/>
    <row r="202" spans="2:10" customFormat="1" x14ac:dyDescent="0.25"/>
    <row r="203" spans="2:10" customFormat="1" x14ac:dyDescent="0.25"/>
    <row r="204" spans="2:10" customFormat="1" x14ac:dyDescent="0.25"/>
    <row r="205" spans="2:10" customFormat="1" x14ac:dyDescent="0.25"/>
    <row r="206" spans="2:10" customFormat="1" x14ac:dyDescent="0.25"/>
    <row r="207" spans="2:10" customFormat="1" x14ac:dyDescent="0.25"/>
    <row r="208" spans="2:10" customFormat="1" x14ac:dyDescent="0.25"/>
    <row r="209" customFormat="1" x14ac:dyDescent="0.25"/>
    <row r="210" customFormat="1" x14ac:dyDescent="0.25"/>
    <row r="211" customFormat="1" x14ac:dyDescent="0.25"/>
    <row r="212" customFormat="1" x14ac:dyDescent="0.25"/>
    <row r="213" customFormat="1" x14ac:dyDescent="0.25"/>
    <row r="214" customFormat="1" x14ac:dyDescent="0.25"/>
    <row r="215" customFormat="1" x14ac:dyDescent="0.25"/>
    <row r="216" customFormat="1" x14ac:dyDescent="0.25"/>
    <row r="217" customFormat="1" x14ac:dyDescent="0.25"/>
    <row r="218" customFormat="1" x14ac:dyDescent="0.25"/>
    <row r="219" customFormat="1" x14ac:dyDescent="0.25"/>
    <row r="220" customFormat="1" x14ac:dyDescent="0.25"/>
    <row r="221" customFormat="1" x14ac:dyDescent="0.25"/>
    <row r="222" customFormat="1" x14ac:dyDescent="0.25"/>
    <row r="223" customFormat="1" x14ac:dyDescent="0.25"/>
    <row r="224" customFormat="1" x14ac:dyDescent="0.25"/>
    <row r="225" customFormat="1" x14ac:dyDescent="0.25"/>
    <row r="226" customFormat="1" x14ac:dyDescent="0.25"/>
    <row r="227" customFormat="1" x14ac:dyDescent="0.25"/>
    <row r="228" customFormat="1" x14ac:dyDescent="0.25"/>
    <row r="229" customFormat="1" x14ac:dyDescent="0.25"/>
    <row r="230" customFormat="1" x14ac:dyDescent="0.25"/>
    <row r="231" customFormat="1" x14ac:dyDescent="0.25"/>
    <row r="232" customFormat="1" x14ac:dyDescent="0.25"/>
    <row r="233" customFormat="1" x14ac:dyDescent="0.25"/>
    <row r="234" customFormat="1" x14ac:dyDescent="0.25"/>
    <row r="235" customFormat="1" x14ac:dyDescent="0.25"/>
    <row r="236" customFormat="1" x14ac:dyDescent="0.25"/>
    <row r="237" customFormat="1" x14ac:dyDescent="0.25"/>
    <row r="238" customFormat="1" x14ac:dyDescent="0.25"/>
    <row r="239" customFormat="1" x14ac:dyDescent="0.25"/>
    <row r="240" customFormat="1" x14ac:dyDescent="0.25"/>
    <row r="241" customFormat="1" x14ac:dyDescent="0.25"/>
    <row r="242" customFormat="1" x14ac:dyDescent="0.25"/>
    <row r="243" customFormat="1" x14ac:dyDescent="0.25"/>
    <row r="244" customFormat="1" x14ac:dyDescent="0.25"/>
    <row r="245" customFormat="1" x14ac:dyDescent="0.25"/>
    <row r="246" customFormat="1" x14ac:dyDescent="0.25"/>
    <row r="247" customFormat="1" x14ac:dyDescent="0.25"/>
    <row r="248" customFormat="1" x14ac:dyDescent="0.25"/>
    <row r="249" customFormat="1" x14ac:dyDescent="0.25"/>
  </sheetData>
  <mergeCells count="104">
    <mergeCell ref="B1:F1"/>
    <mergeCell ref="B2:F2"/>
    <mergeCell ref="B3:H4"/>
    <mergeCell ref="B5:B6"/>
    <mergeCell ref="C5:C6"/>
    <mergeCell ref="D5:D6"/>
    <mergeCell ref="E5:E6"/>
    <mergeCell ref="F5:F6"/>
    <mergeCell ref="B59:B60"/>
    <mergeCell ref="C59:C60"/>
    <mergeCell ref="D59:D60"/>
    <mergeCell ref="E59:E60"/>
    <mergeCell ref="F59:F60"/>
    <mergeCell ref="B80:B81"/>
    <mergeCell ref="C80:C81"/>
    <mergeCell ref="D80:D81"/>
    <mergeCell ref="E80:E81"/>
    <mergeCell ref="F80:F81"/>
    <mergeCell ref="G80:G81"/>
    <mergeCell ref="H80:H81"/>
    <mergeCell ref="B91:B92"/>
    <mergeCell ref="C91:C92"/>
    <mergeCell ref="D91:D92"/>
    <mergeCell ref="E91:E92"/>
    <mergeCell ref="F91:F92"/>
    <mergeCell ref="G91:G92"/>
    <mergeCell ref="H91:H92"/>
    <mergeCell ref="B103:H104"/>
    <mergeCell ref="B105:B106"/>
    <mergeCell ref="C105:C106"/>
    <mergeCell ref="D105:D106"/>
    <mergeCell ref="E105:E106"/>
    <mergeCell ref="F105:F106"/>
    <mergeCell ref="B130:E130"/>
    <mergeCell ref="B131:E131"/>
    <mergeCell ref="B133:B134"/>
    <mergeCell ref="C133:C134"/>
    <mergeCell ref="D133:D134"/>
    <mergeCell ref="E133:E134"/>
    <mergeCell ref="F133:F134"/>
    <mergeCell ref="G133:G134"/>
    <mergeCell ref="B137:E137"/>
    <mergeCell ref="B138:E138"/>
    <mergeCell ref="B140:B141"/>
    <mergeCell ref="C140:C141"/>
    <mergeCell ref="D140:D141"/>
    <mergeCell ref="E140:E141"/>
    <mergeCell ref="F140:F141"/>
    <mergeCell ref="G140:G141"/>
    <mergeCell ref="H140:H141"/>
    <mergeCell ref="B148:B149"/>
    <mergeCell ref="C148:C149"/>
    <mergeCell ref="D148:D149"/>
    <mergeCell ref="E148:E149"/>
    <mergeCell ref="F148:F149"/>
    <mergeCell ref="B167:E167"/>
    <mergeCell ref="B168:E168"/>
    <mergeCell ref="B170:H171"/>
    <mergeCell ref="B172:B173"/>
    <mergeCell ref="C172:D173"/>
    <mergeCell ref="E172:F173"/>
    <mergeCell ref="G172:H173"/>
    <mergeCell ref="C174:D174"/>
    <mergeCell ref="E174:F174"/>
    <mergeCell ref="G174:H174"/>
    <mergeCell ref="C175:D175"/>
    <mergeCell ref="E175:F175"/>
    <mergeCell ref="G175:H175"/>
    <mergeCell ref="C176:D176"/>
    <mergeCell ref="E176:F176"/>
    <mergeCell ref="G176:H176"/>
    <mergeCell ref="C177:D177"/>
    <mergeCell ref="E177:F177"/>
    <mergeCell ref="G177:H177"/>
    <mergeCell ref="C178:D178"/>
    <mergeCell ref="E178:F178"/>
    <mergeCell ref="G178:H178"/>
    <mergeCell ref="B180:B181"/>
    <mergeCell ref="C180:D181"/>
    <mergeCell ref="E180:F181"/>
    <mergeCell ref="G180:H181"/>
    <mergeCell ref="C182:D182"/>
    <mergeCell ref="E182:F182"/>
    <mergeCell ref="G182:H182"/>
    <mergeCell ref="C183:D183"/>
    <mergeCell ref="E183:F183"/>
    <mergeCell ref="G183:H183"/>
    <mergeCell ref="C184:D184"/>
    <mergeCell ref="E184:F184"/>
    <mergeCell ref="G184:H184"/>
    <mergeCell ref="B192:G192"/>
    <mergeCell ref="B193:G193"/>
    <mergeCell ref="B194:H194"/>
    <mergeCell ref="B195:H196"/>
    <mergeCell ref="C185:D185"/>
    <mergeCell ref="E185:F185"/>
    <mergeCell ref="G185:H185"/>
    <mergeCell ref="C186:D186"/>
    <mergeCell ref="E186:F186"/>
    <mergeCell ref="G186:H186"/>
    <mergeCell ref="B189:B190"/>
    <mergeCell ref="C189:D190"/>
    <mergeCell ref="E189:F190"/>
    <mergeCell ref="G189:H190"/>
  </mergeCells>
  <pageMargins left="0.75" right="0.75" top="1" bottom="1" header="0.511811023622047" footer="0.511811023622047"/>
  <pageSetup paperSize="9" scale="98" fitToHeight="0" orientation="landscape" horizontalDpi="300" verticalDpi="300"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tabColor rgb="FF548235"/>
    <pageSetUpPr fitToPage="1"/>
  </sheetPr>
  <dimension ref="D1:H250"/>
  <sheetViews>
    <sheetView showGridLines="0" zoomScale="40" zoomScaleNormal="40" workbookViewId="0">
      <selection activeCell="D1" sqref="D1:F58"/>
    </sheetView>
  </sheetViews>
  <sheetFormatPr defaultColWidth="8.7109375" defaultRowHeight="12.75" x14ac:dyDescent="0.2"/>
  <cols>
    <col min="1" max="1" width="21.5703125" style="1" customWidth="1"/>
    <col min="2" max="3" width="8.7109375" style="1"/>
    <col min="4" max="4" width="36.42578125" style="1" customWidth="1"/>
    <col min="5" max="5" width="25.85546875" style="1" customWidth="1"/>
    <col min="6" max="6" width="81.28515625" style="1" customWidth="1"/>
    <col min="7" max="7" width="115.7109375" style="1" customWidth="1"/>
    <col min="8" max="16384" width="8.7109375" style="1"/>
  </cols>
  <sheetData>
    <row r="1" spans="4:8" ht="16.899999999999999" customHeight="1" x14ac:dyDescent="0.2">
      <c r="D1" s="331" t="s">
        <v>412</v>
      </c>
      <c r="E1" s="331"/>
      <c r="F1" s="331"/>
    </row>
    <row r="2" spans="4:8" ht="16.899999999999999" customHeight="1" x14ac:dyDescent="0.2">
      <c r="D2" s="332" t="s">
        <v>413</v>
      </c>
      <c r="E2" s="332"/>
      <c r="F2" s="332"/>
    </row>
    <row r="3" spans="4:8" ht="16.899999999999999" customHeight="1" x14ac:dyDescent="0.2">
      <c r="D3" s="219" t="s">
        <v>414</v>
      </c>
      <c r="E3" s="219" t="s">
        <v>415</v>
      </c>
      <c r="F3" s="219" t="s">
        <v>416</v>
      </c>
    </row>
    <row r="4" spans="4:8" ht="16.899999999999999" customHeight="1" x14ac:dyDescent="0.2">
      <c r="D4" s="219"/>
      <c r="E4" s="219"/>
      <c r="F4" s="219"/>
    </row>
    <row r="5" spans="4:8" ht="16.899999999999999" customHeight="1" x14ac:dyDescent="0.2">
      <c r="D5" s="328" t="s">
        <v>417</v>
      </c>
      <c r="E5" s="329" t="s">
        <v>418</v>
      </c>
      <c r="F5" s="330" t="s">
        <v>419</v>
      </c>
    </row>
    <row r="6" spans="4:8" ht="16.899999999999999" customHeight="1" x14ac:dyDescent="0.2">
      <c r="D6" s="328"/>
      <c r="E6" s="328"/>
      <c r="F6" s="328"/>
    </row>
    <row r="7" spans="4:8" ht="16.899999999999999" customHeight="1" x14ac:dyDescent="0.2">
      <c r="D7" s="328"/>
      <c r="E7" s="328"/>
      <c r="F7" s="328"/>
    </row>
    <row r="8" spans="4:8" ht="16.899999999999999" customHeight="1" x14ac:dyDescent="0.2">
      <c r="D8" s="328"/>
      <c r="E8" s="328"/>
      <c r="F8" s="328"/>
    </row>
    <row r="9" spans="4:8" ht="16.899999999999999" customHeight="1" x14ac:dyDescent="0.2">
      <c r="D9" s="328"/>
      <c r="E9" s="328"/>
      <c r="F9" s="328"/>
    </row>
    <row r="10" spans="4:8" ht="16.899999999999999" customHeight="1" x14ac:dyDescent="0.2">
      <c r="D10" s="328"/>
      <c r="E10" s="328"/>
      <c r="F10" s="328"/>
    </row>
    <row r="11" spans="4:8" ht="16.899999999999999" customHeight="1" x14ac:dyDescent="0.2">
      <c r="D11" s="324" t="s">
        <v>420</v>
      </c>
      <c r="E11" s="325" t="s">
        <v>421</v>
      </c>
      <c r="F11" s="327" t="s">
        <v>422</v>
      </c>
    </row>
    <row r="12" spans="4:8" ht="16.899999999999999" customHeight="1" x14ac:dyDescent="0.2">
      <c r="D12" s="324"/>
      <c r="E12" s="324"/>
      <c r="F12" s="324"/>
      <c r="G12" s="52"/>
      <c r="H12" s="52"/>
    </row>
    <row r="13" spans="4:8" ht="16.899999999999999" customHeight="1" x14ac:dyDescent="0.2">
      <c r="D13" s="324" t="s">
        <v>423</v>
      </c>
      <c r="E13" s="325" t="s">
        <v>424</v>
      </c>
      <c r="F13" s="327" t="s">
        <v>425</v>
      </c>
    </row>
    <row r="14" spans="4:8" ht="16.899999999999999" customHeight="1" x14ac:dyDescent="0.2">
      <c r="D14" s="324"/>
      <c r="E14" s="324"/>
      <c r="F14" s="324"/>
    </row>
    <row r="15" spans="4:8" ht="16.899999999999999" customHeight="1" x14ac:dyDescent="0.2">
      <c r="D15" s="172" t="s">
        <v>426</v>
      </c>
      <c r="E15" s="173" t="s">
        <v>427</v>
      </c>
      <c r="F15" s="175" t="s">
        <v>428</v>
      </c>
    </row>
    <row r="16" spans="4:8" ht="16.899999999999999" customHeight="1" x14ac:dyDescent="0.2">
      <c r="D16" s="324" t="s">
        <v>429</v>
      </c>
      <c r="E16" s="325" t="s">
        <v>430</v>
      </c>
      <c r="F16" s="326" t="s">
        <v>431</v>
      </c>
      <c r="G16" s="148"/>
    </row>
    <row r="17" spans="4:7" ht="16.899999999999999" customHeight="1" x14ac:dyDescent="0.2">
      <c r="D17" s="324"/>
      <c r="E17" s="324"/>
      <c r="F17" s="324"/>
      <c r="G17" s="148"/>
    </row>
    <row r="18" spans="4:7" ht="16.899999999999999" customHeight="1" x14ac:dyDescent="0.2">
      <c r="D18" s="324"/>
      <c r="E18" s="324"/>
      <c r="F18" s="324"/>
      <c r="G18" s="148"/>
    </row>
    <row r="19" spans="4:7" ht="16.899999999999999" customHeight="1" x14ac:dyDescent="0.2">
      <c r="D19" s="324"/>
      <c r="E19" s="324"/>
      <c r="F19" s="324"/>
      <c r="G19" s="148"/>
    </row>
    <row r="20" spans="4:7" ht="16.899999999999999" customHeight="1" x14ac:dyDescent="0.2">
      <c r="D20" s="324"/>
      <c r="E20" s="324"/>
      <c r="F20" s="324"/>
      <c r="G20" s="148"/>
    </row>
    <row r="21" spans="4:7" ht="16.899999999999999" customHeight="1" x14ac:dyDescent="0.2">
      <c r="D21" s="324" t="s">
        <v>432</v>
      </c>
      <c r="E21" s="325" t="s">
        <v>433</v>
      </c>
      <c r="F21" s="326" t="s">
        <v>434</v>
      </c>
      <c r="G21" s="148"/>
    </row>
    <row r="22" spans="4:7" ht="16.899999999999999" customHeight="1" x14ac:dyDescent="0.2">
      <c r="D22" s="324"/>
      <c r="E22" s="324"/>
      <c r="F22" s="324"/>
    </row>
    <row r="23" spans="4:7" ht="16.899999999999999" customHeight="1" x14ac:dyDescent="0.2">
      <c r="D23" s="324"/>
      <c r="E23" s="324"/>
      <c r="F23" s="324"/>
    </row>
    <row r="24" spans="4:7" ht="16.899999999999999" customHeight="1" x14ac:dyDescent="0.2">
      <c r="D24" s="324"/>
      <c r="E24" s="324"/>
      <c r="F24" s="324"/>
    </row>
    <row r="25" spans="4:7" ht="16.899999999999999" customHeight="1" x14ac:dyDescent="0.2">
      <c r="D25" s="324"/>
      <c r="E25" s="324"/>
      <c r="F25" s="324"/>
    </row>
    <row r="26" spans="4:7" ht="16.899999999999999" customHeight="1" x14ac:dyDescent="0.2">
      <c r="D26" s="324"/>
      <c r="E26" s="324"/>
      <c r="F26" s="324"/>
    </row>
    <row r="27" spans="4:7" ht="16.899999999999999" customHeight="1" x14ac:dyDescent="0.2">
      <c r="D27" s="324" t="s">
        <v>435</v>
      </c>
      <c r="E27" s="325" t="s">
        <v>436</v>
      </c>
      <c r="F27" s="326" t="s">
        <v>437</v>
      </c>
    </row>
    <row r="28" spans="4:7" ht="16.899999999999999" customHeight="1" x14ac:dyDescent="0.2">
      <c r="D28" s="324"/>
      <c r="E28" s="324"/>
      <c r="F28" s="324"/>
    </row>
    <row r="29" spans="4:7" ht="16.899999999999999" customHeight="1" x14ac:dyDescent="0.2">
      <c r="D29" s="324"/>
      <c r="E29" s="324"/>
      <c r="F29" s="324"/>
    </row>
    <row r="30" spans="4:7" ht="16.899999999999999" customHeight="1" x14ac:dyDescent="0.2">
      <c r="D30" s="324"/>
      <c r="E30" s="324"/>
      <c r="F30" s="324"/>
    </row>
    <row r="31" spans="4:7" ht="16.899999999999999" customHeight="1" x14ac:dyDescent="0.2">
      <c r="D31" s="324"/>
      <c r="E31" s="324"/>
      <c r="F31" s="324"/>
    </row>
    <row r="32" spans="4:7" ht="16.899999999999999" customHeight="1" x14ac:dyDescent="0.2"/>
    <row r="33" spans="4:6" ht="16.899999999999999" customHeight="1" x14ac:dyDescent="0.2">
      <c r="D33" s="322" t="s">
        <v>438</v>
      </c>
      <c r="E33" s="322"/>
      <c r="F33" s="322"/>
    </row>
    <row r="34" spans="4:6" ht="16.899999999999999" customHeight="1" x14ac:dyDescent="0.2">
      <c r="D34" s="322"/>
      <c r="E34" s="322"/>
      <c r="F34" s="322"/>
    </row>
    <row r="35" spans="4:6" ht="16.899999999999999" customHeight="1" x14ac:dyDescent="0.2">
      <c r="D35" s="322"/>
      <c r="E35" s="322"/>
      <c r="F35" s="322"/>
    </row>
    <row r="36" spans="4:6" ht="16.899999999999999" customHeight="1" x14ac:dyDescent="0.2">
      <c r="D36" s="322"/>
      <c r="E36" s="322"/>
      <c r="F36" s="322"/>
    </row>
    <row r="37" spans="4:6" ht="16.899999999999999" customHeight="1" x14ac:dyDescent="0.2">
      <c r="D37" s="322"/>
      <c r="E37" s="322"/>
      <c r="F37" s="322"/>
    </row>
    <row r="38" spans="4:6" ht="16.899999999999999" customHeight="1" x14ac:dyDescent="0.2">
      <c r="D38" s="322"/>
      <c r="E38" s="322"/>
      <c r="F38" s="322"/>
    </row>
    <row r="39" spans="4:6" ht="16.899999999999999" customHeight="1" x14ac:dyDescent="0.2">
      <c r="D39" s="322"/>
      <c r="E39" s="322"/>
      <c r="F39" s="322"/>
    </row>
    <row r="40" spans="4:6" ht="16.899999999999999" customHeight="1" x14ac:dyDescent="0.2">
      <c r="D40" s="322"/>
      <c r="E40" s="322"/>
      <c r="F40" s="322"/>
    </row>
    <row r="41" spans="4:6" ht="16.899999999999999" customHeight="1" x14ac:dyDescent="0.2">
      <c r="D41" s="297" t="s">
        <v>439</v>
      </c>
      <c r="E41" s="297"/>
      <c r="F41" s="297"/>
    </row>
    <row r="42" spans="4:6" ht="16.899999999999999" customHeight="1" x14ac:dyDescent="0.2">
      <c r="D42" s="297"/>
      <c r="E42" s="297"/>
      <c r="F42" s="297"/>
    </row>
    <row r="43" spans="4:6" ht="16.899999999999999" customHeight="1" x14ac:dyDescent="0.2">
      <c r="D43" s="297"/>
      <c r="E43" s="297"/>
      <c r="F43" s="297"/>
    </row>
    <row r="44" spans="4:6" ht="16.899999999999999" customHeight="1" x14ac:dyDescent="0.2">
      <c r="D44" s="297"/>
      <c r="E44" s="297"/>
      <c r="F44" s="297"/>
    </row>
    <row r="45" spans="4:6" ht="16.899999999999999" customHeight="1" x14ac:dyDescent="0.2">
      <c r="D45" s="297"/>
      <c r="E45" s="297"/>
      <c r="F45" s="297"/>
    </row>
    <row r="46" spans="4:6" ht="16.899999999999999" customHeight="1" x14ac:dyDescent="0.2">
      <c r="D46" s="297"/>
      <c r="E46" s="297"/>
      <c r="F46" s="297"/>
    </row>
    <row r="47" spans="4:6" ht="16.899999999999999" customHeight="1" x14ac:dyDescent="0.2">
      <c r="D47" s="297"/>
      <c r="E47" s="297"/>
      <c r="F47" s="297"/>
    </row>
    <row r="48" spans="4:6" ht="16.899999999999999" customHeight="1" x14ac:dyDescent="0.2">
      <c r="D48" s="297"/>
      <c r="E48" s="297"/>
      <c r="F48" s="297"/>
    </row>
    <row r="49" spans="4:6" ht="16.899999999999999" customHeight="1" x14ac:dyDescent="0.2">
      <c r="D49" s="297"/>
      <c r="E49" s="297"/>
      <c r="F49" s="297"/>
    </row>
    <row r="50" spans="4:6" ht="16.899999999999999" customHeight="1" x14ac:dyDescent="0.2">
      <c r="D50" s="323" t="s">
        <v>440</v>
      </c>
      <c r="E50" s="323"/>
      <c r="F50" s="323"/>
    </row>
    <row r="51" spans="4:6" ht="16.899999999999999" customHeight="1" x14ac:dyDescent="0.2">
      <c r="D51" s="323"/>
      <c r="E51" s="323"/>
      <c r="F51" s="323"/>
    </row>
    <row r="52" spans="4:6" ht="16.899999999999999" customHeight="1" x14ac:dyDescent="0.2">
      <c r="D52" s="323"/>
      <c r="E52" s="323"/>
      <c r="F52" s="323"/>
    </row>
    <row r="53" spans="4:6" ht="16.899999999999999" customHeight="1" x14ac:dyDescent="0.2">
      <c r="D53" s="323"/>
      <c r="E53" s="323"/>
      <c r="F53" s="323"/>
    </row>
    <row r="54" spans="4:6" ht="16.899999999999999" customHeight="1" x14ac:dyDescent="0.2">
      <c r="D54" s="323"/>
      <c r="E54" s="323"/>
      <c r="F54" s="323"/>
    </row>
    <row r="55" spans="4:6" ht="16.899999999999999" customHeight="1" x14ac:dyDescent="0.2">
      <c r="D55" s="323"/>
      <c r="E55" s="323"/>
      <c r="F55" s="323"/>
    </row>
    <row r="56" spans="4:6" ht="16.899999999999999" customHeight="1" x14ac:dyDescent="0.2">
      <c r="D56" s="323"/>
      <c r="E56" s="323"/>
      <c r="F56" s="323"/>
    </row>
    <row r="57" spans="4:6" ht="16.899999999999999" customHeight="1" x14ac:dyDescent="0.2">
      <c r="D57" s="323"/>
      <c r="E57" s="323"/>
      <c r="F57" s="323"/>
    </row>
    <row r="58" spans="4:6" ht="16.899999999999999" customHeight="1" x14ac:dyDescent="0.2">
      <c r="D58" s="323"/>
      <c r="E58" s="323"/>
      <c r="F58" s="323"/>
    </row>
    <row r="59" spans="4:6" customFormat="1" ht="15" x14ac:dyDescent="0.25"/>
    <row r="60" spans="4:6" customFormat="1" ht="15" x14ac:dyDescent="0.25"/>
    <row r="61" spans="4:6" customFormat="1" ht="15" x14ac:dyDescent="0.25"/>
    <row r="62" spans="4:6" customFormat="1" ht="15" x14ac:dyDescent="0.25"/>
    <row r="63" spans="4:6" customFormat="1" ht="15" x14ac:dyDescent="0.25"/>
    <row r="64" spans="4:6" customFormat="1" ht="15" x14ac:dyDescent="0.25"/>
    <row r="65" customFormat="1" ht="15" x14ac:dyDescent="0.25"/>
    <row r="66" customFormat="1" ht="15" x14ac:dyDescent="0.25"/>
    <row r="67" customFormat="1" ht="15" x14ac:dyDescent="0.25"/>
    <row r="68" customFormat="1" ht="15" x14ac:dyDescent="0.25"/>
    <row r="69" customFormat="1" ht="15" x14ac:dyDescent="0.25"/>
    <row r="70" customFormat="1" ht="15" x14ac:dyDescent="0.25"/>
    <row r="71" customFormat="1" ht="15" x14ac:dyDescent="0.25"/>
    <row r="72" customFormat="1" ht="15" x14ac:dyDescent="0.25"/>
    <row r="73" customFormat="1" ht="15" x14ac:dyDescent="0.25"/>
    <row r="74" customFormat="1" ht="15" x14ac:dyDescent="0.25"/>
    <row r="75" customFormat="1" ht="15" x14ac:dyDescent="0.25"/>
    <row r="76" customFormat="1" ht="15" x14ac:dyDescent="0.25"/>
    <row r="77" customFormat="1" ht="15" x14ac:dyDescent="0.25"/>
    <row r="78" customFormat="1" ht="15" x14ac:dyDescent="0.25"/>
    <row r="79" customFormat="1" ht="15" x14ac:dyDescent="0.25"/>
    <row r="80" customFormat="1" ht="15" x14ac:dyDescent="0.25"/>
    <row r="81" customFormat="1" ht="15" x14ac:dyDescent="0.25"/>
    <row r="82" customFormat="1" ht="15" x14ac:dyDescent="0.25"/>
    <row r="83" customFormat="1" ht="15" x14ac:dyDescent="0.25"/>
    <row r="84" customFormat="1" ht="15" x14ac:dyDescent="0.25"/>
    <row r="85" customFormat="1" ht="15" x14ac:dyDescent="0.25"/>
    <row r="86" customFormat="1" ht="15" x14ac:dyDescent="0.25"/>
    <row r="87" customFormat="1" ht="15" x14ac:dyDescent="0.25"/>
    <row r="88" customFormat="1" ht="15" x14ac:dyDescent="0.25"/>
    <row r="89" customFormat="1" ht="15" x14ac:dyDescent="0.25"/>
    <row r="90" customFormat="1" ht="15" x14ac:dyDescent="0.25"/>
    <row r="91" customFormat="1" ht="15" x14ac:dyDescent="0.25"/>
    <row r="92" customFormat="1" ht="15" x14ac:dyDescent="0.25"/>
    <row r="93" customFormat="1" ht="15" x14ac:dyDescent="0.25"/>
    <row r="94" customFormat="1" ht="15" x14ac:dyDescent="0.25"/>
    <row r="95" customFormat="1" ht="15" x14ac:dyDescent="0.25"/>
    <row r="96" customFormat="1" ht="15" x14ac:dyDescent="0.25"/>
    <row r="97" customFormat="1" ht="15" x14ac:dyDescent="0.25"/>
    <row r="98" customFormat="1" ht="15" x14ac:dyDescent="0.25"/>
    <row r="99" customFormat="1" ht="15" x14ac:dyDescent="0.25"/>
    <row r="100" customFormat="1" ht="15" x14ac:dyDescent="0.25"/>
    <row r="101" customFormat="1" ht="15" x14ac:dyDescent="0.25"/>
    <row r="102" customFormat="1" ht="15" x14ac:dyDescent="0.25"/>
    <row r="103" customFormat="1" ht="15" x14ac:dyDescent="0.25"/>
    <row r="104" customFormat="1" ht="15" x14ac:dyDescent="0.25"/>
    <row r="105" customFormat="1" ht="15" x14ac:dyDescent="0.25"/>
    <row r="106" customFormat="1" ht="15" x14ac:dyDescent="0.25"/>
    <row r="107" customFormat="1" ht="15" x14ac:dyDescent="0.25"/>
    <row r="108" customFormat="1" ht="15" x14ac:dyDescent="0.25"/>
    <row r="109" customFormat="1" ht="15" x14ac:dyDescent="0.25"/>
    <row r="110" customFormat="1" ht="15" x14ac:dyDescent="0.25"/>
    <row r="111" customFormat="1" ht="15" x14ac:dyDescent="0.25"/>
    <row r="112" customFormat="1" ht="15" x14ac:dyDescent="0.25"/>
    <row r="113" customFormat="1" ht="15" x14ac:dyDescent="0.25"/>
    <row r="114" customFormat="1" ht="15" x14ac:dyDescent="0.25"/>
    <row r="115" customFormat="1" ht="15" x14ac:dyDescent="0.25"/>
    <row r="116" customFormat="1" ht="15" x14ac:dyDescent="0.25"/>
    <row r="117" customFormat="1" ht="15" x14ac:dyDescent="0.25"/>
    <row r="118" customFormat="1" ht="15" x14ac:dyDescent="0.25"/>
    <row r="119" customFormat="1" ht="15" x14ac:dyDescent="0.25"/>
    <row r="120" customFormat="1" ht="15" x14ac:dyDescent="0.25"/>
    <row r="121" customFormat="1" ht="15" x14ac:dyDescent="0.25"/>
    <row r="122" customFormat="1" ht="15" x14ac:dyDescent="0.25"/>
    <row r="123" customFormat="1" ht="15" x14ac:dyDescent="0.25"/>
    <row r="124" customFormat="1" ht="15" x14ac:dyDescent="0.25"/>
    <row r="125" customFormat="1" ht="15" x14ac:dyDescent="0.25"/>
    <row r="126" customFormat="1" ht="15" x14ac:dyDescent="0.25"/>
    <row r="127" customFormat="1" ht="15" x14ac:dyDescent="0.25"/>
    <row r="128" customFormat="1" ht="15" x14ac:dyDescent="0.25"/>
    <row r="129" customFormat="1" ht="15" x14ac:dyDescent="0.25"/>
    <row r="130" customFormat="1" ht="15" x14ac:dyDescent="0.25"/>
    <row r="131" customFormat="1" ht="15" x14ac:dyDescent="0.25"/>
    <row r="132" customFormat="1" ht="15" x14ac:dyDescent="0.25"/>
    <row r="133" customFormat="1" ht="15" x14ac:dyDescent="0.25"/>
    <row r="134" customFormat="1" ht="15" x14ac:dyDescent="0.25"/>
    <row r="135" customFormat="1" ht="15" x14ac:dyDescent="0.25"/>
    <row r="136" customFormat="1" ht="15" x14ac:dyDescent="0.25"/>
    <row r="137" customFormat="1" ht="15" x14ac:dyDescent="0.25"/>
    <row r="138" customFormat="1" ht="15" x14ac:dyDescent="0.25"/>
    <row r="139" customFormat="1" ht="15" x14ac:dyDescent="0.25"/>
    <row r="140" customFormat="1" ht="15" x14ac:dyDescent="0.25"/>
    <row r="141" customFormat="1" ht="15" x14ac:dyDescent="0.25"/>
    <row r="142" customFormat="1" ht="15" x14ac:dyDescent="0.25"/>
    <row r="143" customFormat="1" ht="15" x14ac:dyDescent="0.25"/>
    <row r="144" customFormat="1" ht="15" x14ac:dyDescent="0.25"/>
    <row r="145" customFormat="1" ht="15" x14ac:dyDescent="0.25"/>
    <row r="146" customFormat="1" ht="15" x14ac:dyDescent="0.25"/>
    <row r="147" customFormat="1" ht="15" x14ac:dyDescent="0.25"/>
    <row r="148" customFormat="1" ht="15" x14ac:dyDescent="0.25"/>
    <row r="149" customFormat="1" ht="15" x14ac:dyDescent="0.25"/>
    <row r="150" customFormat="1" ht="15" x14ac:dyDescent="0.25"/>
    <row r="151" customFormat="1" ht="15" x14ac:dyDescent="0.25"/>
    <row r="152" customFormat="1" ht="15" x14ac:dyDescent="0.25"/>
    <row r="153" customFormat="1" ht="15" x14ac:dyDescent="0.25"/>
    <row r="154" customFormat="1" ht="15" x14ac:dyDescent="0.25"/>
    <row r="155" customFormat="1" ht="15" x14ac:dyDescent="0.25"/>
    <row r="156" customFormat="1" ht="15" x14ac:dyDescent="0.25"/>
    <row r="157" customFormat="1" ht="15" x14ac:dyDescent="0.25"/>
    <row r="158" customFormat="1" ht="15" x14ac:dyDescent="0.25"/>
    <row r="159" customFormat="1" ht="15" x14ac:dyDescent="0.25"/>
    <row r="160" customFormat="1" ht="15" x14ac:dyDescent="0.25"/>
    <row r="161" customFormat="1" ht="15" x14ac:dyDescent="0.25"/>
    <row r="162" customFormat="1" ht="15" x14ac:dyDescent="0.25"/>
    <row r="163" customFormat="1" ht="15" x14ac:dyDescent="0.25"/>
    <row r="164" customFormat="1" ht="15" x14ac:dyDescent="0.25"/>
    <row r="165" customFormat="1" ht="15" x14ac:dyDescent="0.25"/>
    <row r="166" customFormat="1" ht="15" x14ac:dyDescent="0.25"/>
    <row r="167" customFormat="1" ht="15" x14ac:dyDescent="0.25"/>
    <row r="168" customFormat="1" ht="15" x14ac:dyDescent="0.25"/>
    <row r="169" customFormat="1" ht="15" x14ac:dyDescent="0.25"/>
    <row r="170" customFormat="1" ht="15" x14ac:dyDescent="0.25"/>
    <row r="171" customFormat="1" ht="15" x14ac:dyDescent="0.25"/>
    <row r="172" customFormat="1" ht="15" x14ac:dyDescent="0.25"/>
    <row r="173" customFormat="1" ht="15" x14ac:dyDescent="0.25"/>
    <row r="174" customFormat="1" ht="15" x14ac:dyDescent="0.25"/>
    <row r="175" customFormat="1" ht="15" x14ac:dyDescent="0.25"/>
    <row r="176" customFormat="1" ht="15" x14ac:dyDescent="0.25"/>
    <row r="177" customFormat="1" ht="15" x14ac:dyDescent="0.25"/>
    <row r="178" customFormat="1" ht="15" x14ac:dyDescent="0.25"/>
    <row r="179" customFormat="1" ht="15" x14ac:dyDescent="0.25"/>
    <row r="180" customFormat="1" ht="15" x14ac:dyDescent="0.25"/>
    <row r="181" customFormat="1" ht="15" x14ac:dyDescent="0.25"/>
    <row r="182" customFormat="1" ht="15" x14ac:dyDescent="0.25"/>
    <row r="183" customFormat="1" ht="15" x14ac:dyDescent="0.25"/>
    <row r="184" customFormat="1" ht="15" x14ac:dyDescent="0.25"/>
    <row r="185" customFormat="1" ht="15" x14ac:dyDescent="0.25"/>
    <row r="186" customFormat="1" ht="15" x14ac:dyDescent="0.25"/>
    <row r="187" customFormat="1" ht="15" x14ac:dyDescent="0.25"/>
    <row r="188" customFormat="1" ht="15" x14ac:dyDescent="0.25"/>
    <row r="189" customFormat="1" ht="15" x14ac:dyDescent="0.25"/>
    <row r="190" customFormat="1" ht="15" x14ac:dyDescent="0.25"/>
    <row r="191" customFormat="1" ht="15" x14ac:dyDescent="0.25"/>
    <row r="192" customFormat="1" ht="15" x14ac:dyDescent="0.25"/>
    <row r="193" customFormat="1" ht="15" x14ac:dyDescent="0.25"/>
    <row r="194" customFormat="1" ht="15" x14ac:dyDescent="0.25"/>
    <row r="195" customFormat="1" ht="15" x14ac:dyDescent="0.25"/>
    <row r="196" customFormat="1" ht="15" x14ac:dyDescent="0.25"/>
    <row r="197" customFormat="1" ht="15" x14ac:dyDescent="0.25"/>
    <row r="198" customFormat="1" ht="15" x14ac:dyDescent="0.25"/>
    <row r="199" customFormat="1" ht="15" x14ac:dyDescent="0.25"/>
    <row r="200" customFormat="1" ht="15" x14ac:dyDescent="0.25"/>
    <row r="201" customFormat="1" ht="15" x14ac:dyDescent="0.25"/>
    <row r="202" customFormat="1" ht="15" x14ac:dyDescent="0.25"/>
    <row r="203" customFormat="1" ht="15" x14ac:dyDescent="0.25"/>
    <row r="204" customFormat="1" ht="15" x14ac:dyDescent="0.25"/>
    <row r="205" customFormat="1" ht="15" x14ac:dyDescent="0.25"/>
    <row r="206" customFormat="1" ht="15" x14ac:dyDescent="0.25"/>
    <row r="207" customFormat="1" ht="15" x14ac:dyDescent="0.25"/>
    <row r="208" customFormat="1" ht="15" x14ac:dyDescent="0.25"/>
    <row r="209" customFormat="1" ht="15" x14ac:dyDescent="0.25"/>
    <row r="210" customFormat="1" ht="15" x14ac:dyDescent="0.25"/>
    <row r="211" customFormat="1" ht="15" x14ac:dyDescent="0.25"/>
    <row r="212" customFormat="1" ht="15" x14ac:dyDescent="0.25"/>
    <row r="213" customFormat="1" ht="15" x14ac:dyDescent="0.25"/>
    <row r="214" customFormat="1" ht="15" x14ac:dyDescent="0.25"/>
    <row r="215" customFormat="1" ht="15" x14ac:dyDescent="0.25"/>
    <row r="216" customFormat="1" ht="15" x14ac:dyDescent="0.25"/>
    <row r="217" customFormat="1" ht="15" x14ac:dyDescent="0.25"/>
    <row r="218" customFormat="1" ht="15" x14ac:dyDescent="0.25"/>
    <row r="219" customFormat="1" ht="15" x14ac:dyDescent="0.25"/>
    <row r="220" customFormat="1" ht="15" x14ac:dyDescent="0.25"/>
    <row r="221" customFormat="1" ht="15" x14ac:dyDescent="0.25"/>
    <row r="222" customFormat="1" ht="15" x14ac:dyDescent="0.25"/>
    <row r="223" customFormat="1" ht="15" x14ac:dyDescent="0.25"/>
    <row r="224" customFormat="1" ht="15" x14ac:dyDescent="0.25"/>
    <row r="225" customFormat="1" ht="15" x14ac:dyDescent="0.25"/>
    <row r="226" customFormat="1" ht="15" x14ac:dyDescent="0.25"/>
    <row r="227" customFormat="1" ht="15" x14ac:dyDescent="0.25"/>
    <row r="228" customFormat="1" ht="15" x14ac:dyDescent="0.25"/>
    <row r="229" customFormat="1" ht="15" x14ac:dyDescent="0.25"/>
    <row r="230" customFormat="1" ht="15" x14ac:dyDescent="0.25"/>
    <row r="231" customFormat="1" ht="15" x14ac:dyDescent="0.25"/>
    <row r="232" customFormat="1" ht="15" x14ac:dyDescent="0.25"/>
    <row r="233" customFormat="1" ht="15" x14ac:dyDescent="0.25"/>
    <row r="234" customFormat="1" ht="15" x14ac:dyDescent="0.25"/>
    <row r="235" customFormat="1" ht="15" x14ac:dyDescent="0.25"/>
    <row r="236" customFormat="1" ht="15" x14ac:dyDescent="0.25"/>
    <row r="237" customFormat="1" ht="15" x14ac:dyDescent="0.25"/>
    <row r="238" customFormat="1" ht="15" x14ac:dyDescent="0.25"/>
    <row r="239" customFormat="1" ht="15" x14ac:dyDescent="0.25"/>
    <row r="240" customFormat="1" ht="15" x14ac:dyDescent="0.25"/>
    <row r="241" customFormat="1" ht="15" x14ac:dyDescent="0.25"/>
    <row r="242" customFormat="1" ht="15" x14ac:dyDescent="0.25"/>
    <row r="243" customFormat="1" ht="15" x14ac:dyDescent="0.25"/>
    <row r="244" customFormat="1" ht="15" x14ac:dyDescent="0.25"/>
    <row r="245" customFormat="1" ht="15" x14ac:dyDescent="0.25"/>
    <row r="246" customFormat="1" ht="15" x14ac:dyDescent="0.25"/>
    <row r="247" customFormat="1" ht="15" x14ac:dyDescent="0.25"/>
    <row r="248" customFormat="1" ht="15" x14ac:dyDescent="0.25"/>
    <row r="249" customFormat="1" ht="15" x14ac:dyDescent="0.25"/>
    <row r="250" customFormat="1" ht="15" x14ac:dyDescent="0.25"/>
  </sheetData>
  <mergeCells count="26">
    <mergeCell ref="D1:F1"/>
    <mergeCell ref="D2:F2"/>
    <mergeCell ref="D3:D4"/>
    <mergeCell ref="E3:E4"/>
    <mergeCell ref="F3:F4"/>
    <mergeCell ref="D5:D10"/>
    <mergeCell ref="E5:E10"/>
    <mergeCell ref="F5:F10"/>
    <mergeCell ref="D11:D12"/>
    <mergeCell ref="E11:E12"/>
    <mergeCell ref="F11:F12"/>
    <mergeCell ref="D13:D14"/>
    <mergeCell ref="E13:E14"/>
    <mergeCell ref="F13:F14"/>
    <mergeCell ref="D16:D20"/>
    <mergeCell ref="E16:E20"/>
    <mergeCell ref="F16:F20"/>
    <mergeCell ref="D33:F40"/>
    <mergeCell ref="D41:F49"/>
    <mergeCell ref="D50:F58"/>
    <mergeCell ref="D21:D26"/>
    <mergeCell ref="E21:E26"/>
    <mergeCell ref="F21:F26"/>
    <mergeCell ref="D27:D31"/>
    <mergeCell ref="E27:E31"/>
    <mergeCell ref="F27:F31"/>
  </mergeCells>
  <pageMargins left="0.75" right="0.75" top="1" bottom="1" header="0.511811023622047" footer="0.511811023622047"/>
  <pageSetup paperSize="9" scale="90" fitToHeight="0" orientation="landscape" horizontalDpi="300" verticalDpi="300"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FF0C5E-49EC-4BCF-8540-94119D6F4741}">
  <dimension ref="A1:G79"/>
  <sheetViews>
    <sheetView workbookViewId="0">
      <selection activeCell="C16" sqref="C16"/>
    </sheetView>
  </sheetViews>
  <sheetFormatPr defaultRowHeight="15" x14ac:dyDescent="0.25"/>
  <cols>
    <col min="1" max="1" width="61.140625" customWidth="1"/>
    <col min="2" max="2" width="17.5703125" customWidth="1"/>
    <col min="3" max="7" width="21.28515625" customWidth="1"/>
  </cols>
  <sheetData>
    <row r="1" spans="1:3" ht="15.75" thickBot="1" x14ac:dyDescent="0.3">
      <c r="A1" s="338" t="s">
        <v>453</v>
      </c>
      <c r="B1" s="338"/>
      <c r="C1" s="338"/>
    </row>
    <row r="2" spans="1:3" x14ac:dyDescent="0.25">
      <c r="A2" s="187" t="s">
        <v>454</v>
      </c>
      <c r="B2" s="187"/>
      <c r="C2" s="187"/>
    </row>
    <row r="3" spans="1:3" ht="15.75" thickBot="1" x14ac:dyDescent="0.3"/>
    <row r="4" spans="1:3" x14ac:dyDescent="0.25">
      <c r="A4" s="337" t="s">
        <v>226</v>
      </c>
      <c r="B4" s="337"/>
      <c r="C4" s="337"/>
    </row>
    <row r="5" spans="1:3" ht="26.25" x14ac:dyDescent="0.25">
      <c r="A5" s="189" t="s">
        <v>455</v>
      </c>
      <c r="B5" s="190" t="s">
        <v>95</v>
      </c>
      <c r="C5" s="191" t="s">
        <v>452</v>
      </c>
    </row>
    <row r="6" spans="1:3" x14ac:dyDescent="0.25">
      <c r="A6" s="192" t="s">
        <v>456</v>
      </c>
      <c r="B6" s="193">
        <f>'LE AM'!J195</f>
        <v>6257.82</v>
      </c>
      <c r="C6" s="194">
        <f t="shared" ref="C6:C12" si="0">B6/$B$6</f>
        <v>1</v>
      </c>
    </row>
    <row r="7" spans="1:3" x14ac:dyDescent="0.25">
      <c r="A7" s="195" t="s">
        <v>457</v>
      </c>
      <c r="B7" s="196">
        <f>'LE AM'!J186+'LE AM'!J187+'LE AM'!J188+'LE AM'!J189+'LE AM'!J194</f>
        <v>4845.0499999999993</v>
      </c>
      <c r="C7" s="197">
        <f t="shared" si="0"/>
        <v>0.77423927182309482</v>
      </c>
    </row>
    <row r="8" spans="1:3" x14ac:dyDescent="0.25">
      <c r="A8" s="195" t="s">
        <v>180</v>
      </c>
      <c r="B8" s="196">
        <f>'LE AM'!J148</f>
        <v>201.25</v>
      </c>
      <c r="C8" s="197">
        <f t="shared" si="0"/>
        <v>3.2159761706153263E-2</v>
      </c>
    </row>
    <row r="9" spans="1:3" x14ac:dyDescent="0.25">
      <c r="A9" s="195" t="s">
        <v>181</v>
      </c>
      <c r="B9" s="196">
        <f>'LE AM'!J149</f>
        <v>103.83</v>
      </c>
      <c r="C9" s="197">
        <f t="shared" si="0"/>
        <v>1.6592040039502574E-2</v>
      </c>
    </row>
    <row r="10" spans="1:3" x14ac:dyDescent="0.25">
      <c r="A10" s="195" t="s">
        <v>403</v>
      </c>
      <c r="B10" s="196">
        <f>'LE AM'!J150</f>
        <v>167.51</v>
      </c>
      <c r="C10" s="197">
        <f t="shared" si="0"/>
        <v>2.6768107743591219E-2</v>
      </c>
    </row>
    <row r="11" spans="1:3" x14ac:dyDescent="0.25">
      <c r="A11" s="195" t="s">
        <v>404</v>
      </c>
      <c r="B11" s="196">
        <f>'LE AM'!J151</f>
        <v>0</v>
      </c>
      <c r="C11" s="197">
        <f t="shared" si="0"/>
        <v>0</v>
      </c>
    </row>
    <row r="12" spans="1:3" x14ac:dyDescent="0.25">
      <c r="A12" s="195" t="s">
        <v>458</v>
      </c>
      <c r="B12" s="196">
        <f>'LE AM'!J193</f>
        <v>940.18</v>
      </c>
      <c r="C12" s="197">
        <f t="shared" si="0"/>
        <v>0.15024081868765801</v>
      </c>
    </row>
    <row r="13" spans="1:3" x14ac:dyDescent="0.25">
      <c r="A13" s="198" t="s">
        <v>459</v>
      </c>
      <c r="B13" s="200">
        <f>SUM(B7:B12)</f>
        <v>6257.82</v>
      </c>
      <c r="C13" s="199">
        <f>SUM(C7:C12)</f>
        <v>0.99999999999999989</v>
      </c>
    </row>
    <row r="14" spans="1:3" ht="15.75" thickBot="1" x14ac:dyDescent="0.3"/>
    <row r="15" spans="1:3" x14ac:dyDescent="0.25">
      <c r="A15" s="337" t="s">
        <v>233</v>
      </c>
      <c r="B15" s="337"/>
      <c r="C15" s="337"/>
    </row>
    <row r="16" spans="1:3" ht="26.25" x14ac:dyDescent="0.25">
      <c r="A16" s="189" t="s">
        <v>455</v>
      </c>
      <c r="B16" s="190" t="s">
        <v>95</v>
      </c>
      <c r="C16" s="191" t="s">
        <v>452</v>
      </c>
    </row>
    <row r="17" spans="1:3" x14ac:dyDescent="0.25">
      <c r="A17" s="192" t="s">
        <v>456</v>
      </c>
      <c r="B17" s="193">
        <f>'LE JA'!J195</f>
        <v>6169.69</v>
      </c>
      <c r="C17" s="194">
        <f t="shared" ref="C17:C23" si="1">B17/$B$17</f>
        <v>1</v>
      </c>
    </row>
    <row r="18" spans="1:3" x14ac:dyDescent="0.25">
      <c r="A18" s="195" t="s">
        <v>457</v>
      </c>
      <c r="B18" s="196">
        <f>'LE JA'!J186+'LE JA'!J187+'LE JA'!J188+'LE JA'!J189+'LE JA'!J194</f>
        <v>4538.9799999999996</v>
      </c>
      <c r="C18" s="197">
        <f t="shared" si="1"/>
        <v>0.7356901238149729</v>
      </c>
    </row>
    <row r="19" spans="1:3" x14ac:dyDescent="0.25">
      <c r="A19" s="195" t="s">
        <v>180</v>
      </c>
      <c r="B19" s="196">
        <f>'LE JA'!J148</f>
        <v>239.48</v>
      </c>
      <c r="C19" s="197">
        <f t="shared" si="1"/>
        <v>3.8815564477307614E-2</v>
      </c>
    </row>
    <row r="20" spans="1:3" x14ac:dyDescent="0.25">
      <c r="A20" s="195" t="s">
        <v>181</v>
      </c>
      <c r="B20" s="196">
        <f>'LE JA'!J149</f>
        <v>152.6</v>
      </c>
      <c r="C20" s="197">
        <f t="shared" si="1"/>
        <v>2.4733819689481969E-2</v>
      </c>
    </row>
    <row r="21" spans="1:3" x14ac:dyDescent="0.25">
      <c r="A21" s="195" t="s">
        <v>403</v>
      </c>
      <c r="B21" s="196">
        <f>'LE JA'!J150</f>
        <v>107.74</v>
      </c>
      <c r="C21" s="197">
        <f t="shared" si="1"/>
        <v>1.7462789864644741E-2</v>
      </c>
    </row>
    <row r="22" spans="1:3" x14ac:dyDescent="0.25">
      <c r="A22" s="195" t="s">
        <v>404</v>
      </c>
      <c r="B22" s="196">
        <f>'LE JA'!J151</f>
        <v>204.22</v>
      </c>
      <c r="C22" s="197">
        <f t="shared" si="1"/>
        <v>3.3100528551677638E-2</v>
      </c>
    </row>
    <row r="23" spans="1:3" x14ac:dyDescent="0.25">
      <c r="A23" s="195" t="s">
        <v>458</v>
      </c>
      <c r="B23" s="196">
        <f>'LE JA'!J193</f>
        <v>926.67000000000007</v>
      </c>
      <c r="C23" s="197">
        <f t="shared" si="1"/>
        <v>0.1501971736019152</v>
      </c>
    </row>
    <row r="24" spans="1:3" x14ac:dyDescent="0.25">
      <c r="A24" s="198" t="s">
        <v>459</v>
      </c>
      <c r="B24" s="200">
        <f>SUM(B18:B23)</f>
        <v>6169.69</v>
      </c>
      <c r="C24" s="199">
        <f>SUM(C18:C23)</f>
        <v>1</v>
      </c>
    </row>
    <row r="25" spans="1:3" ht="15.75" thickBot="1" x14ac:dyDescent="0.3"/>
    <row r="26" spans="1:3" x14ac:dyDescent="0.25">
      <c r="A26" s="337" t="s">
        <v>232</v>
      </c>
      <c r="B26" s="337"/>
      <c r="C26" s="337"/>
    </row>
    <row r="27" spans="1:3" ht="26.25" x14ac:dyDescent="0.25">
      <c r="A27" s="189" t="s">
        <v>455</v>
      </c>
      <c r="B27" s="190" t="s">
        <v>95</v>
      </c>
      <c r="C27" s="191" t="s">
        <v>452</v>
      </c>
    </row>
    <row r="28" spans="1:3" x14ac:dyDescent="0.25">
      <c r="A28" s="192" t="s">
        <v>456</v>
      </c>
      <c r="B28" s="193">
        <f>'JG JA'!J195</f>
        <v>5757.6299999999992</v>
      </c>
      <c r="C28" s="194">
        <f t="shared" ref="C28:C34" si="2">B28/$B$28</f>
        <v>1</v>
      </c>
    </row>
    <row r="29" spans="1:3" x14ac:dyDescent="0.25">
      <c r="A29" s="195" t="s">
        <v>457</v>
      </c>
      <c r="B29" s="196">
        <f>'JG JA'!J186+'JG JA'!J187+'JG JA'!J188+'JG JA'!J189+'JG JA'!J194</f>
        <v>4435.58</v>
      </c>
      <c r="C29" s="197">
        <f t="shared" si="2"/>
        <v>0.77038295270797197</v>
      </c>
    </row>
    <row r="30" spans="1:3" x14ac:dyDescent="0.25">
      <c r="A30" s="195" t="s">
        <v>180</v>
      </c>
      <c r="B30" s="196">
        <f>'JG JA'!J148</f>
        <v>92.72</v>
      </c>
      <c r="C30" s="197">
        <f t="shared" si="2"/>
        <v>1.6103848284797741E-2</v>
      </c>
    </row>
    <row r="31" spans="1:3" x14ac:dyDescent="0.25">
      <c r="A31" s="195" t="s">
        <v>181</v>
      </c>
      <c r="B31" s="196">
        <f>'JG JA'!J149</f>
        <v>53.85</v>
      </c>
      <c r="C31" s="197">
        <f t="shared" si="2"/>
        <v>9.3528066235586526E-3</v>
      </c>
    </row>
    <row r="32" spans="1:3" x14ac:dyDescent="0.25">
      <c r="A32" s="195" t="s">
        <v>403</v>
      </c>
      <c r="B32" s="196">
        <f>'JG JA'!J150</f>
        <v>107.74</v>
      </c>
      <c r="C32" s="197">
        <f t="shared" si="2"/>
        <v>1.8712560550087451E-2</v>
      </c>
    </row>
    <row r="33" spans="1:3" x14ac:dyDescent="0.25">
      <c r="A33" s="195" t="s">
        <v>404</v>
      </c>
      <c r="B33" s="196">
        <f>'JG JA'!J151</f>
        <v>204.22</v>
      </c>
      <c r="C33" s="197">
        <f t="shared" si="2"/>
        <v>3.5469455314078885E-2</v>
      </c>
    </row>
    <row r="34" spans="1:3" x14ac:dyDescent="0.25">
      <c r="A34" s="195" t="s">
        <v>458</v>
      </c>
      <c r="B34" s="196">
        <f>'JG JA'!J193</f>
        <v>863.52</v>
      </c>
      <c r="C34" s="197">
        <f t="shared" si="2"/>
        <v>0.14997837651950544</v>
      </c>
    </row>
    <row r="35" spans="1:3" x14ac:dyDescent="0.25">
      <c r="A35" s="198" t="s">
        <v>459</v>
      </c>
      <c r="B35" s="200">
        <f>SUM(B29:B34)</f>
        <v>5757.630000000001</v>
      </c>
      <c r="C35" s="199">
        <f>SUM(C29:C34)</f>
        <v>1</v>
      </c>
    </row>
    <row r="36" spans="1:3" ht="15.75" thickBot="1" x14ac:dyDescent="0.3"/>
    <row r="37" spans="1:3" x14ac:dyDescent="0.25">
      <c r="A37" s="337" t="s">
        <v>65</v>
      </c>
      <c r="B37" s="337"/>
      <c r="C37" s="337"/>
    </row>
    <row r="38" spans="1:3" ht="26.25" x14ac:dyDescent="0.25">
      <c r="A38" s="189" t="s">
        <v>455</v>
      </c>
      <c r="B38" s="190" t="s">
        <v>95</v>
      </c>
      <c r="C38" s="191" t="s">
        <v>452</v>
      </c>
    </row>
    <row r="39" spans="1:3" x14ac:dyDescent="0.25">
      <c r="A39" s="192" t="s">
        <v>456</v>
      </c>
      <c r="B39" s="193">
        <f>'NH AM'!J195</f>
        <v>6975.08</v>
      </c>
      <c r="C39" s="194">
        <f t="shared" ref="C39:C45" si="3">B39/$B$39</f>
        <v>1</v>
      </c>
    </row>
    <row r="40" spans="1:3" x14ac:dyDescent="0.25">
      <c r="A40" s="195" t="s">
        <v>457</v>
      </c>
      <c r="B40" s="196">
        <f>'NH AM'!J186+'NH AM'!J187+'NH AM'!J188+'NH AM'!J189+'NH AM'!J194</f>
        <v>4815.13</v>
      </c>
      <c r="C40" s="197">
        <f t="shared" si="3"/>
        <v>0.69033330083669298</v>
      </c>
    </row>
    <row r="41" spans="1:3" x14ac:dyDescent="0.25">
      <c r="A41" s="195" t="s">
        <v>180</v>
      </c>
      <c r="B41" s="196">
        <f>'NH AM'!J148</f>
        <v>253.07</v>
      </c>
      <c r="C41" s="197">
        <f t="shared" si="3"/>
        <v>3.6282021138108807E-2</v>
      </c>
    </row>
    <row r="42" spans="1:3" x14ac:dyDescent="0.25">
      <c r="A42" s="195" t="s">
        <v>181</v>
      </c>
      <c r="B42" s="196">
        <f>'NH AM'!J149</f>
        <v>68.819999999999993</v>
      </c>
      <c r="C42" s="197">
        <f t="shared" si="3"/>
        <v>9.8665535018953171E-3</v>
      </c>
    </row>
    <row r="43" spans="1:3" x14ac:dyDescent="0.25">
      <c r="A43" s="195" t="s">
        <v>403</v>
      </c>
      <c r="B43" s="196">
        <f>'NH AM'!J150</f>
        <v>155.61000000000001</v>
      </c>
      <c r="C43" s="197">
        <f t="shared" si="3"/>
        <v>2.230942154068484E-2</v>
      </c>
    </row>
    <row r="44" spans="1:3" x14ac:dyDescent="0.25">
      <c r="A44" s="195" t="s">
        <v>404</v>
      </c>
      <c r="B44" s="196">
        <f>'NH AM'!J151</f>
        <v>694.27</v>
      </c>
      <c r="C44" s="197">
        <f t="shared" si="3"/>
        <v>9.9535775933752735E-2</v>
      </c>
    </row>
    <row r="45" spans="1:3" x14ac:dyDescent="0.25">
      <c r="A45" s="195" t="s">
        <v>458</v>
      </c>
      <c r="B45" s="196">
        <f>'NH AM'!J193</f>
        <v>988.17999999999984</v>
      </c>
      <c r="C45" s="197">
        <f t="shared" si="3"/>
        <v>0.14167292704886536</v>
      </c>
    </row>
    <row r="46" spans="1:3" x14ac:dyDescent="0.25">
      <c r="A46" s="198" t="s">
        <v>459</v>
      </c>
      <c r="B46" s="200">
        <f>SUM(B40:B45)</f>
        <v>6975.08</v>
      </c>
      <c r="C46" s="199">
        <f>SUM(C40:C45)</f>
        <v>1</v>
      </c>
    </row>
    <row r="47" spans="1:3" ht="15.75" thickBot="1" x14ac:dyDescent="0.3"/>
    <row r="48" spans="1:3" x14ac:dyDescent="0.25">
      <c r="A48" s="337" t="s">
        <v>229</v>
      </c>
      <c r="B48" s="337"/>
      <c r="C48" s="337"/>
    </row>
    <row r="49" spans="1:3" ht="26.25" x14ac:dyDescent="0.25">
      <c r="A49" s="189" t="s">
        <v>455</v>
      </c>
      <c r="B49" s="190" t="s">
        <v>95</v>
      </c>
      <c r="C49" s="191" t="s">
        <v>452</v>
      </c>
    </row>
    <row r="50" spans="1:3" x14ac:dyDescent="0.25">
      <c r="A50" s="192" t="s">
        <v>456</v>
      </c>
      <c r="B50" s="193">
        <f>'NH JA'!J195</f>
        <v>6054.73</v>
      </c>
      <c r="C50" s="194">
        <f t="shared" ref="C50:C56" si="4">B50/$B$50</f>
        <v>1</v>
      </c>
    </row>
    <row r="51" spans="1:3" x14ac:dyDescent="0.25">
      <c r="A51" s="195" t="s">
        <v>457</v>
      </c>
      <c r="B51" s="196">
        <f>'NH JA'!J186+'NH JA'!J187+'NH JA'!J188+'NH JA'!J189+'NH JA'!J194</f>
        <v>4509.0599999999995</v>
      </c>
      <c r="C51" s="197">
        <f t="shared" si="4"/>
        <v>0.74471694030947699</v>
      </c>
    </row>
    <row r="52" spans="1:3" x14ac:dyDescent="0.25">
      <c r="A52" s="195" t="s">
        <v>180</v>
      </c>
      <c r="B52" s="196">
        <f>'NH JA'!J148</f>
        <v>225.67</v>
      </c>
      <c r="C52" s="197">
        <f t="shared" si="4"/>
        <v>3.727168676390194E-2</v>
      </c>
    </row>
    <row r="53" spans="1:3" x14ac:dyDescent="0.25">
      <c r="A53" s="195" t="s">
        <v>181</v>
      </c>
      <c r="B53" s="196">
        <f>'NH JA'!J149</f>
        <v>152.6</v>
      </c>
      <c r="C53" s="197">
        <f t="shared" si="4"/>
        <v>2.520343599136543E-2</v>
      </c>
    </row>
    <row r="54" spans="1:3" x14ac:dyDescent="0.25">
      <c r="A54" s="195" t="s">
        <v>403</v>
      </c>
      <c r="B54" s="196">
        <f>'NH JA'!J150</f>
        <v>107.73</v>
      </c>
      <c r="C54" s="197">
        <f t="shared" si="4"/>
        <v>1.7792700913170367E-2</v>
      </c>
    </row>
    <row r="55" spans="1:3" x14ac:dyDescent="0.25">
      <c r="A55" s="195" t="s">
        <v>404</v>
      </c>
      <c r="B55" s="196">
        <f>'NH JA'!J151</f>
        <v>204.22</v>
      </c>
      <c r="C55" s="197">
        <f t="shared" si="4"/>
        <v>3.3729001953844352E-2</v>
      </c>
    </row>
    <row r="56" spans="1:3" x14ac:dyDescent="0.25">
      <c r="A56" s="195" t="s">
        <v>458</v>
      </c>
      <c r="B56" s="196">
        <f>'NH JA'!J193</f>
        <v>855.44999999999993</v>
      </c>
      <c r="C56" s="197">
        <f t="shared" si="4"/>
        <v>0.14128623406824087</v>
      </c>
    </row>
    <row r="57" spans="1:3" x14ac:dyDescent="0.25">
      <c r="A57" s="198" t="s">
        <v>459</v>
      </c>
      <c r="B57" s="200">
        <f>SUM(B51:B56)</f>
        <v>6054.73</v>
      </c>
      <c r="C57" s="199">
        <f>SUM(C51:C56)</f>
        <v>0.99999999999999978</v>
      </c>
    </row>
    <row r="58" spans="1:3" ht="15.75" thickBot="1" x14ac:dyDescent="0.3"/>
    <row r="59" spans="1:3" x14ac:dyDescent="0.25">
      <c r="A59" s="337" t="s">
        <v>220</v>
      </c>
      <c r="B59" s="337"/>
      <c r="C59" s="337"/>
    </row>
    <row r="60" spans="1:3" ht="26.25" x14ac:dyDescent="0.25">
      <c r="A60" s="189" t="s">
        <v>455</v>
      </c>
      <c r="B60" s="190" t="s">
        <v>95</v>
      </c>
      <c r="C60" s="191" t="s">
        <v>452</v>
      </c>
    </row>
    <row r="61" spans="1:3" x14ac:dyDescent="0.25">
      <c r="A61" s="192" t="s">
        <v>456</v>
      </c>
      <c r="B61" s="193">
        <f>'JG AM'!J195</f>
        <v>6141.3799999999983</v>
      </c>
      <c r="C61" s="194">
        <f t="shared" ref="C61:C67" si="5">B61/$B$61</f>
        <v>1</v>
      </c>
    </row>
    <row r="62" spans="1:3" x14ac:dyDescent="0.25">
      <c r="A62" s="195" t="s">
        <v>457</v>
      </c>
      <c r="B62" s="196">
        <f>'JG AM'!J186+'JG AM'!J187+'JG AM'!J188+'JG AM'!J189+'JG AM'!J194</f>
        <v>4741.6499999999987</v>
      </c>
      <c r="C62" s="197">
        <f t="shared" si="5"/>
        <v>0.77208217045680283</v>
      </c>
    </row>
    <row r="63" spans="1:3" x14ac:dyDescent="0.25">
      <c r="A63" s="195" t="s">
        <v>180</v>
      </c>
      <c r="B63" s="196">
        <f>'JG AM'!J148</f>
        <v>206.06</v>
      </c>
      <c r="C63" s="197">
        <f t="shared" si="5"/>
        <v>3.3552719421367845E-2</v>
      </c>
    </row>
    <row r="64" spans="1:3" x14ac:dyDescent="0.25">
      <c r="A64" s="195" t="s">
        <v>181</v>
      </c>
      <c r="B64" s="196">
        <f>'JG AM'!J149</f>
        <v>103.83</v>
      </c>
      <c r="C64" s="197">
        <f t="shared" si="5"/>
        <v>1.6906623592743003E-2</v>
      </c>
    </row>
    <row r="65" spans="1:7" x14ac:dyDescent="0.25">
      <c r="A65" s="195" t="s">
        <v>403</v>
      </c>
      <c r="B65" s="196">
        <f>'JG AM'!J150</f>
        <v>167.51</v>
      </c>
      <c r="C65" s="197">
        <f t="shared" si="5"/>
        <v>2.7275628604645868E-2</v>
      </c>
    </row>
    <row r="66" spans="1:7" x14ac:dyDescent="0.25">
      <c r="A66" s="195" t="s">
        <v>404</v>
      </c>
      <c r="B66" s="196">
        <f>'JG AM'!J151</f>
        <v>0</v>
      </c>
      <c r="C66" s="197">
        <f t="shared" si="5"/>
        <v>0</v>
      </c>
    </row>
    <row r="67" spans="1:7" x14ac:dyDescent="0.25">
      <c r="A67" s="195" t="s">
        <v>458</v>
      </c>
      <c r="B67" s="196">
        <f>'JG AM'!J193</f>
        <v>922.33</v>
      </c>
      <c r="C67" s="197">
        <f t="shared" si="5"/>
        <v>0.15018285792444047</v>
      </c>
    </row>
    <row r="68" spans="1:7" x14ac:dyDescent="0.25">
      <c r="A68" s="198" t="s">
        <v>459</v>
      </c>
      <c r="B68" s="200">
        <f>SUM(B62:B67)</f>
        <v>6141.3799999999992</v>
      </c>
      <c r="C68" s="199">
        <f>SUM(C62:C67)</f>
        <v>1</v>
      </c>
    </row>
    <row r="69" spans="1:7" ht="15.75" thickBot="1" x14ac:dyDescent="0.3"/>
    <row r="70" spans="1:7" x14ac:dyDescent="0.25">
      <c r="A70" s="337" t="s">
        <v>460</v>
      </c>
      <c r="B70" s="337"/>
      <c r="C70" s="337"/>
      <c r="D70" s="337"/>
      <c r="E70" s="337"/>
      <c r="F70" s="337"/>
      <c r="G70" s="337"/>
    </row>
    <row r="71" spans="1:7" ht="39" x14ac:dyDescent="0.25">
      <c r="A71" s="188" t="s">
        <v>455</v>
      </c>
      <c r="B71" s="201" t="s">
        <v>461</v>
      </c>
      <c r="C71" s="201" t="s">
        <v>462</v>
      </c>
      <c r="D71" s="201" t="s">
        <v>463</v>
      </c>
      <c r="E71" s="201" t="s">
        <v>464</v>
      </c>
      <c r="F71" s="201" t="s">
        <v>465</v>
      </c>
      <c r="G71" s="201" t="s">
        <v>466</v>
      </c>
    </row>
    <row r="72" spans="1:7" x14ac:dyDescent="0.25">
      <c r="A72" s="195" t="s">
        <v>467</v>
      </c>
      <c r="B72" s="197">
        <f t="shared" ref="B72:B77" si="6">C7</f>
        <v>0.77423927182309482</v>
      </c>
      <c r="C72" s="197">
        <f t="shared" ref="C72:C77" si="7">C18</f>
        <v>0.7356901238149729</v>
      </c>
      <c r="D72" s="197">
        <f t="shared" ref="D72:D77" si="8">C29</f>
        <v>0.77038295270797197</v>
      </c>
      <c r="E72" s="197">
        <f t="shared" ref="E72:E77" si="9">C40</f>
        <v>0.69033330083669298</v>
      </c>
      <c r="F72" s="197">
        <f t="shared" ref="F72:F77" si="10">C51</f>
        <v>0.74471694030947699</v>
      </c>
      <c r="G72" s="197">
        <f t="shared" ref="G72:G77" si="11">C62</f>
        <v>0.77208217045680283</v>
      </c>
    </row>
    <row r="73" spans="1:7" x14ac:dyDescent="0.25">
      <c r="A73" s="195" t="s">
        <v>180</v>
      </c>
      <c r="B73" s="197">
        <f t="shared" si="6"/>
        <v>3.2159761706153263E-2</v>
      </c>
      <c r="C73" s="197">
        <f t="shared" si="7"/>
        <v>3.8815564477307614E-2</v>
      </c>
      <c r="D73" s="197">
        <f t="shared" si="8"/>
        <v>1.6103848284797741E-2</v>
      </c>
      <c r="E73" s="197">
        <f t="shared" si="9"/>
        <v>3.6282021138108807E-2</v>
      </c>
      <c r="F73" s="197">
        <f t="shared" si="10"/>
        <v>3.727168676390194E-2</v>
      </c>
      <c r="G73" s="197">
        <f t="shared" si="11"/>
        <v>3.3552719421367845E-2</v>
      </c>
    </row>
    <row r="74" spans="1:7" x14ac:dyDescent="0.25">
      <c r="A74" s="195" t="s">
        <v>181</v>
      </c>
      <c r="B74" s="197">
        <f t="shared" si="6"/>
        <v>1.6592040039502574E-2</v>
      </c>
      <c r="C74" s="197">
        <f t="shared" si="7"/>
        <v>2.4733819689481969E-2</v>
      </c>
      <c r="D74" s="197">
        <f t="shared" si="8"/>
        <v>9.3528066235586526E-3</v>
      </c>
      <c r="E74" s="197">
        <f t="shared" si="9"/>
        <v>9.8665535018953171E-3</v>
      </c>
      <c r="F74" s="197">
        <f t="shared" si="10"/>
        <v>2.520343599136543E-2</v>
      </c>
      <c r="G74" s="197">
        <f t="shared" si="11"/>
        <v>1.6906623592743003E-2</v>
      </c>
    </row>
    <row r="75" spans="1:7" x14ac:dyDescent="0.25">
      <c r="A75" s="195" t="s">
        <v>403</v>
      </c>
      <c r="B75" s="197">
        <f t="shared" si="6"/>
        <v>2.6768107743591219E-2</v>
      </c>
      <c r="C75" s="197">
        <f t="shared" si="7"/>
        <v>1.7462789864644741E-2</v>
      </c>
      <c r="D75" s="197">
        <f t="shared" si="8"/>
        <v>1.8712560550087451E-2</v>
      </c>
      <c r="E75" s="197">
        <f t="shared" si="9"/>
        <v>2.230942154068484E-2</v>
      </c>
      <c r="F75" s="197">
        <f t="shared" si="10"/>
        <v>1.7792700913170367E-2</v>
      </c>
      <c r="G75" s="197">
        <f t="shared" si="11"/>
        <v>2.7275628604645868E-2</v>
      </c>
    </row>
    <row r="76" spans="1:7" x14ac:dyDescent="0.25">
      <c r="A76" s="195" t="s">
        <v>404</v>
      </c>
      <c r="B76" s="197">
        <f t="shared" si="6"/>
        <v>0</v>
      </c>
      <c r="C76" s="197">
        <f t="shared" si="7"/>
        <v>3.3100528551677638E-2</v>
      </c>
      <c r="D76" s="197">
        <f t="shared" si="8"/>
        <v>3.5469455314078885E-2</v>
      </c>
      <c r="E76" s="197">
        <f t="shared" si="9"/>
        <v>9.9535775933752735E-2</v>
      </c>
      <c r="F76" s="197">
        <f t="shared" si="10"/>
        <v>3.3729001953844352E-2</v>
      </c>
      <c r="G76" s="197">
        <f t="shared" si="11"/>
        <v>0</v>
      </c>
    </row>
    <row r="77" spans="1:7" x14ac:dyDescent="0.25">
      <c r="A77" s="195" t="s">
        <v>468</v>
      </c>
      <c r="B77" s="197">
        <f t="shared" si="6"/>
        <v>0.15024081868765801</v>
      </c>
      <c r="C77" s="197">
        <f t="shared" si="7"/>
        <v>0.1501971736019152</v>
      </c>
      <c r="D77" s="197">
        <f t="shared" si="8"/>
        <v>0.14997837651950544</v>
      </c>
      <c r="E77" s="197">
        <f t="shared" si="9"/>
        <v>0.14167292704886536</v>
      </c>
      <c r="F77" s="197">
        <f t="shared" si="10"/>
        <v>0.14128623406824087</v>
      </c>
      <c r="G77" s="197">
        <f t="shared" si="11"/>
        <v>0.15018285792444047</v>
      </c>
    </row>
    <row r="78" spans="1:7" x14ac:dyDescent="0.25">
      <c r="A78" s="198" t="s">
        <v>90</v>
      </c>
      <c r="B78" s="199">
        <f t="shared" ref="B78:G78" si="12">SUM(B72:B77)</f>
        <v>0.99999999999999989</v>
      </c>
      <c r="C78" s="199">
        <f t="shared" si="12"/>
        <v>1</v>
      </c>
      <c r="D78" s="199">
        <f t="shared" si="12"/>
        <v>1</v>
      </c>
      <c r="E78" s="199">
        <f t="shared" si="12"/>
        <v>1</v>
      </c>
      <c r="F78" s="199">
        <f t="shared" si="12"/>
        <v>0.99999999999999978</v>
      </c>
      <c r="G78" s="199">
        <f t="shared" si="12"/>
        <v>1</v>
      </c>
    </row>
    <row r="79" spans="1:7" x14ac:dyDescent="0.25">
      <c r="A79" s="198" t="s">
        <v>469</v>
      </c>
      <c r="B79" s="200">
        <f>B6</f>
        <v>6257.82</v>
      </c>
      <c r="C79" s="200">
        <f>B17</f>
        <v>6169.69</v>
      </c>
      <c r="D79" s="200">
        <f>B28</f>
        <v>5757.6299999999992</v>
      </c>
      <c r="E79" s="200">
        <f>B39</f>
        <v>6975.08</v>
      </c>
      <c r="F79" s="200">
        <f>B50</f>
        <v>6054.73</v>
      </c>
      <c r="G79" s="200">
        <f>B61</f>
        <v>6141.3799999999983</v>
      </c>
    </row>
  </sheetData>
  <mergeCells count="8">
    <mergeCell ref="A59:C59"/>
    <mergeCell ref="A70:G70"/>
    <mergeCell ref="A1:C1"/>
    <mergeCell ref="A4:C4"/>
    <mergeCell ref="A15:C15"/>
    <mergeCell ref="A26:C26"/>
    <mergeCell ref="A37:C37"/>
    <mergeCell ref="A48:C48"/>
  </mergeCells>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4" baseType="variant">
      <vt:variant>
        <vt:lpstr>Planilhas</vt:lpstr>
      </vt:variant>
      <vt:variant>
        <vt:i4>20</vt:i4>
      </vt:variant>
      <vt:variant>
        <vt:lpstr>Intervalos Nomeados</vt:lpstr>
      </vt:variant>
      <vt:variant>
        <vt:i4>38</vt:i4>
      </vt:variant>
    </vt:vector>
  </HeadingPairs>
  <TitlesOfParts>
    <vt:vector size="58" baseType="lpstr">
      <vt:lpstr>RESUMO GERAL</vt:lpstr>
      <vt:lpstr>LE RES</vt:lpstr>
      <vt:lpstr>LE AM</vt:lpstr>
      <vt:lpstr>LE JA</vt:lpstr>
      <vt:lpstr>LE RC</vt:lpstr>
      <vt:lpstr>LE INS</vt:lpstr>
      <vt:lpstr>LE ESP</vt:lpstr>
      <vt:lpstr>NH RES</vt:lpstr>
      <vt:lpstr>NH AM</vt:lpstr>
      <vt:lpstr>NH JA</vt:lpstr>
      <vt:lpstr>NH RC</vt:lpstr>
      <vt:lpstr>NH INS</vt:lpstr>
      <vt:lpstr>NH ESP</vt:lpstr>
      <vt:lpstr>JG RES</vt:lpstr>
      <vt:lpstr>JG AM</vt:lpstr>
      <vt:lpstr>JG JA</vt:lpstr>
      <vt:lpstr>JG RC</vt:lpstr>
      <vt:lpstr>JG INS</vt:lpstr>
      <vt:lpstr>JG ESP</vt:lpstr>
      <vt:lpstr>COMP POSTO</vt:lpstr>
      <vt:lpstr>'JG AM'!Area_de_impressao</vt:lpstr>
      <vt:lpstr>'JG ESP'!Area_de_impressao</vt:lpstr>
      <vt:lpstr>'JG INS'!Area_de_impressao</vt:lpstr>
      <vt:lpstr>'JG JA'!Area_de_impressao</vt:lpstr>
      <vt:lpstr>'JG RC'!Area_de_impressao</vt:lpstr>
      <vt:lpstr>'JG RES'!Area_de_impressao</vt:lpstr>
      <vt:lpstr>'LE AM'!Area_de_impressao</vt:lpstr>
      <vt:lpstr>'LE ESP'!Area_de_impressao</vt:lpstr>
      <vt:lpstr>'LE INS'!Area_de_impressao</vt:lpstr>
      <vt:lpstr>'LE JA'!Area_de_impressao</vt:lpstr>
      <vt:lpstr>'LE RC'!Area_de_impressao</vt:lpstr>
      <vt:lpstr>'LE RES'!Area_de_impressao</vt:lpstr>
      <vt:lpstr>'NH AM'!Area_de_impressao</vt:lpstr>
      <vt:lpstr>'NH ESP'!Area_de_impressao</vt:lpstr>
      <vt:lpstr>'NH INS'!Area_de_impressao</vt:lpstr>
      <vt:lpstr>'NH JA'!Area_de_impressao</vt:lpstr>
      <vt:lpstr>'NH RC'!Area_de_impressao</vt:lpstr>
      <vt:lpstr>'NH RES'!Area_de_impressao</vt:lpstr>
      <vt:lpstr>'RESUMO GERAL'!Area_de_impressao</vt:lpstr>
      <vt:lpstr>'JG AM'!Titulos_de_impressao</vt:lpstr>
      <vt:lpstr>'JG ESP'!Titulos_de_impressao</vt:lpstr>
      <vt:lpstr>'JG INS'!Titulos_de_impressao</vt:lpstr>
      <vt:lpstr>'JG JA'!Titulos_de_impressao</vt:lpstr>
      <vt:lpstr>'JG RC'!Titulos_de_impressao</vt:lpstr>
      <vt:lpstr>'JG RES'!Titulos_de_impressao</vt:lpstr>
      <vt:lpstr>'LE AM'!Titulos_de_impressao</vt:lpstr>
      <vt:lpstr>'LE ESP'!Titulos_de_impressao</vt:lpstr>
      <vt:lpstr>'LE INS'!Titulos_de_impressao</vt:lpstr>
      <vt:lpstr>'LE JA'!Titulos_de_impressao</vt:lpstr>
      <vt:lpstr>'LE RC'!Titulos_de_impressao</vt:lpstr>
      <vt:lpstr>'LE RES'!Titulos_de_impressao</vt:lpstr>
      <vt:lpstr>'NH AM'!Titulos_de_impressao</vt:lpstr>
      <vt:lpstr>'NH ESP'!Titulos_de_impressao</vt:lpstr>
      <vt:lpstr>'NH INS'!Titulos_de_impressao</vt:lpstr>
      <vt:lpstr>'NH JA'!Titulos_de_impressao</vt:lpstr>
      <vt:lpstr>'NH RC'!Titulos_de_impressao</vt:lpstr>
      <vt:lpstr>'NH RES'!Titulos_de_impressao</vt:lpstr>
      <vt:lpstr>'RESUMO GERAL'!Titulos_de_impressao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openpyxl</dc:creator>
  <dc:description/>
  <cp:lastModifiedBy>victor iturriet</cp:lastModifiedBy>
  <cp:revision>0</cp:revision>
  <dcterms:created xsi:type="dcterms:W3CDTF">2026-08-19T21:34:47Z</dcterms:created>
  <dcterms:modified xsi:type="dcterms:W3CDTF">2026-08-27T13:03:02Z</dcterms:modified>
  <dc:language>en-US</dc:language>
</cp:coreProperties>
</file>