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defaultThemeVersion="124226"/>
  <xr:revisionPtr revIDLastSave="0" documentId="13_ncr:1_{31882F63-89C8-422D-BA69-867BB28B762F}" xr6:coauthVersionLast="47" xr6:coauthVersionMax="47" xr10:uidLastSave="{00000000-0000-0000-0000-000000000000}"/>
  <bookViews>
    <workbookView xWindow="-120" yWindow="-120" windowWidth="20730" windowHeight="11160" tabRatio="885" firstSheet="1" activeTab="1" xr2:uid="{00000000-000D-0000-FFFF-FFFF00000000}"/>
  </bookViews>
  <sheets>
    <sheet name="(COMPOSIÇÕES GERAL)" sheetId="55" state="hidden" r:id="rId1"/>
    <sheet name="(ORÇAMENTO)" sheetId="77" r:id="rId2"/>
    <sheet name="CRONOGRAMA ONERADO" sheetId="8" r:id="rId3"/>
    <sheet name="BDI_EDIFICACOES_20,50%_SEM" sheetId="37" r:id="rId4"/>
  </sheets>
  <externalReferences>
    <externalReference r:id="rId5"/>
    <externalReference r:id="rId6"/>
    <externalReference r:id="rId7"/>
  </externalReferences>
  <definedNames>
    <definedName name="__123Graph_A" localSheetId="0" hidden="1">#REF!</definedName>
    <definedName name="__123Graph_A" localSheetId="3" hidden="1">#REF!</definedName>
    <definedName name="__123Graph_A" hidden="1">#REF!</definedName>
    <definedName name="__123Graph_B" localSheetId="0" hidden="1">#REF!</definedName>
    <definedName name="__123Graph_B" localSheetId="3" hidden="1">#REF!</definedName>
    <definedName name="__123Graph_B" hidden="1">#REF!</definedName>
    <definedName name="__123Graph_C" localSheetId="0" hidden="1">#REF!</definedName>
    <definedName name="__123Graph_C" localSheetId="3" hidden="1">#REF!</definedName>
    <definedName name="__123Graph_C" hidden="1">#REF!</definedName>
    <definedName name="__123Graph_D" hidden="1">'[1]Etapa Única'!$C$125:$C$134</definedName>
    <definedName name="__123Graph_E" hidden="1">'[1]Etapa Única'!$E$125:$E$134</definedName>
    <definedName name="__123Graph_X" localSheetId="0" hidden="1">#REF!</definedName>
    <definedName name="__123Graph_X" localSheetId="3" hidden="1">#REF!</definedName>
    <definedName name="__123Graph_X" hidden="1">#REF!</definedName>
    <definedName name="_Fill" hidden="1">#REF!</definedName>
    <definedName name="_xlnm._FilterDatabase" localSheetId="0" hidden="1">'(COMPOSIÇÕES GERAL)'!$B$8:$J$323</definedName>
    <definedName name="_xlnm._FilterDatabase" localSheetId="1" hidden="1">'(ORÇAMENTO)'!$A$11:$I$175</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MM" localSheetId="0" hidden="1">#REF!</definedName>
    <definedName name="_MM" localSheetId="3" hidden="1">#REF!</definedName>
    <definedName name="_MM" hidden="1">#REF!</definedName>
    <definedName name="_Order1" hidden="1">255</definedName>
    <definedName name="_Order2" hidden="1">255</definedName>
    <definedName name="_Sort" localSheetId="0" hidden="1">#REF!</definedName>
    <definedName name="_Sort" localSheetId="1" hidden="1">#REF!</definedName>
    <definedName name="_Sort" hidden="1">#REF!</definedName>
    <definedName name="ACRE" localSheetId="0" hidden="1">#REF!</definedName>
    <definedName name="ACRE" localSheetId="1" hidden="1">#REF!</definedName>
    <definedName name="ACRE" hidden="1">#REF!</definedName>
    <definedName name="ademir" localSheetId="0" hidden="1">{#N/A,#N/A,FALSE,"Cronograma";#N/A,#N/A,FALSE,"Cronogr. 2"}</definedName>
    <definedName name="ademir" localSheetId="1" hidden="1">{#N/A,#N/A,FALSE,"Cronograma";#N/A,#N/A,FALSE,"Cronogr. 2"}</definedName>
    <definedName name="ademir" hidden="1">{#N/A,#N/A,FALSE,"Cronograma";#N/A,#N/A,FALSE,"Cronogr. 2"}</definedName>
    <definedName name="_xlnm.Print_Area" localSheetId="0">'(COMPOSIÇÕES GERAL)'!$A$1:$J$323</definedName>
    <definedName name="_xlnm.Print_Area" localSheetId="1">'(ORÇAMENTO)'!$A$1:$I$178</definedName>
    <definedName name="_xlnm.Print_Area" localSheetId="3">'BDI_EDIFICACOES_20,50%_SEM'!$B$2:$D$39</definedName>
    <definedName name="_xlnm.Print_Area" localSheetId="2">'CRONOGRAMA ONERADO'!$A$1:$N$46</definedName>
    <definedName name="bosta" localSheetId="0" hidden="1">{#N/A,#N/A,FALSE,"Cronograma";#N/A,#N/A,FALSE,"Cronogr. 2"}</definedName>
    <definedName name="bosta" localSheetId="1" hidden="1">{#N/A,#N/A,FALSE,"Cronograma";#N/A,#N/A,FALSE,"Cronogr. 2"}</definedName>
    <definedName name="bosta" hidden="1">{#N/A,#N/A,FALSE,"Cronograma";#N/A,#N/A,FALSE,"Cronogr. 2"}</definedName>
    <definedName name="CA´L" localSheetId="0" hidden="1">{#N/A,#N/A,FALSE,"Cronograma";#N/A,#N/A,FALSE,"Cronogr. 2"}</definedName>
    <definedName name="CA´L" localSheetId="1" hidden="1">{#N/A,#N/A,FALSE,"Cronograma";#N/A,#N/A,FALSE,"Cronogr. 2"}</definedName>
    <definedName name="CA´L" hidden="1">{#N/A,#N/A,FALSE,"Cronograma";#N/A,#N/A,FALSE,"Cronogr. 2"}</definedName>
    <definedName name="concorrentes" localSheetId="0" hidden="1">{#N/A,#N/A,FALSE,"Cronograma";#N/A,#N/A,FALSE,"Cronogr. 2"}</definedName>
    <definedName name="concorrentes" localSheetId="1" hidden="1">{#N/A,#N/A,FALSE,"Cronograma";#N/A,#N/A,FALSE,"Cronogr. 2"}</definedName>
    <definedName name="concorrentes" hidden="1">{#N/A,#N/A,FALSE,"Cronograma";#N/A,#N/A,FALSE,"Cronogr. 2"}</definedName>
    <definedName name="F" localSheetId="0" hidden="1">#REF!</definedName>
    <definedName name="F" localSheetId="3" hidden="1">#REF!</definedName>
    <definedName name="F" hidden="1">#REF!</definedName>
    <definedName name="g" localSheetId="0" hidden="1">#REF!</definedName>
    <definedName name="g" localSheetId="3" hidden="1">#REF!</definedName>
    <definedName name="g" hidden="1">#REF!</definedName>
    <definedName name="h" localSheetId="0" hidden="1">#REF!</definedName>
    <definedName name="h" localSheetId="3" hidden="1">#REF!</definedName>
    <definedName name="h" hidden="1">#REF!</definedName>
    <definedName name="I" localSheetId="0" hidden="1">[2]Poço!#REF!</definedName>
    <definedName name="I" localSheetId="3" hidden="1">[2]Poço!#REF!</definedName>
    <definedName name="I" hidden="1">[2]Poço!#REF!</definedName>
    <definedName name="INDICES" localSheetId="1">OFFSET('(ORÇAMENTO)'!#REF!,1,0):OFFSET('(ORÇAMENTO)'!#REF!,-1,0)</definedName>
    <definedName name="INDICES">OFFSET(#REF!,1,0):OFFSET(#REF!,-1,0)</definedName>
    <definedName name="ORÇAMENTO">#REF!</definedName>
    <definedName name="ORÇAMENTO.BancoRef" hidden="1">#REF!</definedName>
    <definedName name="ORÇAMENTO.CustoUnitario" hidden="1">ROUND(#REF!,15-13*#REF!)</definedName>
    <definedName name="ORÇAMENTO.PrecoUnitarioLicitado" hidden="1">#REF!</definedName>
    <definedName name="Popular" localSheetId="0" hidden="1">{#N/A,#N/A,FALSE,"Cronograma";#N/A,#N/A,FALSE,"Cronogr. 2"}</definedName>
    <definedName name="Popular" localSheetId="1" hidden="1">{#N/A,#N/A,FALSE,"Cronograma";#N/A,#N/A,FALSE,"Cronogr. 2"}</definedName>
    <definedName name="Popular" hidden="1">{#N/A,#N/A,FALSE,"Cronograma";#N/A,#N/A,FALSE,"Cronogr. 2"}</definedName>
    <definedName name="REFERENCIA.Descricao" hidden="1">IF(ISNUMBER(#REF!),OFFSET(INDIRECT(ORÇAMENTO.BancoRef),#REF!-1,3,1),#REF!)</definedName>
    <definedName name="REFERENCIA.Unidade" hidden="1">IF(ISNUMBER(#REF!),OFFSET(INDIRECT(ORÇAMENTO.BancoRef),#REF!-1,4,1),"-")</definedName>
    <definedName name="rio" localSheetId="0" hidden="1">{#N/A,#N/A,FALSE,"Cronograma";#N/A,#N/A,FALSE,"Cronogr. 2"}</definedName>
    <definedName name="rio" localSheetId="1" hidden="1">{#N/A,#N/A,FALSE,"Cronograma";#N/A,#N/A,FALSE,"Cronogr. 2"}</definedName>
    <definedName name="rio" hidden="1">{#N/A,#N/A,FALSE,"Cronograma";#N/A,#N/A,FALSE,"Cronogr. 2"}</definedName>
    <definedName name="SENHAGT" hidden="1">"PM2CAIXA"</definedName>
    <definedName name="SINAPI_AC" localSheetId="0" hidden="1">#REF!</definedName>
    <definedName name="SINAPI_AC" localSheetId="1" hidden="1">#REF!</definedName>
    <definedName name="SINAPI_AC" hidden="1">#REF!</definedName>
    <definedName name="SomaAgrup" hidden="1">SUMIF(OFFSET(#REF!,1,0,#REF!),"S",OFFSET(#REF!,1,0,#REF!))</definedName>
    <definedName name="ss" localSheetId="0" hidden="1">{#N/A,#N/A,FALSE,"Cronograma";#N/A,#N/A,FALSE,"Cronogr. 2"}</definedName>
    <definedName name="ss" localSheetId="1" hidden="1">{#N/A,#N/A,FALSE,"Cronograma";#N/A,#N/A,FALSE,"Cronogr. 2"}</definedName>
    <definedName name="ss" hidden="1">{#N/A,#N/A,FALSE,"Cronograma";#N/A,#N/A,FALSE,"Cronogr. 2"}</definedName>
    <definedName name="TIPOORCAMENTO" hidden="1">IF(VALUE([3]MENU!$O$3)=2,"Licitado","Proposto")</definedName>
    <definedName name="_xlnm.Print_Titles" localSheetId="0">'(COMPOSIÇÕES GERAL)'!$1:$8</definedName>
    <definedName name="_xlnm.Print_Titles" localSheetId="1">'(ORÇAMENTO)'!$1:$11</definedName>
    <definedName name="VTOTAL1" hidden="1">ROUND(#REF!*#REF!,15-13*#REF!)</definedName>
    <definedName name="wrn.Cronograma." localSheetId="0" hidden="1">{#N/A,#N/A,FALSE,"Cronograma";#N/A,#N/A,FALSE,"Cronogr. 2"}</definedName>
    <definedName name="wrn.Cronograma." localSheetId="1" hidden="1">{#N/A,#N/A,FALSE,"Cronograma";#N/A,#N/A,FALSE,"Cronogr. 2"}</definedName>
    <definedName name="wrn.Cronograma." hidden="1">{#N/A,#N/A,FALSE,"Cronograma";#N/A,#N/A,FALSE,"Cronogr. 2"}</definedName>
    <definedName name="wrn.GERAL." localSheetId="0"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0"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workbook>
</file>

<file path=xl/calcChain.xml><?xml version="1.0" encoding="utf-8"?>
<calcChain xmlns="http://schemas.openxmlformats.org/spreadsheetml/2006/main">
  <c r="G175" i="77" l="1"/>
  <c r="K173" i="77"/>
  <c r="G173" i="77"/>
  <c r="I168" i="77"/>
  <c r="I167" i="77"/>
  <c r="I166" i="77"/>
  <c r="I165" i="77"/>
  <c r="I164" i="77"/>
  <c r="I163" i="77"/>
  <c r="I160" i="77"/>
  <c r="I156" i="77"/>
  <c r="I152" i="77"/>
  <c r="I151" i="77"/>
  <c r="I150" i="77"/>
  <c r="I149" i="77"/>
  <c r="I148" i="77"/>
  <c r="D148" i="77"/>
  <c r="G147" i="77"/>
  <c r="D146" i="77"/>
  <c r="G144" i="77"/>
  <c r="G143" i="77"/>
  <c r="G137" i="77"/>
  <c r="G136" i="77"/>
  <c r="G135" i="77"/>
  <c r="I135" i="77" s="1"/>
  <c r="G134" i="77"/>
  <c r="D131" i="77"/>
  <c r="I130" i="77"/>
  <c r="I123" i="77"/>
  <c r="I117" i="77"/>
  <c r="I116" i="77"/>
  <c r="G115" i="77"/>
  <c r="D111" i="77"/>
  <c r="I106" i="77"/>
  <c r="G100" i="77"/>
  <c r="G99" i="77"/>
  <c r="G98" i="77"/>
  <c r="G83" i="77"/>
  <c r="I66" i="77"/>
  <c r="G60" i="77"/>
  <c r="G27" i="77"/>
  <c r="G14" i="77"/>
  <c r="L40" i="55"/>
  <c r="P39" i="55"/>
  <c r="Q39" i="55" s="1"/>
  <c r="L39" i="55"/>
  <c r="P40" i="55"/>
  <c r="Q40" i="55" s="1"/>
  <c r="J172" i="55"/>
  <c r="H172" i="55"/>
  <c r="H653" i="55"/>
  <c r="H654" i="55" s="1"/>
  <c r="H20" i="55"/>
  <c r="I53" i="77" l="1"/>
  <c r="I102" i="77"/>
  <c r="I97" i="77"/>
  <c r="I162" i="77"/>
  <c r="I20" i="77"/>
  <c r="I33" i="77"/>
  <c r="I37" i="77"/>
  <c r="I109" i="77"/>
  <c r="I15" i="77"/>
  <c r="I17" i="77"/>
  <c r="I19" i="77"/>
  <c r="I30" i="77"/>
  <c r="I14" i="77"/>
  <c r="I34" i="77"/>
  <c r="I38" i="77"/>
  <c r="I16" i="77"/>
  <c r="I18" i="77"/>
  <c r="I24" i="77"/>
  <c r="I29" i="77"/>
  <c r="I84" i="77"/>
  <c r="I51" i="77"/>
  <c r="I86" i="77"/>
  <c r="I88" i="77"/>
  <c r="I112" i="77"/>
  <c r="I134" i="77"/>
  <c r="I143" i="77"/>
  <c r="I172" i="77"/>
  <c r="I128" i="77"/>
  <c r="I50" i="77"/>
  <c r="I63" i="77"/>
  <c r="I121" i="77"/>
  <c r="I138" i="77"/>
  <c r="I145" i="77"/>
  <c r="I155" i="77"/>
  <c r="I159" i="77"/>
  <c r="I173" i="77"/>
  <c r="I54" i="77"/>
  <c r="I81" i="77"/>
  <c r="I105" i="77"/>
  <c r="I114" i="77"/>
  <c r="I118" i="77"/>
  <c r="I140" i="77"/>
  <c r="I142" i="77"/>
  <c r="I110" i="77"/>
  <c r="I153" i="77"/>
  <c r="I108" i="77"/>
  <c r="I111" i="77"/>
  <c r="I136" i="77"/>
  <c r="I158" i="77"/>
  <c r="I171" i="77"/>
  <c r="I65" i="77"/>
  <c r="I68" i="77"/>
  <c r="I132" i="77"/>
  <c r="I78" i="77"/>
  <c r="I95" i="77"/>
  <c r="I120" i="77"/>
  <c r="I80" i="77"/>
  <c r="I83" i="77"/>
  <c r="I113" i="77"/>
  <c r="I157" i="77"/>
  <c r="I175" i="77"/>
  <c r="I174" i="77" s="1"/>
  <c r="I170" i="77"/>
  <c r="I104" i="77"/>
  <c r="I107" i="77"/>
  <c r="I119" i="77"/>
  <c r="I139" i="77"/>
  <c r="I141" i="77"/>
  <c r="I147" i="77"/>
  <c r="I169" i="77"/>
  <c r="I101" i="77"/>
  <c r="I122" i="77"/>
  <c r="I161" i="77" l="1"/>
  <c r="I28" i="77"/>
  <c r="I64" i="77"/>
  <c r="I52" i="77"/>
  <c r="I131" i="77"/>
  <c r="I98" i="77"/>
  <c r="I55" i="77"/>
  <c r="I91" i="77"/>
  <c r="I32" i="77"/>
  <c r="I60" i="77"/>
  <c r="I49" i="77"/>
  <c r="I129" i="77"/>
  <c r="I44" i="77"/>
  <c r="I94" i="77"/>
  <c r="I31" i="77"/>
  <c r="I26" i="77"/>
  <c r="I67" i="77"/>
  <c r="I43" i="77"/>
  <c r="I40" i="77"/>
  <c r="I124" i="77"/>
  <c r="I99" i="77"/>
  <c r="I47" i="77"/>
  <c r="I61" i="77"/>
  <c r="I70" i="77"/>
  <c r="I87" i="77"/>
  <c r="I127" i="77"/>
  <c r="I125" i="77"/>
  <c r="I73" i="77"/>
  <c r="I126" i="77"/>
  <c r="I144" i="77"/>
  <c r="I103" i="77"/>
  <c r="I46" i="77"/>
  <c r="I27" i="77"/>
  <c r="I41" i="77"/>
  <c r="I22" i="77"/>
  <c r="I72" i="77"/>
  <c r="I82" i="77"/>
  <c r="I48" i="77"/>
  <c r="I146" i="77"/>
  <c r="I137" i="77"/>
  <c r="I85" i="77"/>
  <c r="I45" i="77"/>
  <c r="I35" i="77"/>
  <c r="I13" i="77"/>
  <c r="I115" i="77"/>
  <c r="I77" i="77"/>
  <c r="I71" i="77"/>
  <c r="I154" i="77"/>
  <c r="I100" i="77"/>
  <c r="I42" i="77"/>
  <c r="I36" i="77"/>
  <c r="I62" i="77" l="1"/>
  <c r="I133" i="77"/>
  <c r="I39" i="77"/>
  <c r="I79" i="77"/>
  <c r="I57" i="77"/>
  <c r="I74" i="77"/>
  <c r="I76" i="77"/>
  <c r="I23" i="77"/>
  <c r="I21" i="77" s="1"/>
  <c r="I25" i="77"/>
  <c r="I75" i="77"/>
  <c r="I96" i="77"/>
  <c r="I69" i="77" l="1"/>
  <c r="I58" i="77"/>
  <c r="I59" i="77"/>
  <c r="I56" i="77" l="1"/>
  <c r="I92" i="77"/>
  <c r="I93" i="77"/>
  <c r="I90" i="77"/>
  <c r="I89" i="77" l="1"/>
  <c r="I12" i="77" s="1"/>
  <c r="K9" i="77"/>
  <c r="H89" i="55"/>
  <c r="J89" i="55"/>
  <c r="H132" i="55"/>
  <c r="J132" i="55"/>
  <c r="I177" i="77" l="1"/>
  <c r="K177" i="77" s="1"/>
  <c r="K10" i="77"/>
  <c r="K179" i="77" l="1"/>
  <c r="K178" i="77"/>
  <c r="E17" i="37" l="1"/>
  <c r="P33" i="8" l="1"/>
  <c r="J40" i="55" l="1"/>
  <c r="H40" i="55"/>
  <c r="J39" i="55"/>
  <c r="H39" i="55"/>
  <c r="H41" i="55" l="1"/>
  <c r="J41" i="55"/>
  <c r="I35" i="55" l="1"/>
  <c r="G35" i="55"/>
  <c r="J131" i="55" l="1"/>
  <c r="H131" i="55"/>
  <c r="J110" i="55"/>
  <c r="H110" i="55"/>
  <c r="F109" i="55"/>
  <c r="F108" i="55"/>
  <c r="N34" i="8" l="1"/>
  <c r="F34" i="8" l="1"/>
  <c r="L34" i="8"/>
  <c r="G34" i="8"/>
  <c r="K34" i="8"/>
  <c r="M34" i="8"/>
  <c r="H34" i="8"/>
  <c r="J34" i="8"/>
  <c r="E34" i="8"/>
  <c r="I34" i="8"/>
  <c r="J289" i="55" l="1"/>
  <c r="H289" i="55"/>
  <c r="J288" i="55"/>
  <c r="H288" i="55"/>
  <c r="J287" i="55"/>
  <c r="H287" i="55"/>
  <c r="J239" i="55"/>
  <c r="H239" i="55"/>
  <c r="J238" i="55"/>
  <c r="H238" i="55"/>
  <c r="J237" i="55"/>
  <c r="H237" i="55"/>
  <c r="J236" i="55"/>
  <c r="H236" i="55"/>
  <c r="J235" i="55"/>
  <c r="H235" i="55"/>
  <c r="J234" i="55"/>
  <c r="H234" i="55"/>
  <c r="J233" i="55"/>
  <c r="H233" i="55"/>
  <c r="J217" i="55"/>
  <c r="H217" i="55"/>
  <c r="J216" i="55"/>
  <c r="H216" i="55"/>
  <c r="J215" i="55"/>
  <c r="H215" i="55"/>
  <c r="J214" i="55"/>
  <c r="H214" i="55"/>
  <c r="J213" i="55"/>
  <c r="H213" i="55"/>
  <c r="J212" i="55"/>
  <c r="H212" i="55"/>
  <c r="J211" i="55"/>
  <c r="H211" i="55"/>
  <c r="H290" i="55" l="1"/>
  <c r="H240" i="55"/>
  <c r="J290" i="55"/>
  <c r="J240" i="55"/>
  <c r="J218" i="55"/>
  <c r="H218" i="55"/>
  <c r="I283" i="55" l="1"/>
  <c r="G207" i="55"/>
  <c r="I207" i="55"/>
  <c r="I229" i="55"/>
  <c r="G229" i="55"/>
  <c r="G283" i="55"/>
  <c r="H91" i="55" l="1"/>
  <c r="B4" i="55" l="1"/>
  <c r="B5" i="55"/>
  <c r="B7" i="55"/>
  <c r="B6" i="55"/>
  <c r="J157" i="55" l="1"/>
  <c r="H157" i="55"/>
  <c r="J156" i="55"/>
  <c r="H156" i="55"/>
  <c r="J155" i="55"/>
  <c r="H155" i="55"/>
  <c r="J154" i="55"/>
  <c r="H154" i="55"/>
  <c r="J153" i="55"/>
  <c r="H153" i="55"/>
  <c r="J152" i="55"/>
  <c r="H152" i="55"/>
  <c r="J151" i="55"/>
  <c r="H151" i="55"/>
  <c r="J365" i="55"/>
  <c r="H365" i="55"/>
  <c r="J364" i="55"/>
  <c r="H364" i="55"/>
  <c r="J363" i="55"/>
  <c r="H363" i="55"/>
  <c r="J362" i="55"/>
  <c r="H362" i="55"/>
  <c r="J361" i="55"/>
  <c r="H361" i="55"/>
  <c r="J360" i="55"/>
  <c r="H360" i="55"/>
  <c r="H158" i="55" l="1"/>
  <c r="J158" i="55"/>
  <c r="H366" i="55"/>
  <c r="G356" i="55" s="1"/>
  <c r="J366" i="55"/>
  <c r="I356" i="55" s="1"/>
  <c r="I147" i="55" l="1"/>
  <c r="G147" i="55"/>
  <c r="J75" i="55" l="1"/>
  <c r="H75" i="55"/>
  <c r="J74" i="55"/>
  <c r="H74" i="55"/>
  <c r="J73" i="55"/>
  <c r="H73" i="55"/>
  <c r="J72" i="55"/>
  <c r="H72" i="55"/>
  <c r="J71" i="55"/>
  <c r="H71" i="55"/>
  <c r="M1093" i="55"/>
  <c r="J578" i="55"/>
  <c r="H578" i="55"/>
  <c r="J577" i="55"/>
  <c r="H577" i="55"/>
  <c r="J576" i="55"/>
  <c r="H576" i="55"/>
  <c r="J575" i="55"/>
  <c r="H575" i="55"/>
  <c r="J547" i="55"/>
  <c r="H547" i="55"/>
  <c r="J546" i="55"/>
  <c r="H546" i="55"/>
  <c r="J545" i="55"/>
  <c r="H545" i="55"/>
  <c r="J544" i="55"/>
  <c r="H544" i="55"/>
  <c r="J543" i="55"/>
  <c r="H543" i="55"/>
  <c r="J542" i="55"/>
  <c r="H542" i="55"/>
  <c r="J541" i="55"/>
  <c r="H541" i="55"/>
  <c r="J540" i="55"/>
  <c r="H540" i="55"/>
  <c r="J539" i="55"/>
  <c r="H539" i="55"/>
  <c r="J524" i="55"/>
  <c r="H524" i="55"/>
  <c r="J523" i="55"/>
  <c r="H523" i="55"/>
  <c r="J510" i="55"/>
  <c r="H510" i="55"/>
  <c r="J509" i="55"/>
  <c r="H509" i="55"/>
  <c r="J508" i="55"/>
  <c r="H508" i="55"/>
  <c r="L507" i="55"/>
  <c r="J507" i="55"/>
  <c r="H507" i="55"/>
  <c r="M496" i="55"/>
  <c r="M495" i="55"/>
  <c r="F490" i="55"/>
  <c r="H490" i="55" s="1"/>
  <c r="F489" i="55"/>
  <c r="J489" i="55" s="1"/>
  <c r="J488" i="55"/>
  <c r="H488" i="55"/>
  <c r="F487" i="55"/>
  <c r="N486" i="55"/>
  <c r="F486" i="55"/>
  <c r="J486" i="55" s="1"/>
  <c r="N485" i="55"/>
  <c r="N484" i="55"/>
  <c r="N483" i="55"/>
  <c r="N482" i="55"/>
  <c r="R472" i="55"/>
  <c r="J472" i="55"/>
  <c r="H472" i="55"/>
  <c r="J471" i="55"/>
  <c r="G471" i="55"/>
  <c r="H471" i="55" s="1"/>
  <c r="J470" i="55"/>
  <c r="H470" i="55"/>
  <c r="J469" i="55"/>
  <c r="N468" i="55" s="1"/>
  <c r="H469" i="55"/>
  <c r="M468" i="55" s="1"/>
  <c r="F468" i="55"/>
  <c r="J468" i="55" s="1"/>
  <c r="F467" i="55"/>
  <c r="J467" i="55" s="1"/>
  <c r="J466" i="55"/>
  <c r="H466" i="55"/>
  <c r="F465" i="55"/>
  <c r="J465" i="55" s="1"/>
  <c r="N464" i="55"/>
  <c r="F464" i="55"/>
  <c r="H464" i="55" s="1"/>
  <c r="N463" i="55"/>
  <c r="N462" i="55"/>
  <c r="N461" i="55"/>
  <c r="N460" i="55"/>
  <c r="P460" i="55" s="1"/>
  <c r="J450" i="55"/>
  <c r="J451" i="55" s="1"/>
  <c r="I446" i="55" s="1"/>
  <c r="H450" i="55"/>
  <c r="H451" i="55" s="1"/>
  <c r="G446" i="55" s="1"/>
  <c r="J437" i="55"/>
  <c r="H437" i="55"/>
  <c r="J436" i="55"/>
  <c r="H436" i="55"/>
  <c r="J423" i="55"/>
  <c r="H423" i="55"/>
  <c r="J422" i="55"/>
  <c r="H422" i="55"/>
  <c r="J421" i="55"/>
  <c r="H421" i="55"/>
  <c r="J420" i="55"/>
  <c r="H420" i="55"/>
  <c r="J407" i="55"/>
  <c r="J408" i="55" s="1"/>
  <c r="I403" i="55" s="1"/>
  <c r="H407" i="55"/>
  <c r="H408" i="55" s="1"/>
  <c r="G403" i="55" s="1"/>
  <c r="L402" i="55"/>
  <c r="J394" i="55"/>
  <c r="H394" i="55"/>
  <c r="J393" i="55"/>
  <c r="H393" i="55"/>
  <c r="J380" i="55"/>
  <c r="H380" i="55"/>
  <c r="J379" i="55"/>
  <c r="H379" i="55"/>
  <c r="J378" i="55"/>
  <c r="H378" i="55"/>
  <c r="J173" i="55"/>
  <c r="H173" i="55"/>
  <c r="J171" i="55"/>
  <c r="H171" i="55"/>
  <c r="J170" i="55"/>
  <c r="H170" i="55"/>
  <c r="J347" i="55"/>
  <c r="H347" i="55"/>
  <c r="J346" i="55"/>
  <c r="H346" i="55"/>
  <c r="J345" i="55"/>
  <c r="H345" i="55"/>
  <c r="J344" i="55"/>
  <c r="H344" i="55"/>
  <c r="J343" i="55"/>
  <c r="H343" i="55"/>
  <c r="J342" i="55"/>
  <c r="H342" i="55"/>
  <c r="J341" i="55"/>
  <c r="H341" i="55"/>
  <c r="J340" i="55"/>
  <c r="H340" i="55"/>
  <c r="J339" i="55"/>
  <c r="H339" i="55"/>
  <c r="J338" i="55"/>
  <c r="H338" i="55"/>
  <c r="J320" i="55"/>
  <c r="H320" i="55"/>
  <c r="J319" i="55"/>
  <c r="H319" i="55"/>
  <c r="J23" i="55"/>
  <c r="H23" i="55"/>
  <c r="J22" i="55"/>
  <c r="H22" i="55"/>
  <c r="J21" i="55"/>
  <c r="H21" i="55"/>
  <c r="J20" i="55"/>
  <c r="J19" i="55"/>
  <c r="H19" i="55"/>
  <c r="J18" i="55"/>
  <c r="H18" i="55"/>
  <c r="J306" i="55"/>
  <c r="H306" i="55"/>
  <c r="J305" i="55"/>
  <c r="H305" i="55"/>
  <c r="J304" i="55"/>
  <c r="H304" i="55"/>
  <c r="J273" i="55"/>
  <c r="H273" i="55"/>
  <c r="J272" i="55"/>
  <c r="H272" i="55"/>
  <c r="J271" i="55"/>
  <c r="H271" i="55"/>
  <c r="J195" i="55"/>
  <c r="H195" i="55"/>
  <c r="J194" i="55"/>
  <c r="H194" i="55"/>
  <c r="J193" i="55"/>
  <c r="H193" i="55"/>
  <c r="J192" i="55"/>
  <c r="H192" i="55"/>
  <c r="J191" i="55"/>
  <c r="H191" i="55"/>
  <c r="J190" i="55"/>
  <c r="H190" i="55"/>
  <c r="J189" i="55"/>
  <c r="H189" i="55"/>
  <c r="J257" i="55"/>
  <c r="H257" i="55"/>
  <c r="F256" i="55"/>
  <c r="H256" i="55" s="1"/>
  <c r="J255" i="55"/>
  <c r="H255" i="55"/>
  <c r="J138" i="55"/>
  <c r="H138" i="55"/>
  <c r="J137" i="55"/>
  <c r="H137" i="55"/>
  <c r="J136" i="55"/>
  <c r="H136" i="55"/>
  <c r="J135" i="55"/>
  <c r="H135" i="55"/>
  <c r="J134" i="55"/>
  <c r="H134" i="55"/>
  <c r="J133" i="55"/>
  <c r="H133" i="55"/>
  <c r="J130" i="55"/>
  <c r="H130" i="55"/>
  <c r="J129" i="55"/>
  <c r="H129" i="55"/>
  <c r="J116" i="55"/>
  <c r="H116" i="55"/>
  <c r="J115" i="55"/>
  <c r="H115" i="55"/>
  <c r="J114" i="55"/>
  <c r="H114" i="55"/>
  <c r="J113" i="55"/>
  <c r="H113" i="55"/>
  <c r="J112" i="55"/>
  <c r="H112" i="55"/>
  <c r="J111" i="55"/>
  <c r="H111" i="55"/>
  <c r="J109" i="55"/>
  <c r="H109" i="55"/>
  <c r="J108" i="55"/>
  <c r="H108" i="55"/>
  <c r="J94" i="55"/>
  <c r="H94" i="55"/>
  <c r="J93" i="55"/>
  <c r="H93" i="55"/>
  <c r="J92" i="55"/>
  <c r="H92" i="55"/>
  <c r="J91" i="55"/>
  <c r="J90" i="55"/>
  <c r="H90" i="55"/>
  <c r="J88" i="55"/>
  <c r="H88" i="55"/>
  <c r="J57" i="55"/>
  <c r="H57" i="55"/>
  <c r="J56" i="55"/>
  <c r="H56" i="55"/>
  <c r="J55" i="55"/>
  <c r="H55" i="55"/>
  <c r="J54" i="55"/>
  <c r="H54" i="55"/>
  <c r="H139" i="55" l="1"/>
  <c r="P462" i="55"/>
  <c r="P464" i="55"/>
  <c r="J381" i="55"/>
  <c r="I374" i="55" s="1"/>
  <c r="J307" i="55"/>
  <c r="J117" i="55"/>
  <c r="H321" i="55"/>
  <c r="M471" i="55"/>
  <c r="H395" i="55"/>
  <c r="G389" i="55" s="1"/>
  <c r="Q482" i="55"/>
  <c r="J256" i="55"/>
  <c r="J258" i="55" s="1"/>
  <c r="J579" i="55"/>
  <c r="I571" i="55" s="1"/>
  <c r="J95" i="55"/>
  <c r="H95" i="55"/>
  <c r="H196" i="55"/>
  <c r="J58" i="55"/>
  <c r="H424" i="55"/>
  <c r="G416" i="55" s="1"/>
  <c r="H525" i="55"/>
  <c r="G519" i="55" s="1"/>
  <c r="H24" i="55"/>
  <c r="J395" i="55"/>
  <c r="I389" i="55" s="1"/>
  <c r="J139" i="55"/>
  <c r="P484" i="55"/>
  <c r="J490" i="55"/>
  <c r="H76" i="55"/>
  <c r="J76" i="55"/>
  <c r="H548" i="55"/>
  <c r="G535" i="55" s="1"/>
  <c r="J274" i="55"/>
  <c r="J348" i="55"/>
  <c r="I334" i="55" s="1"/>
  <c r="J174" i="55"/>
  <c r="Q463" i="55"/>
  <c r="Q483" i="55"/>
  <c r="Q486" i="55"/>
  <c r="J196" i="55"/>
  <c r="J321" i="55"/>
  <c r="J424" i="55"/>
  <c r="I416" i="55" s="1"/>
  <c r="J438" i="55"/>
  <c r="I432" i="55" s="1"/>
  <c r="J464" i="55"/>
  <c r="J473" i="55" s="1"/>
  <c r="I460" i="55" s="1"/>
  <c r="H487" i="55"/>
  <c r="J548" i="55"/>
  <c r="I535" i="55" s="1"/>
  <c r="J24" i="55"/>
  <c r="H438" i="55"/>
  <c r="G432" i="55" s="1"/>
  <c r="Q460" i="55"/>
  <c r="Q484" i="55"/>
  <c r="J487" i="55"/>
  <c r="H579" i="55"/>
  <c r="G571" i="55" s="1"/>
  <c r="Q461" i="55"/>
  <c r="Q485" i="55"/>
  <c r="H511" i="55"/>
  <c r="G503" i="55" s="1"/>
  <c r="H381" i="55"/>
  <c r="G374" i="55" s="1"/>
  <c r="Q464" i="55"/>
  <c r="P485" i="55"/>
  <c r="J511" i="55"/>
  <c r="I503" i="55" s="1"/>
  <c r="P482" i="55"/>
  <c r="H486" i="55"/>
  <c r="J525" i="55"/>
  <c r="I519" i="55" s="1"/>
  <c r="H58" i="55"/>
  <c r="H117" i="55"/>
  <c r="H274" i="55"/>
  <c r="H307" i="55"/>
  <c r="H348" i="55"/>
  <c r="G334" i="55" s="1"/>
  <c r="H174" i="55"/>
  <c r="Q462" i="55"/>
  <c r="H258" i="55"/>
  <c r="H467" i="55"/>
  <c r="P461" i="55"/>
  <c r="P463" i="55"/>
  <c r="H465" i="55"/>
  <c r="H468" i="55"/>
  <c r="P486" i="55"/>
  <c r="H489" i="55"/>
  <c r="P483" i="55"/>
  <c r="J491" i="55" l="1"/>
  <c r="I482" i="55" s="1"/>
  <c r="I251" i="55"/>
  <c r="G300" i="55"/>
  <c r="G125" i="55"/>
  <c r="G14" i="55"/>
  <c r="G267" i="55"/>
  <c r="I267" i="55"/>
  <c r="G104" i="55"/>
  <c r="G315" i="55"/>
  <c r="G50" i="55"/>
  <c r="I67" i="55"/>
  <c r="I50" i="55"/>
  <c r="I104" i="55"/>
  <c r="G67" i="55"/>
  <c r="G185" i="55"/>
  <c r="I300" i="55"/>
  <c r="I315" i="55"/>
  <c r="G84" i="55"/>
  <c r="I166" i="55"/>
  <c r="I185" i="55"/>
  <c r="I84" i="55"/>
  <c r="I14" i="55"/>
  <c r="I125" i="55"/>
  <c r="G251" i="55"/>
  <c r="G166" i="55"/>
  <c r="H491" i="55"/>
  <c r="O482" i="55" s="1"/>
  <c r="H473" i="55"/>
  <c r="G460" i="55" s="1"/>
  <c r="O496" i="55" l="1"/>
  <c r="O485" i="55"/>
  <c r="O464" i="55"/>
  <c r="O484" i="55"/>
  <c r="G482" i="55"/>
  <c r="O460" i="55"/>
  <c r="M491" i="55"/>
  <c r="O483" i="55"/>
  <c r="O486" i="55"/>
  <c r="O461" i="55"/>
  <c r="O462" i="55"/>
  <c r="O495" i="55"/>
  <c r="O463" i="55"/>
  <c r="L20" i="8" l="1"/>
  <c r="K20" i="8"/>
  <c r="I20" i="8"/>
  <c r="F14" i="8"/>
  <c r="F16" i="8"/>
  <c r="G16" i="8"/>
  <c r="M28" i="8" l="1"/>
  <c r="L28" i="8"/>
  <c r="H30" i="8"/>
  <c r="M30" i="8"/>
  <c r="N30" i="8"/>
  <c r="L30" i="8"/>
  <c r="H28" i="8"/>
  <c r="N28" i="8"/>
  <c r="H14" i="8"/>
  <c r="E14" i="8"/>
  <c r="H16" i="8"/>
  <c r="K18" i="8" l="1"/>
  <c r="J18" i="8"/>
  <c r="E12" i="8"/>
  <c r="F12" i="8"/>
  <c r="G18" i="8"/>
  <c r="G40" i="8" s="1"/>
  <c r="H40" i="8"/>
  <c r="I18" i="8"/>
  <c r="I40" i="8" s="1"/>
  <c r="F40" i="8"/>
  <c r="M26" i="8" l="1"/>
  <c r="N26" i="8"/>
  <c r="P31" i="8"/>
  <c r="P29" i="8"/>
  <c r="P27" i="8"/>
  <c r="P35" i="8"/>
  <c r="P28" i="8" l="1"/>
  <c r="P34" i="8"/>
  <c r="P30" i="8"/>
  <c r="P26" i="8"/>
  <c r="P16" i="8"/>
  <c r="P12" i="8"/>
  <c r="P18" i="8"/>
  <c r="P14" i="8"/>
  <c r="P25" i="8" l="1"/>
  <c r="P23" i="8"/>
  <c r="P21" i="8"/>
  <c r="P19" i="8"/>
  <c r="P17" i="8"/>
  <c r="P15" i="8"/>
  <c r="P13" i="8"/>
  <c r="P11" i="8"/>
  <c r="D20" i="37" l="1"/>
  <c r="D23" i="37" s="1"/>
  <c r="P20" i="8" l="1"/>
  <c r="E10" i="8" l="1"/>
  <c r="E40" i="8" s="1"/>
  <c r="P10" i="8" l="1"/>
  <c r="E43" i="8" l="1"/>
  <c r="F43" i="8" s="1"/>
  <c r="G43" i="8" l="1"/>
  <c r="H43" i="8" l="1"/>
  <c r="I43" i="8" l="1"/>
  <c r="N24" i="8" l="1"/>
  <c r="M22" i="8" l="1"/>
  <c r="L22" i="8"/>
  <c r="L40" i="8" s="1"/>
  <c r="K22" i="8"/>
  <c r="K40" i="8" s="1"/>
  <c r="J24" i="8"/>
  <c r="J40" i="8" s="1"/>
  <c r="M24" i="8"/>
  <c r="M32" i="8"/>
  <c r="P22" i="8" l="1"/>
  <c r="J43" i="8"/>
  <c r="K43" i="8" s="1"/>
  <c r="M40" i="8"/>
  <c r="N32" i="8"/>
  <c r="N40" i="8" s="1"/>
  <c r="D37" i="8"/>
  <c r="P24" i="8"/>
  <c r="P32" i="8" l="1"/>
  <c r="K44" i="8"/>
  <c r="F41" i="8"/>
  <c r="I41" i="8"/>
  <c r="G41" i="8"/>
  <c r="Q47" i="8"/>
  <c r="P40" i="8"/>
  <c r="D38" i="8"/>
  <c r="E41" i="8"/>
  <c r="H41" i="8"/>
  <c r="E44" i="8"/>
  <c r="F44" i="8"/>
  <c r="G44" i="8"/>
  <c r="H44" i="8"/>
  <c r="I44" i="8"/>
  <c r="K41" i="8"/>
  <c r="M41" i="8"/>
  <c r="L43" i="8"/>
  <c r="L44" i="8" s="1"/>
  <c r="N41" i="8"/>
  <c r="L41" i="8"/>
  <c r="J44" i="8"/>
  <c r="J41" i="8"/>
  <c r="P41" i="8" l="1"/>
  <c r="M43" i="8"/>
  <c r="N43" i="8" s="1"/>
  <c r="N45" i="8" s="1"/>
  <c r="N44" i="8" l="1"/>
  <c r="M44" i="8"/>
</calcChain>
</file>

<file path=xl/sharedStrings.xml><?xml version="1.0" encoding="utf-8"?>
<sst xmlns="http://schemas.openxmlformats.org/spreadsheetml/2006/main" count="2462" uniqueCount="979">
  <si>
    <t>ITEM</t>
  </si>
  <si>
    <t>DESCRIÇÃO</t>
  </si>
  <si>
    <t>UN.</t>
  </si>
  <si>
    <t>1.0</t>
  </si>
  <si>
    <t>1.1</t>
  </si>
  <si>
    <t>2.0</t>
  </si>
  <si>
    <t>3.0</t>
  </si>
  <si>
    <t>4.0</t>
  </si>
  <si>
    <t>5.0</t>
  </si>
  <si>
    <t>CÓDIGO</t>
  </si>
  <si>
    <t>PLANILHA ORÇAMENTÁRIA</t>
  </si>
  <si>
    <t>6.0</t>
  </si>
  <si>
    <t>TOTAL GERAL</t>
  </si>
  <si>
    <t>ETAPA</t>
  </si>
  <si>
    <t>SERVIÇO</t>
  </si>
  <si>
    <t>MÊS/ DESEMBOLSO</t>
  </si>
  <si>
    <t>TOTAL ETAPA (R$)</t>
  </si>
  <si>
    <t>7.0</t>
  </si>
  <si>
    <t>8.0</t>
  </si>
  <si>
    <t>9.0</t>
  </si>
  <si>
    <t>10.0</t>
  </si>
  <si>
    <t>11.0</t>
  </si>
  <si>
    <t>12.0</t>
  </si>
  <si>
    <t>TRABALHOS EM TERRA</t>
  </si>
  <si>
    <t>PINTURA</t>
  </si>
  <si>
    <t>1º MÊS</t>
  </si>
  <si>
    <t>2º MÊS</t>
  </si>
  <si>
    <t>3º MÊS</t>
  </si>
  <si>
    <t>4º MÊS</t>
  </si>
  <si>
    <t>MEDIA/MÊS</t>
  </si>
  <si>
    <t>TOTAIS PARCIAIS</t>
  </si>
  <si>
    <t>SINAPI</t>
  </si>
  <si>
    <t>COMPOSIÇÃO DE BDI PARA SERVIÇOS GERAIS DE EDIFICAÇÕES</t>
  </si>
  <si>
    <t xml:space="preserve">DESCRIÇÃO </t>
  </si>
  <si>
    <t>SIGLA</t>
  </si>
  <si>
    <t>VALOR (*)</t>
  </si>
  <si>
    <t>FAIXA REFERENCIAL - Ref. Acórdão 2622/2013</t>
  </si>
  <si>
    <t>AC</t>
  </si>
  <si>
    <t>DF</t>
  </si>
  <si>
    <t>R</t>
  </si>
  <si>
    <t>COFINS</t>
  </si>
  <si>
    <t>ISS (**)</t>
  </si>
  <si>
    <t>ISS</t>
  </si>
  <si>
    <t>PIS</t>
  </si>
  <si>
    <t>CONTRIBUIÇÃO PREVIDENCIÁRIA SOBRE RECEITA BRUTA (***)</t>
  </si>
  <si>
    <t>CPRB</t>
  </si>
  <si>
    <t>*</t>
  </si>
  <si>
    <t>I</t>
  </si>
  <si>
    <t>L</t>
  </si>
  <si>
    <t>BDI Resultante</t>
  </si>
  <si>
    <t>Fórmula do BDI conforme Acórdão TCU 2622/2013-P:</t>
  </si>
  <si>
    <t xml:space="preserve">Obs.: </t>
  </si>
  <si>
    <t>(*) Todas as taxas adotadas estão na faixa admissível do Acórdão 2622/2013-P do TCU.</t>
  </si>
  <si>
    <t>Obs.:
1. Acompanhar a questão, pois existe a possibilidade da Lei da Desoneração vencer ou ser revogada.
2. As atividades incluídas na desoneração são as relativas aos grupos 412, 432, 433 e 439 da CNAE 2.0</t>
  </si>
  <si>
    <t>Obs.:</t>
  </si>
  <si>
    <t>Fórmula BDI conforme Acórdão TCU 325/2007:</t>
  </si>
  <si>
    <t>TOTAIS ACUMULADOS</t>
  </si>
  <si>
    <t>med</t>
  </si>
  <si>
    <t>*med=min</t>
  </si>
  <si>
    <t>min-med</t>
  </si>
  <si>
    <t>(BDI padrão Edificações com CPRB considerando M.O. de 40%)</t>
  </si>
  <si>
    <t>S + G</t>
  </si>
  <si>
    <t>Unidade</t>
  </si>
  <si>
    <t xml:space="preserve">Fonte </t>
  </si>
  <si>
    <t>Código</t>
  </si>
  <si>
    <t>Composição</t>
  </si>
  <si>
    <t>Custo
Unitário</t>
  </si>
  <si>
    <t>Coeficiente</t>
  </si>
  <si>
    <t>Custo
Total</t>
  </si>
  <si>
    <t>M3</t>
  </si>
  <si>
    <t>H</t>
  </si>
  <si>
    <t>88309</t>
  </si>
  <si>
    <t>PEDREIRO COM ENCARGOS COMPLEMENTARES</t>
  </si>
  <si>
    <t>88316</t>
  </si>
  <si>
    <t>SERVENTE COM ENCARGOS COMPLEMENTARES</t>
  </si>
  <si>
    <t>UN</t>
  </si>
  <si>
    <t>M</t>
  </si>
  <si>
    <t>M2</t>
  </si>
  <si>
    <t>Total</t>
  </si>
  <si>
    <t>91940</t>
  </si>
  <si>
    <t>CAIXA RETANGULAR 4" X 2" MÉDIA (1,30 M DO PISO), PVC, INSTALADA EM PAREDE - FORNECIMENTO E INSTALAÇÃO. AF_12/2015</t>
  </si>
  <si>
    <t>COMPOSIÇÃO</t>
  </si>
  <si>
    <t>93358</t>
  </si>
  <si>
    <t>88489</t>
  </si>
  <si>
    <t>APLICAÇÃO MANUAL DE PINTURA COM TINTA LÁTEX ACRÍLICA EM PAREDES, DUAS DEMÃOS. AF_06/2014</t>
  </si>
  <si>
    <t>88485</t>
  </si>
  <si>
    <t>APLICAÇÃO DE FUNDO SELADOR ACRÍLICO EM PAREDES, UMA DEMÃO. AF_06/2014</t>
  </si>
  <si>
    <t xml:space="preserve">UN    </t>
  </si>
  <si>
    <t>96620</t>
  </si>
  <si>
    <t>LASTRO DE CONCRETO MAGRO, APLICADO EM PISOS OU RADIERS. AF_08/2017</t>
  </si>
  <si>
    <t>COMPOSIÇÕES DE CUSTOS UNITÁRIOS COMPLEMENTARES</t>
  </si>
  <si>
    <t>COMPOSIÇÃO 01</t>
  </si>
  <si>
    <t xml:space="preserve">Discriminação do código de referência: </t>
  </si>
  <si>
    <t>COM DESONERAÇÂO</t>
  </si>
  <si>
    <t>SEM DESONERAÇÂO</t>
  </si>
  <si>
    <t>SINAPI
INSUMO</t>
  </si>
  <si>
    <t>1,0000000</t>
  </si>
  <si>
    <t>2,0000000</t>
  </si>
  <si>
    <t>SINAPI
COMPOSIÇÃO</t>
  </si>
  <si>
    <t>COMPOSIÇÃO 02</t>
  </si>
  <si>
    <t>CAIXA OCTOGONAL 3" X 3", PVC, INSTALADA EM LAJE - FORNECIMENTO E INSTALAÇÃO. AF_12/2015</t>
  </si>
  <si>
    <t>COMPOSIÇÃO 03</t>
  </si>
  <si>
    <t>91953</t>
  </si>
  <si>
    <t>INTERRUPTOR SIMPLES (1 MÓDULO), 10A/250V, INCLUINDO SUPORTE E PLACA - FORNECIMENTO E INSTALAÇÃO. AF_12/2015</t>
  </si>
  <si>
    <t>COMPOSIÇÃO 04</t>
  </si>
  <si>
    <t xml:space="preserve">KG    </t>
  </si>
  <si>
    <t>7271</t>
  </si>
  <si>
    <t>SINAPI-PE 73935/2 (AGOSTO/2016)</t>
  </si>
  <si>
    <t>COMPESA 11.01.02U (ABRIL 2017)</t>
  </si>
  <si>
    <t>ALVENARIA EM TIJOLO CERAMICO FURADO 9X19X19CM, 1 VEZ (ESPESSURA 19 CM), ASSENTADO EM ARGAMASSA TRACO 1:4 (CIMENTO E AREIA MEDIA NAO PENEIRADA), PREPARO MANUAL, JUNTA1 CM</t>
  </si>
  <si>
    <t>mesmo da tabela compesa abril de 2017</t>
  </si>
  <si>
    <t>sinapi pe agosto de 2016 último ano a ser publicada</t>
  </si>
  <si>
    <t>SERVIÇOS COMPLEMENTARES</t>
  </si>
  <si>
    <t>SEM DESONERAÇÃO</t>
  </si>
  <si>
    <t>94319</t>
  </si>
  <si>
    <t>ATERRO MANUAL DE VALAS COM SOLO ARGILO-ARENOSO E COMPACTAÇÃO MECANIZADA. AF_05/2016</t>
  </si>
  <si>
    <t>SERVIÇOS PRELIMINARES</t>
  </si>
  <si>
    <t>PAREDES E REVESTIMENTOS</t>
  </si>
  <si>
    <t>ESQUADRIAS</t>
  </si>
  <si>
    <t xml:space="preserve">M     </t>
  </si>
  <si>
    <t>88267</t>
  </si>
  <si>
    <t>ENCANADOR OU BOMBEIRO HIDRÁULICO COM ENCARGOS COMPLEMENTARES</t>
  </si>
  <si>
    <t>COMPOSIÇÃO 05</t>
  </si>
  <si>
    <t>M²</t>
  </si>
  <si>
    <t>COMPOSIÇÃO 06</t>
  </si>
  <si>
    <t>COMPOSIÇÃO 07</t>
  </si>
  <si>
    <t>87680</t>
  </si>
  <si>
    <t>CONTRAPISO EM ARGAMASSA TRAÇO 1:4 (CIMENTO E AREIA), PREPARO MECÂNICO COM BETONEIRA 400 L, APLICADO EM ÁREAS SECAS SOBRE LAJE, NÃO ADERIDO, ESPESSURA 4CM. AF_06/2014</t>
  </si>
  <si>
    <t>89173</t>
  </si>
  <si>
    <t>93184</t>
  </si>
  <si>
    <t>VERGA PRÉ-MOLDADA PARA PORTAS COM ATÉ 1,5 M DE VÃO. AF_03/2016</t>
  </si>
  <si>
    <t>10.1</t>
  </si>
  <si>
    <t>10.2</t>
  </si>
  <si>
    <t>10.3</t>
  </si>
  <si>
    <t>10.4</t>
  </si>
  <si>
    <t>10.5</t>
  </si>
  <si>
    <t>10.6</t>
  </si>
  <si>
    <t>10.10</t>
  </si>
  <si>
    <t>10.11</t>
  </si>
  <si>
    <t>10.13</t>
  </si>
  <si>
    <t>10.12</t>
  </si>
  <si>
    <t>11.1</t>
  </si>
  <si>
    <t>11.2</t>
  </si>
  <si>
    <t>11.3</t>
  </si>
  <si>
    <t>11.4</t>
  </si>
  <si>
    <t>1.2</t>
  </si>
  <si>
    <t>2.1</t>
  </si>
  <si>
    <t>2.2</t>
  </si>
  <si>
    <t>2.3</t>
  </si>
  <si>
    <t>3.1</t>
  </si>
  <si>
    <t>3.2</t>
  </si>
  <si>
    <t>3.3</t>
  </si>
  <si>
    <t>4.1</t>
  </si>
  <si>
    <t>5.1</t>
  </si>
  <si>
    <t>5.2</t>
  </si>
  <si>
    <t>5.3</t>
  </si>
  <si>
    <t>6.1</t>
  </si>
  <si>
    <t>6.2</t>
  </si>
  <si>
    <t>6.3</t>
  </si>
  <si>
    <t>7.1</t>
  </si>
  <si>
    <t>7.2</t>
  </si>
  <si>
    <t>7.3</t>
  </si>
  <si>
    <t>7.4</t>
  </si>
  <si>
    <t>8.1</t>
  </si>
  <si>
    <t>8.2</t>
  </si>
  <si>
    <t>8.3</t>
  </si>
  <si>
    <t>8.5</t>
  </si>
  <si>
    <t>8.6</t>
  </si>
  <si>
    <t>8.7</t>
  </si>
  <si>
    <t>9.1</t>
  </si>
  <si>
    <t>9.2</t>
  </si>
  <si>
    <t>10.7</t>
  </si>
  <si>
    <t>10.9</t>
  </si>
  <si>
    <t>12.1</t>
  </si>
  <si>
    <t>Unidade:</t>
  </si>
  <si>
    <t>Quantidade:</t>
  </si>
  <si>
    <t>88247</t>
  </si>
  <si>
    <t>AUXILIAR DE ELETRICISTA COM ENCARGOS COMPLEMENTARES</t>
  </si>
  <si>
    <t>88264</t>
  </si>
  <si>
    <t>ELETRICISTA COM ENCARGOS COMPLEMENTARES</t>
  </si>
  <si>
    <t>JANELA DE ALUMÍNIO DE CORRER COM 2 FOLHAS PARA VIDROS, COM VIDROS, BATENTE, ACABAMENTO COM ACETATO OU BRILHANTE E FERRAGENS. EXCLUSIVE ALIZAR E CONTRAMARCO. FORNECIMENTO E INSTALAÇÃO. AF_12/2019</t>
  </si>
  <si>
    <t>2432</t>
  </si>
  <si>
    <t>DOBRADICA EM ACO/FERRO, 3 1/2" X  3", E= 1,9  A 2 MM, COM ANEL,  CROMADO OU ZINCADO, TAMPA BOLA, COM PARAFUSOS</t>
  </si>
  <si>
    <t>11055</t>
  </si>
  <si>
    <t>PARAFUSO ROSCA SOBERBA ZINCADO CABECA CHATA FENDA SIMPLES 3,5 X 25 MM (1 ")</t>
  </si>
  <si>
    <t>88261</t>
  </si>
  <si>
    <t>CARPINTEIRO DE ESQUADRIA COM ENCARGOS COMPLEMENTARES</t>
  </si>
  <si>
    <t>90806</t>
  </si>
  <si>
    <t>BATENTE PARA PORTA DE MADEIRA, FIXAÇÃO COM ARGAMASSA, PADRÃO MÉDIO - FORNECIMENTO E INSTALAÇÃO. AF_12/2019_P</t>
  </si>
  <si>
    <t>90830</t>
  </si>
  <si>
    <t>FECHADURA DE EMBUTIR COM CILINDRO, EXTERNA, COMPLETA, ACABAMENTO PADRÃO MÉDIO, INCLUSO EXECUÇÃO DE FURO - FORNECIMENTO E INSTALAÇÃO. AF_12/2019</t>
  </si>
  <si>
    <t>100659</t>
  </si>
  <si>
    <t>ALIZAR DE 5X1,5CM PARA PORTA FIXADO COM PREGOS, PADRÃO MÉDIO - FORNECIMENTO E INSTALAÇÃO. AF_12/2019</t>
  </si>
  <si>
    <t>90824</t>
  </si>
  <si>
    <t>PORTA DE MADEIRA PARA PINTURA, SEMI-OCA (PESADA OU SUPERPESADA), 80X210CM, ESPESSURA DE 3,5CM, INCLUSO DOBRADIÇAS - FORNECIMENTO E INSTALAÇÃO. AF_12/2019</t>
  </si>
  <si>
    <t>39504</t>
  </si>
  <si>
    <t>PORTA DE MADEIRA, FOLHA PESADA (NBR 15930) DE 80 X 210 CM, E = 35 MM, NUCLEO SOLIDO, CAPA LISA EM HDF, ACABAMENTO EM PRIMER PARA PINTURA</t>
  </si>
  <si>
    <t>314,88</t>
  </si>
  <si>
    <t xml:space="preserve">M2    </t>
  </si>
  <si>
    <t>4813</t>
  </si>
  <si>
    <t>88630</t>
  </si>
  <si>
    <t>ARGAMASSA TRAÇO 1:4 (CIMENTO E AREIA MÉDIA), PREPARO MECÂNICO COM BETONEIRA 400 L. AF_08/2014</t>
  </si>
  <si>
    <t>ALVENARIA EM TIJOLO CERAMICO FURADO 9X19X19CM, 1 VEZ (ESPESSURA 19 CM), ASSENTADO EM ARGAMASSA TRACO 1:4, JUNTAS DE 1 CM</t>
  </si>
  <si>
    <t>BLOCO CERAMICO VAZADO PARA ALVENARIA DE VEDACAO, 8 FUROS, DE 9 X 19 X 19 CM (L XA X C)</t>
  </si>
  <si>
    <t>EMBOÇO/MASSA ÚNICA, APLICADO MANUALMENTE, TRAÇO 1:2:8, EM BETONEIRA DE 400L, PAREDES INTERNAS, COM EXECUÇÃO DE TALISCAS, EDIFICAÇÃO HABITACIONAL UNIFAMILIAR (CASAS) E EDIFICAÇÃO PÚBLICA PADRÃO. AF_12/2014</t>
  </si>
  <si>
    <t>Código de referência (origem dos coeficientes da composição):</t>
  </si>
  <si>
    <t>Custo Unitário:</t>
  </si>
  <si>
    <t>ORSE
INSUMO</t>
  </si>
  <si>
    <t>19,96</t>
  </si>
  <si>
    <t>COMPOSIÇÃO 08</t>
  </si>
  <si>
    <t>39391</t>
  </si>
  <si>
    <t>COMPOSIÇÃO 10</t>
  </si>
  <si>
    <t>KG</t>
  </si>
  <si>
    <t>COMPOSIÇÃO 11</t>
  </si>
  <si>
    <t>COMPOSIÇÃO 12</t>
  </si>
  <si>
    <t>COMPOSIÇÃO 13</t>
  </si>
  <si>
    <t>4.2</t>
  </si>
  <si>
    <t>4.3</t>
  </si>
  <si>
    <t>4.4</t>
  </si>
  <si>
    <t>12.2</t>
  </si>
  <si>
    <t>COM</t>
  </si>
  <si>
    <t>SEM</t>
  </si>
  <si>
    <t>18,30</t>
  </si>
  <si>
    <t>20,45</t>
  </si>
  <si>
    <t>14,80</t>
  </si>
  <si>
    <t>16,42</t>
  </si>
  <si>
    <t>01</t>
  </si>
  <si>
    <t>87879</t>
  </si>
  <si>
    <t>CHAPISCO APLICADO EM ALVENARIAS E ESTRUTURAS DE CONCRETO INTERNAS, COM COLHER DE PEDREIRO.  ARGAMASSA TRAÇO 1:3 COM PREPARO EM BETONEIRA 400L. AF_06/2014</t>
  </si>
  <si>
    <t>95544</t>
  </si>
  <si>
    <t>PAPELEIRA DE PAREDE EM METAL CROMADO SEM TAMPA, INCLUSO FIXAÇÃO. AF_01/2020</t>
  </si>
  <si>
    <t>101909</t>
  </si>
  <si>
    <t>EXTINTOR DE INCÊNDIO PORTÁTIL COM CARGA DE PQS DE 6 KG, CLASSE BC - FORNECIMENTO E INSTALAÇÃO. AF_10/2020_P</t>
  </si>
  <si>
    <t>17,82</t>
  </si>
  <si>
    <t>91937</t>
  </si>
  <si>
    <t>91926</t>
  </si>
  <si>
    <t>CABO DE COBRE FLEXÍVEL ISOLADO, 2,5 MM², ANTI-CHAMA 450/750 V, PARA CIRCUITOS TERMINAIS - FORNECIMENTO E INSTALAÇÃO. AF_12/2015</t>
  </si>
  <si>
    <t>LIMPEZA FINAL DE OBRA</t>
  </si>
  <si>
    <t>02</t>
  </si>
  <si>
    <t>03</t>
  </si>
  <si>
    <t>04</t>
  </si>
  <si>
    <t xml:space="preserve">M3    </t>
  </si>
  <si>
    <t>COMPOSIÇÃO 14</t>
  </si>
  <si>
    <t>COMPOSIÇÃO 15</t>
  </si>
  <si>
    <t>88274</t>
  </si>
  <si>
    <t>MARMORISTA/GRANITEIRO COM ENCARGOS COMPLEMENTARES</t>
  </si>
  <si>
    <t>COMPOSIÇÃO 16</t>
  </si>
  <si>
    <t>COMPOSIÇÃO 17</t>
  </si>
  <si>
    <t>3</t>
  </si>
  <si>
    <t>ACIDO MURIATICO, DILUICAO 10% A 12% PARA USO EM LIMPEZA</t>
  </si>
  <si>
    <t xml:space="preserve">L     </t>
  </si>
  <si>
    <t>SINAPI-PE 09537 (JANEIRO/2017)</t>
  </si>
  <si>
    <t>1379</t>
  </si>
  <si>
    <t>CIMENTO PORTLAND COMPOSTO CP II-32</t>
  </si>
  <si>
    <t>8.8</t>
  </si>
  <si>
    <t>12.3</t>
  </si>
  <si>
    <t>12.4</t>
  </si>
  <si>
    <t>CRONOGRAMA FÍSICO-FINANCEIRO</t>
  </si>
  <si>
    <t>INFRAESTRUTURA</t>
  </si>
  <si>
    <t>98546</t>
  </si>
  <si>
    <t>PISOS</t>
  </si>
  <si>
    <t>INSTALAÇÕES ELÉTRICAS</t>
  </si>
  <si>
    <t>INSTALAÇÕES HIDROSSANITÁRIAS</t>
  </si>
  <si>
    <t>99059</t>
  </si>
  <si>
    <t>LOCACAO CONVENCIONAL DE OBRA, UTILIZANDO GABARITO DE TÁBUAS CORRIDAS PONTALETADAS A CADA 2,00M -  2 UTILIZAÇÕES. AF_10/2018</t>
  </si>
  <si>
    <t>IMPERMEABILIZAÇÃO DE SUPERFÍCIE COM MANTA ASFÁLTICA, UMA CAMADA, INCLUSIVE APLICAÇÃO DE PRIMER ASFÁLTICO, E=3MM. AF_06/2018</t>
  </si>
  <si>
    <t>98563</t>
  </si>
  <si>
    <t>PROTEÇÃO MECÂNICA DE SUPERFÍCIE HORIZONTAL COM ARGAMASSA DE CIMENTO E AREIA, TRAÇO 1:3, E=2CM. AF_06/2018</t>
  </si>
  <si>
    <t>PONTO DE ILUMINAÇÃO RESIDENCIAL INCLUINDO INTERRUPTOR SIMPLES, CAIXA ELÉTRICA, ELETRODUTO, CABO, RASGO, QUEBRA E CHUMBAMENTO (EXCLUINDO LUMINÁRIA E LÂMPADA). AF_01/2016</t>
  </si>
  <si>
    <t>89957</t>
  </si>
  <si>
    <t>PONTO DE CONSUMO TERMINAL DE ÁGUA FRIA (SUBRAMAL) COM TUBULAÇÃO DE PVC, DN 25 MM, INSTALADO EM RAMAL DE ÁGUA, INCLUSOS RASGO E CHUMBAMENTO EM ALVENARIA. AF_12/2014</t>
  </si>
  <si>
    <t>91844</t>
  </si>
  <si>
    <t>ELETRODUTO FLEXÍVEL CORRUGADO, PVC, DN 25 MM (3/4"), PARA CIRCUITOS TERMINAIS, INSTALADO EM LAJE - FORNECIMENTO E INSTALAÇÃO. AF_12/2015</t>
  </si>
  <si>
    <t>Preço Unitário Custo</t>
  </si>
  <si>
    <t>88262</t>
  </si>
  <si>
    <t>CARPINTEIRO DE FORMAS COM ENCARGOS COMPLEMENTARES</t>
  </si>
  <si>
    <t>18,11</t>
  </si>
  <si>
    <t>94570</t>
  </si>
  <si>
    <t>95545</t>
  </si>
  <si>
    <t>SABONETEIRA DE PAREDE EM METAL CROMADO, INCLUSO FIXAÇÃO. AF_01/2020</t>
  </si>
  <si>
    <t>BANCADA DE GRANITO CINZA POLIDO, DE 0,50 X 0,60 M, PARA LAVATÓRIO - FORNECIMENTO E INSTALAÇÃO. AF_01/2020</t>
  </si>
  <si>
    <t>4823</t>
  </si>
  <si>
    <t>MASSA PLASTICA PARA MARMORE/GRANITO</t>
  </si>
  <si>
    <t>0,3844000</t>
  </si>
  <si>
    <t>7568</t>
  </si>
  <si>
    <t>BUCHA DE NYLON SEM ABA S10, COM PARAFUSO DE 6,10 X 65 MM EM ACO ZINCADO COM ROSCA SOBERBA, CABECA CHATA E FENDA PHILLIPS</t>
  </si>
  <si>
    <t>6,0000000</t>
  </si>
  <si>
    <t>37329</t>
  </si>
  <si>
    <t>REJUNTE EPOXI, QUALQUER COR</t>
  </si>
  <si>
    <t>0,0154000</t>
  </si>
  <si>
    <t>37590</t>
  </si>
  <si>
    <t>SUPORTE MAO-FRANCESA EM ACO, ABAS IGUAIS 30 CM, CAPACIDADE MINIMA 60 KG, BRANCO</t>
  </si>
  <si>
    <t>1,9209000</t>
  </si>
  <si>
    <t>0,9811000</t>
  </si>
  <si>
    <t>86,57</t>
  </si>
  <si>
    <t>SINAPI-PE 86895 (JANEIRO/2021)</t>
  </si>
  <si>
    <t>1,04</t>
  </si>
  <si>
    <t>37,03</t>
  </si>
  <si>
    <t>86910</t>
  </si>
  <si>
    <t>TORNEIRA CROMADA TUBO MÓVEL, DE PAREDE, 1/2 OU 3/4, PARA PIA DE COZINHA, PADRÃO MÉDIO - FORNECIMENTO E INSTALAÇÃO. AF_01/2020</t>
  </si>
  <si>
    <t>PONTO DE ILUMINAÇÃO INSTALADO EM TETO OU FORRO, COM ELETRODUTO DE PVC FLEXÍVEL CORRUGADO DE 25 MM (3/4"), CABO DE COBRE ANTI-CHAMA DE 2,5 MM²</t>
  </si>
  <si>
    <t>PONTO DE INTERRUPTOR SIMPLES, CAIXA RETANGULAR 4" X 2", ELETRODUTO DE PVC FLEXÍVEL CORRUGADO DE 25 MM (3/4"), CABO DE COBRE ANTI-CHAMA DE 2,5 MM², RASGO, QUEBRA E CHUMBAMENTO</t>
  </si>
  <si>
    <t>90447</t>
  </si>
  <si>
    <t>RASGO EM ALVENARIA PARA ELETRODUTOS COM DIAMETROS MENORES OU IGUAIS A 40 MM. AF_05/2015</t>
  </si>
  <si>
    <t>90456</t>
  </si>
  <si>
    <t>QUEBRA EM ALVENARIA PARA INSTALAÇÃO DE CAIXA DE TOMADA (4X4 OU 4X2). AF_05/2015</t>
  </si>
  <si>
    <t>90466</t>
  </si>
  <si>
    <t>CHUMBAMENTO LINEAR EM ALVENARIA PARA RAMAIS/DISTRIBUIÇÃO COM DIÂMETROS MENORES OU IGUAIS A 40 MM. AF_05/2015</t>
  </si>
  <si>
    <t>91854</t>
  </si>
  <si>
    <t>ELETRODUTO FLEXÍVEL CORRUGADO, PVC, DN 25 MM (3/4"), PARA CIRCUITOS TERMINAIS, INSTALADO EM PAREDE - FORNECIMENTO E INSTALAÇÃO. AF_12/2015</t>
  </si>
  <si>
    <t>96985</t>
  </si>
  <si>
    <t>HASTE DE ATERRAMENTO 5/8  PARA SPDA - FORNECIMENTO E INSTALAÇÃO. AF_12/2017</t>
  </si>
  <si>
    <t>34353</t>
  </si>
  <si>
    <t>ARGAMASSA COLANTE AC II</t>
  </si>
  <si>
    <t>34357</t>
  </si>
  <si>
    <t>REJUNTE CIMENTICIO, QUALQUER COR</t>
  </si>
  <si>
    <t>Revestimento cerâmico para parede, 10 x 10 cm, Elizabeth, linha lux cardinal, aplicado com argamassa industrializada ac-ii, rejuntado, exclusive regularização de base ou emboço - Rev 04</t>
  </si>
  <si>
    <t>04441/ORSE (DEZEMBRO/2020)</t>
  </si>
  <si>
    <t>REVESTIMENTO CERÂMICO PARA PAREDE, 10 X 10 CM, APLICADO COM ARGAMASSA COLANTE AC-II, REJUNTADO</t>
  </si>
  <si>
    <t>14,37</t>
  </si>
  <si>
    <t>94207</t>
  </si>
  <si>
    <t>TELHAMENTO COM TELHA ONDULADA DE FIBROCIMENTO E = 6 MM, COM RECOBRIMENTO LATERAL DE 1/4 DE ONDA PARA TELHADO COM INCLINAÇÃO MAIOR QUE 10°, COM ATÉ 2 ÁGUAS, INCLUSO IÇAMENTO. AF_07/2019</t>
  </si>
  <si>
    <t>101161</t>
  </si>
  <si>
    <t>ALVENARIA DE VEDAÇÃO COM ELEMENTO VAZADO DE CONCRETO (COBOGÓ) DE 7X50X50CM E ARGAMASSA DE ASSENTAMENTO COM PREPARO EM BETONEIRA. AF_05/2020</t>
  </si>
  <si>
    <t>5,31</t>
  </si>
  <si>
    <t>1.3</t>
  </si>
  <si>
    <t>4.5</t>
  </si>
  <si>
    <t>5.5</t>
  </si>
  <si>
    <t>6.4</t>
  </si>
  <si>
    <t>7.5</t>
  </si>
  <si>
    <t>7.6</t>
  </si>
  <si>
    <t>7.7</t>
  </si>
  <si>
    <t>7.8</t>
  </si>
  <si>
    <t>9.3</t>
  </si>
  <si>
    <t>9.5</t>
  </si>
  <si>
    <t>10.15</t>
  </si>
  <si>
    <t>10.16</t>
  </si>
  <si>
    <t>10.17</t>
  </si>
  <si>
    <t>10.18</t>
  </si>
  <si>
    <t>10.19</t>
  </si>
  <si>
    <t>10.20</t>
  </si>
  <si>
    <t>10.21</t>
  </si>
  <si>
    <t>11.5</t>
  </si>
  <si>
    <t>11.6</t>
  </si>
  <si>
    <t>11.8</t>
  </si>
  <si>
    <t>11.9</t>
  </si>
  <si>
    <t>11.10</t>
  </si>
  <si>
    <t>11.11</t>
  </si>
  <si>
    <t>11.12</t>
  </si>
  <si>
    <t>11.13</t>
  </si>
  <si>
    <t>11.14</t>
  </si>
  <si>
    <t>11.15</t>
  </si>
  <si>
    <t>11.16</t>
  </si>
  <si>
    <t>11.17</t>
  </si>
  <si>
    <t>11.18</t>
  </si>
  <si>
    <t>11.19</t>
  </si>
  <si>
    <t>11.20</t>
  </si>
  <si>
    <t>10.22</t>
  </si>
  <si>
    <t>10.23</t>
  </si>
  <si>
    <t>10.24</t>
  </si>
  <si>
    <t>10.25</t>
  </si>
  <si>
    <t>58,53</t>
  </si>
  <si>
    <t>PONTO DE ESGOTO COM TUBO DE PVC RÍGIDO SOLDÁVEL DE Ø 100 MM (VASO SANITÁRIO)</t>
  </si>
  <si>
    <t>ORSE 01683 (MAIO/2019)</t>
  </si>
  <si>
    <t>122</t>
  </si>
  <si>
    <t>ADESIVO PLASTICO PARA PVC, FRASCO COM 850 GR</t>
  </si>
  <si>
    <t>13</t>
  </si>
  <si>
    <t>ESTOPA</t>
  </si>
  <si>
    <t>3520</t>
  </si>
  <si>
    <t>JOELHO PVC, SOLDAVEL, PB, 90 GRAUS, DN 100 MM, PARA ESGOTO PREDIAL</t>
  </si>
  <si>
    <t>9836</t>
  </si>
  <si>
    <t>TUBO PVC  SERIE NORMAL, DN 100 MM, PARA ESGOTO  PREDIAL (NBR 5688)</t>
  </si>
  <si>
    <t>10908</t>
  </si>
  <si>
    <t>JUNCAO DE REDUCAO INVERTIDA, PVC SOLDAVEL, 100 X 50 MM, SERIE NORMAL PARA ESGOTO PREDIAL</t>
  </si>
  <si>
    <t>PONTO DE ESGOTO COM TUBO DE PVC RÍGIDO SOLDÁVEL DE Ø 40 MM (LAVATÓRIOS, MICTÓRIOS, RALOS SIFONADOS, ETC.)</t>
  </si>
  <si>
    <t>ORSE 01679 (MAIO/2019)</t>
  </si>
  <si>
    <t>PONTO DE ESGOTO COM TUBO DE PVC RÍGIDO SOLDÁVEL DE Ø 40 MM (LAVATÓRIOS, MICTÓRIOS, RALOS SIFONADOS, ETC.). (CONF. COMPOSIÇÃO ORSE 01679)</t>
  </si>
  <si>
    <t>20078</t>
  </si>
  <si>
    <t>PASTA LUBRIFICANTE PARA TUBOS E CONEXOES COM JUNTA ELASTICA (USO EM PVC, ACO, POLIETILENO E OUTROS) ( DE *400* G)</t>
  </si>
  <si>
    <t>3516</t>
  </si>
  <si>
    <t>JOELHO PVC, SOLDAVEL, BB, 45 GRAUS, DN 40 MM, PARA ESGOTO PREDIAL</t>
  </si>
  <si>
    <t>3517</t>
  </si>
  <si>
    <t>JOELHO PVC, SOLDAVEL, BB, 90 GRAUS, DN 40 MM, PARA ESGOTO PREDIAL</t>
  </si>
  <si>
    <t>3767</t>
  </si>
  <si>
    <t>LIXA EM FOLHA PARA PAREDE OU MADEIRA, NUMERO 120 (COR VERMELHA)</t>
  </si>
  <si>
    <t>9835</t>
  </si>
  <si>
    <t>TUBO PVC  SERIE NORMAL, DN 40 MM, PARA ESGOTO  PREDIAL (NBR 5688)</t>
  </si>
  <si>
    <t>PONTO DE ESGOTO COM TUBO DE PVC RÍGIDO SOLDÁVEL DE Ø 50 MM (PIAS DE COZINHA, MÁQUINAS DE LAVAR, ETC.)</t>
  </si>
  <si>
    <t>ORSE 01678 (MAIO/2019)</t>
  </si>
  <si>
    <t>3518</t>
  </si>
  <si>
    <t>JOELHO PVC, SOLDAVEL, PB, 45 GRAUS, DN 50 MM, PARA ESGOTO PREDIAL</t>
  </si>
  <si>
    <t>7097</t>
  </si>
  <si>
    <t>TE SANITARIO, PVC, DN 50 X 50 MM, SERIE NORMAL, PARA ESGOTO PREDIAL</t>
  </si>
  <si>
    <t>9838</t>
  </si>
  <si>
    <t>TUBO PVC SERIE NORMAL, DN 50 MM, PARA ESGOTO PREDIAL (NBR 5688)</t>
  </si>
  <si>
    <t>SINAPI-PE 93128 (JULHO/2020)</t>
  </si>
  <si>
    <t>SINAPI-PE 97583 (JULHO/2019)</t>
  </si>
  <si>
    <t>LUMINÁRIA TIPO CALHA, DE SOBREPOR, COM 1 LÂMPADA TUBULAR DE 18 W - FORNECIMENTO E INSTALAÇÃO. AF_11/2017</t>
  </si>
  <si>
    <t>0,1519000</t>
  </si>
  <si>
    <t>0,3645000</t>
  </si>
  <si>
    <t>LUMIÁRIA LED TIPO REFLETOR RETANGULAR, BIVOLT, LUZ BRANCA, 50W - FORNECIMENTO E INSTALAÇÃO</t>
  </si>
  <si>
    <t>SINAPI-PE 97600 (JULHO/2020)</t>
  </si>
  <si>
    <t>REFLETOR EM ALUMÍNIO, DE SUPORTE E ALÇA, COM 1 LÂMPADA VAPOR DE MERCÚRIO DE 125 W, COM REATOR ALTO FATOR DE POTÊNCIA - FORNECIMENTO E INSTALAÇÃO. AF_02/2020</t>
  </si>
  <si>
    <t>LUMINARIA LED REFLETOR RETANGULAR BIVOLT, LUZ BRANCA, 50 W</t>
  </si>
  <si>
    <t>0,1735000</t>
  </si>
  <si>
    <t>0,4165000</t>
  </si>
  <si>
    <t>PLACA DE OBRA EM CHAPA DE ACO GALVANIZADO</t>
  </si>
  <si>
    <t>4,0000000</t>
  </si>
  <si>
    <t>BANCADA DE AÇO INOXIDÁVEL, DE 160 X 60CM, COM 1 CUBA CENTRAL, ESCORREDOR DUPLO, VÁLVULA CROMADA E TORNEIRA CROMADA LONGA - FORNECIMENTO E INSTALAÇÃO</t>
  </si>
  <si>
    <t>SINAPI-PE 86894 (JANEIRO/2021)</t>
  </si>
  <si>
    <t>BANCADA DE MÁRMORE SINTÉTICO, DE 120 X 60CM, COM CUBA INTEGRADA - FORNECIMENTO E INSTALAÇÃO. AF_01/2020</t>
  </si>
  <si>
    <t>1745</t>
  </si>
  <si>
    <t>BANCADA/BANCA/PIA DE ACO INOXIDAVEL (AISI 430) COM 1 CUBA CENTRAL, SEM VALVULA, ESCORREDOR DUPLO, DE *0,55 X 1,60* M</t>
  </si>
  <si>
    <t>220,73</t>
  </si>
  <si>
    <t>0,0692000</t>
  </si>
  <si>
    <t>0,0936000</t>
  </si>
  <si>
    <t>37591</t>
  </si>
  <si>
    <t>SUPORTE MAO-FRANCESA EM ACO, ABAS IGUAIS 40 CM, CAPACIDADE MINIMA 70 KG, BRANCO</t>
  </si>
  <si>
    <t>17,79</t>
  </si>
  <si>
    <t>86880</t>
  </si>
  <si>
    <t>VÁLVULA EM PLÁSTICO CROMADO TIPO AMERICANA 3.1/2 X 1.1/2 SEM ADAPTADOR PARA PIA - FORNECIMENTO E INSTALAÇÃO. AF_01/2020</t>
  </si>
  <si>
    <t>17,00</t>
  </si>
  <si>
    <t>17,32</t>
  </si>
  <si>
    <t>86883</t>
  </si>
  <si>
    <t>SIFÃO DO TIPO FLEXÍVEL EM PVC 1  X 1.1/2  - FORNECIMENTO E INSTALAÇÃO. AF_01/2020</t>
  </si>
  <si>
    <t>9,91</t>
  </si>
  <si>
    <t>10,13</t>
  </si>
  <si>
    <t>86911</t>
  </si>
  <si>
    <t>TORNEIRA CROMADA LONGA, DE PAREDE, 1/2 OU 3/4, PARA PIA DE COZINHA, PADRÃO POPULAR - FORNECIMENTO E INSTALAÇÃO. AF_01/2020</t>
  </si>
  <si>
    <t>43,26</t>
  </si>
  <si>
    <t>43,57</t>
  </si>
  <si>
    <t>0,8254000</t>
  </si>
  <si>
    <t>0,6359000</t>
  </si>
  <si>
    <t>COMPESA 02.04.61u (MARÇO/2017)</t>
  </si>
  <si>
    <t>M³</t>
  </si>
  <si>
    <t>CHP</t>
  </si>
  <si>
    <t>REGULARIZAÇÃO DE REBOCO INTERNO, DE PAREDE, COM ARGAMASSA TRAÇO T6 - 1:2:10 (CIMENTO / CAL / AREIA), ESPESSURA 0,5 CM</t>
  </si>
  <si>
    <t>10570/ORSE (MAIO/2020)</t>
  </si>
  <si>
    <t>Regularização de reboco interno, de parede, com argamassa traço t6 - 1:2:10 (cimento / cal / areia), espessura 0,5 cm</t>
  </si>
  <si>
    <t>87292</t>
  </si>
  <si>
    <t>ARGAMASSA TRAÇO 1:2:8 (EM VOLUME DE CIMENTO, CAL E AREIA MÉDIA ÚMIDA) PARA EMBOÇO/MASSA ÚNICA/ASSENTAMENTO DE ALVENARIA DE VEDAÇÃO, PREPARO MECÂNICO COM BETONEIRA 400 L. AF_08/2019</t>
  </si>
  <si>
    <t>471,38</t>
  </si>
  <si>
    <t>485,55</t>
  </si>
  <si>
    <t>87301</t>
  </si>
  <si>
    <t>ARGAMASSA TRAÇO 1:4 (EM VOLUME DE CIMENTO E AREIA MÉDIA ÚMIDA) PARA CONTRAPISO, PREPARO MECÂNICO COM BETONEIRA 400 L. AF_08/2019</t>
  </si>
  <si>
    <t>538,90</t>
  </si>
  <si>
    <t>554,18</t>
  </si>
  <si>
    <t>TRANSPORTE HORIZONTAL DE MATERIAIS A GRANEL A 30 M DE DISTÂNCIA COM CARRINHO OU JERICA</t>
  </si>
  <si>
    <t>COMPOSIÇÃO xx</t>
  </si>
  <si>
    <t>Transporte horizontal de materiais a granel a 30 m de distância com carrinho ou gerica</t>
  </si>
  <si>
    <t>TRANSPORTE HORIZONTAL DE MATERIAIS A GRANEL A 30 M DE DISTÂNCIA COM CARRINHO OU GERICA</t>
  </si>
  <si>
    <t>RETIRADA E RECOLOCAÇÃO DE  TELHA CERÂMICA CAPA-CANAL, COM ATÉ DUAS ÁGUAS, INCLUSO IÇAMENTO</t>
  </si>
  <si>
    <t>COMPOSIÇÃO XX</t>
  </si>
  <si>
    <t>SINAPI-PE 100330 (JANEIRO/2021)</t>
  </si>
  <si>
    <t>RETIRADA E RECOLOCAÇÃO DE  TELHA CERÂMICA CAPA-CANAL, COM ATÉ DUAS ÁGUAS, INCLUSO IÇAMENTO. AF_07/2019</t>
  </si>
  <si>
    <t>0,2850000</t>
  </si>
  <si>
    <t>88323</t>
  </si>
  <si>
    <t>TELHADISTA COM ENCARGOS COMPLEMENTARES</t>
  </si>
  <si>
    <t>0,1830000</t>
  </si>
  <si>
    <t>20,73</t>
  </si>
  <si>
    <t>23,28</t>
  </si>
  <si>
    <t>93281</t>
  </si>
  <si>
    <t>GUINCHO ELÉTRICO DE COLUNA, CAPACIDADE 400 KG, COM MOTO FREIO, MOTOR TRIFÁSICO DE 1,25 CV - CHP DIURNO. AF_03/2016</t>
  </si>
  <si>
    <t>0,0074000</t>
  </si>
  <si>
    <t>26,34</t>
  </si>
  <si>
    <t>29,69</t>
  </si>
  <si>
    <t>93282</t>
  </si>
  <si>
    <t>GUINCHO ELÉTRICO DE COLUNA, CAPACIDADE 400 KG, COM MOTO FREIO, MOTOR TRIFÁSICO DE 1,25 CV - CHI DIURNO. AF_03/2016</t>
  </si>
  <si>
    <t>CHI</t>
  </si>
  <si>
    <t>0,0103000</t>
  </si>
  <si>
    <t>25,35</t>
  </si>
  <si>
    <t>28,70</t>
  </si>
  <si>
    <t>DEMOLIÇÃO DE PISO CIMENTADO SOBRE LASTRO DE CONCRETO</t>
  </si>
  <si>
    <t>COMPESA 10.03.04u (MARÇO/2017)</t>
  </si>
  <si>
    <t>Demolição de piso cimentado sobre lastro de concreto</t>
  </si>
  <si>
    <t>APICOAMENTO TOTAL DE REBOCO COM PONTEIRAS / TALHADEIRAS</t>
  </si>
  <si>
    <t>00042/ORSE (MAIO/2020)</t>
  </si>
  <si>
    <t>Apicoamento total de reboco com ponteiras / talhadeiras</t>
  </si>
  <si>
    <t>14,32</t>
  </si>
  <si>
    <t>15,89</t>
  </si>
  <si>
    <t>PORTA DE MADEIRA DE LEI, MACIÇA, ESPESSURA DE 3,5CM, INCLUSO DOBRADIÇAS</t>
  </si>
  <si>
    <t>Código de referência (origem dos coeficientes da composição)</t>
  </si>
  <si>
    <t>SINAPI-PE 100693 (JUNHO/2020)</t>
  </si>
  <si>
    <t>PM</t>
  </si>
  <si>
    <t>ÁREA</t>
  </si>
  <si>
    <t>R$</t>
  </si>
  <si>
    <t>DOBRADIÇA</t>
  </si>
  <si>
    <t>PARAFUSO</t>
  </si>
  <si>
    <t>21,94</t>
  </si>
  <si>
    <t>0,05</t>
  </si>
  <si>
    <t>4998</t>
  </si>
  <si>
    <t>PORTA DE MADEIRA-DE-LEI TIPO MEXICANA SEM EMENDA (ANGELIM OU EQUIVALENTE REGIONAL), E = *3,5* CM</t>
  </si>
  <si>
    <t>375,85</t>
  </si>
  <si>
    <t>16,76</t>
  </si>
  <si>
    <t>18,72</t>
  </si>
  <si>
    <t>223,33</t>
  </si>
  <si>
    <t>236,58</t>
  </si>
  <si>
    <t>OK</t>
  </si>
  <si>
    <t>BATENTE/ PORTAL/ ADUELA/ MARCO MACICO, E= *3 CM, L= *13 CM, *60 CM A 120* CM X *210 CM,  EM CEDRINHO/ ANGELIM COMERCIAL/ EUCALIPTO/ CURUPIXA/ PEROBA/ CUMARU OU EQUIVALENTE DA REGIAO (NAO INCLUI ALIZARES)</t>
  </si>
  <si>
    <t>86,77</t>
  </si>
  <si>
    <t>89,52</t>
  </si>
  <si>
    <t>5,11</t>
  </si>
  <si>
    <t>É APROXIMADAMENTE 10m, PARA QUALQUER COMPINAÇÃO DE PORTAS</t>
  </si>
  <si>
    <t>COEFICIENTES PARA 1 PORTA DE 80X210CM</t>
  </si>
  <si>
    <t>190,88</t>
  </si>
  <si>
    <t>PISO EM LAJOTA DE CONCRETO (0,40 X 0,40 X 2,50 CM), REJUNTADA E ASSENTADA SOBRE ARGAMASSA DE CIMENTO E AREIA, TRAÇO 1:3, ESPESSURA 3,00 CM</t>
  </si>
  <si>
    <t>208,01</t>
  </si>
  <si>
    <t>SINAPI 98682 (JANEIRO/2019)</t>
  </si>
  <si>
    <t>PISO CIMENTADO, TRAÇO 1:3 (CIMENTO E AREIA), ACABAMENTO RÚSTICO, ESPESSURA 3,0 CM, PREPARO MECÂNICO DA ARGAMASSA. AF_06/2018</t>
  </si>
  <si>
    <t>Quantidade</t>
  </si>
  <si>
    <t>36178</t>
  </si>
  <si>
    <t>PISO PODOTATIL DE CONCRETO - DIRECIONAL E ALERTA, *40 X 40 X 2,5* CM</t>
  </si>
  <si>
    <t>6,62</t>
  </si>
  <si>
    <t>87298</t>
  </si>
  <si>
    <t>ARGAMASSA TRAÇO 1:3 (CIMENTO E AREIA MÉDIA) PARA CONTRAPISO, PREPARO MECÂNICO COM BETONEIRA 400 L. AF_06/2014</t>
  </si>
  <si>
    <t>0,0431000</t>
  </si>
  <si>
    <t>442,54</t>
  </si>
  <si>
    <t>0,3330000</t>
  </si>
  <si>
    <t>0,1670000</t>
  </si>
  <si>
    <t>15,94</t>
  </si>
  <si>
    <t>DEMOLIÇÃO DE PISO CERÂMICO OU LADRILHO</t>
  </si>
  <si>
    <t>ORSE 00018 (MAIO/2019)</t>
  </si>
  <si>
    <t>VASO SANITÁRIO CONVENCIONAL, C/CAIXA DE DESCARGA DE SOBREPOR, ASSENTO PLASTICO UNIVERSAL BRANCO, CONJUNTO DE FIXAÇÃO, TUBO DE LIGAÇÃO E ENGATE PLÁSTICO</t>
  </si>
  <si>
    <t>ORSE 02085 (MAIO/2019)</t>
  </si>
  <si>
    <t>Vaso sanitário convencional, c/caixa de descarga de sobrepor, assento plastico universal branco, conjunto de fixação, tubo de ligação e engate plástico</t>
  </si>
  <si>
    <t>377</t>
  </si>
  <si>
    <t>ASSENTO SANITARIO DE PLASTICO, TIPO CONVENCIONAL</t>
  </si>
  <si>
    <t>20,70</t>
  </si>
  <si>
    <t>PARAFUSO DE LATAO COM ACABAMENTO CROMADO PARA FIXAR PECA SANITARIA, INCLUI PORCA CEGA, ARRUELA E BUCHA DE NYLON TAMANHO S-10</t>
  </si>
  <si>
    <t>2,85</t>
  </si>
  <si>
    <t>1031</t>
  </si>
  <si>
    <t>TUBO DE DESCIDA EXTERNO DE PVC PARA CAIXA DE DESCARGA EXTERNA ALTA - 40 MM X 1,60 M</t>
  </si>
  <si>
    <t>7,57</t>
  </si>
  <si>
    <t>CAIXA DE DESCARGA DE PLASTICO EXTERNA, DE *9* L, PUXADOR FIO DE NYLON, NAO INCLUSO CANO, BOLSA, ENGATE</t>
  </si>
  <si>
    <t>25,00</t>
  </si>
  <si>
    <t>17,71</t>
  </si>
  <si>
    <t>19,81</t>
  </si>
  <si>
    <t>14,68</t>
  </si>
  <si>
    <t>VEDACAO PVC, 100 MM, PARA SAIDA VASO SANITARIO</t>
  </si>
  <si>
    <t>2,49</t>
  </si>
  <si>
    <t>ENGATE/RABICHO FLEXIVEL PLASTICO (PVC OU ABS) BRANCO 1/2 " X 40 CM</t>
  </si>
  <si>
    <t>4,73</t>
  </si>
  <si>
    <t>BACIA SANITARIA (VASO) CONVENCIONAL DE LOUCA BRANCA</t>
  </si>
  <si>
    <t>106,80</t>
  </si>
  <si>
    <t>SINAPI-I</t>
  </si>
  <si>
    <t>39381</t>
  </si>
  <si>
    <t xml:space="preserve">LAMPADA FLUORESCENTE COMPACTA 2U/3U BRANCA 9/10 W, BASE E27 (127/220 V)                                                                                                                                                                                                                                                                                                                                                                                                                                   </t>
  </si>
  <si>
    <t>13,33</t>
  </si>
  <si>
    <t>ALVENARIA EM TIJOLO CERAMICO FURADO 9X19X19CM, 1 VEZ (ESPESSURA 19 CM), ASSENTADO EM ARGAMASSA TRACO 1:4, PREPARO MANUAL, JUNTAS DE 1 CM</t>
  </si>
  <si>
    <t>87373</t>
  </si>
  <si>
    <t>ARGAMASSA TRAÇO 1:4 (CIMENTO E AREIA MÉDIA) PARA CONTRAPISO, PREPARO MANUAL. AF_06/2014</t>
  </si>
  <si>
    <t>451,58</t>
  </si>
  <si>
    <t>469,62</t>
  </si>
  <si>
    <t>BLOCO CERAMICO (ALVENARIA DE VEDACAO), 8 FUROS, DE 9 X 19 X 19 CM</t>
  </si>
  <si>
    <t>ESTRUTURA</t>
  </si>
  <si>
    <t>87878</t>
  </si>
  <si>
    <t>CHAPISCO APLICADO EM ALVENARIAS E ESTRUTURAS DE CONCRETO INTERNAS, COM COLHER DE PEDREIRO.  ARGAMASSA TRAÇO 1:3 COM PREPARO MANUAL. AF_06/2014</t>
  </si>
  <si>
    <t>COBERTURA</t>
  </si>
  <si>
    <t>90845</t>
  </si>
  <si>
    <t>86931</t>
  </si>
  <si>
    <t>VASO SANITÁRIO SIFONADO COM CAIXA ACOPLADA LOUÇA BRANCA, INCLUSO ENGATE FLEXÍVEL EM PLÁSTICO BRANCO, 1/2  X 40CM - FORNECIMENTO E INSTALAÇÃO. AF_01/2020</t>
  </si>
  <si>
    <t>100849</t>
  </si>
  <si>
    <t>ASSENTO SANITÁRIO CONVENCIONAL - FORNECIMENTO E INSTALACAO. AF_01/2020</t>
  </si>
  <si>
    <t>89985</t>
  </si>
  <si>
    <t>REGISTRO DE PRESSÃO BRUTO, LATÃO, ROSCÁVEL, 3/4", COM ACABAMENTO E CANOPLA CROMADOS. FORNECIDO E INSTALADO EM RAMAL DE ÁGUA. AF_12/2014</t>
  </si>
  <si>
    <t>89707</t>
  </si>
  <si>
    <t>CAIXA SIFONADA, PVC, DN 100 X 100 X 50 MM, JUNTA ELÁSTICA, FORNECIDA E INSTALADA EM RAMAL DE DESCARGA OU EM RAMAL DE ESGOTO SANITÁRIO. AF_12/2014</t>
  </si>
  <si>
    <t>89709</t>
  </si>
  <si>
    <t>RALO SIFONADO, PVC, DN 100 X 40 MM, JUNTA SOLDÁVEL, FORNECIDO E INSTALADO EM RAMAL DE DESCARGA OU EM RAMAL DE ESGOTO SANITÁRIO. AF_12/2014</t>
  </si>
  <si>
    <t>06</t>
  </si>
  <si>
    <t>08</t>
  </si>
  <si>
    <t>97886</t>
  </si>
  <si>
    <t>CAIXA ENTERRADA ELÉTRICA RETANGULAR, EM ALVENARIA COM TIJOLOS CERÂMICOS MACIÇOS, FUNDO COM BRITA, DIMENSÕES INTERNAS: 0,3X0,3X0,3 M. AF_12/2020</t>
  </si>
  <si>
    <t>COMPESA 08.01.05U (MARÇO/2017)</t>
  </si>
  <si>
    <t>LAJOTA LISA PARA CALCAMENTO - DN=50X50CM</t>
  </si>
  <si>
    <t>060507U</t>
  </si>
  <si>
    <t>COMPESA
INSUMO</t>
  </si>
  <si>
    <t>AREIA GROSSA - POSTO JAZIDA/FORNECEDOR (RETIRADO NA JAZIDA, SEM TRANSPORTE)</t>
  </si>
  <si>
    <t>VALOR FINAL DE 60,12 PELA COMPESA</t>
  </si>
  <si>
    <t>367</t>
  </si>
  <si>
    <t>6076</t>
  </si>
  <si>
    <t>SAIBRO PARA ARGAMASSA (COLETADO NO COMERCIO)</t>
  </si>
  <si>
    <t>81,50</t>
  </si>
  <si>
    <t>0,65</t>
  </si>
  <si>
    <t>Passeio em lajota de concreto 50 cm x 50 cm, aplicado sobre lastro de concreto já pronto</t>
  </si>
  <si>
    <t>9.6</t>
  </si>
  <si>
    <t>101905</t>
  </si>
  <si>
    <t>EXTINTOR DE INCÊNDIO PORTÁTIL COM CARGA DE ÁGUA PRESSURIZADA DE 10 L, CLASSE A - FORNECIMENTO E INSTALAÇÃO. AF_10/2020_P</t>
  </si>
  <si>
    <t>100869</t>
  </si>
  <si>
    <t>BARRA DE APOIO RETA, EM ACO INOX POLIDO, COMPRIMENTO 90 CM,  FIXADA NA PAREDE - FORNECIMENTO E INSTALAÇÃO. AF_01/2020</t>
  </si>
  <si>
    <t>12.6</t>
  </si>
  <si>
    <t>ESCAVAÇÃO MANUAL DE VALA COM PROFUNDIDADE MENOR OU IGUAL A 1,30 M. AF_02/2021</t>
  </si>
  <si>
    <t>90846</t>
  </si>
  <si>
    <t>OBS. LAJE DO SINAPI, BETA 12, MAIS CARA</t>
  </si>
  <si>
    <t>91341</t>
  </si>
  <si>
    <t>PORTA EM ALUMÍNIO DE ABRIR TIPO VENEZIANA COM GUARNIÇÃO, FIXAÇÃO COM PARAFUSOS - FORNECIMENTO E INSTALAÇÃO. AF_12/2019</t>
  </si>
  <si>
    <t>102137</t>
  </si>
  <si>
    <t>CHAVE DE BOIA AUTOMÁTICA SUPERIOR/INFERIOR 15A/250V - FORNECIMENTO E INSTALAÇÃO. AF_12/2020</t>
  </si>
  <si>
    <t>KIT DE PORTA DE MADEIRA PARA PINTURA, PESADA OU SUPERPESADA, PADRÃO MÉDIO, 90X210CM, ESPESSURA DE 3,5CM, ITENS INCLUSOS: DOBRADIÇAS, MONTAGEM E INSTALAÇÃO DO BATENTE, FECHADURA COM EXECUÇÃO DO FURO - FORNECIMENTO E INSTALAÇÃO. AF_12/2019</t>
  </si>
  <si>
    <t>KIT DE PORTA DE MADEIRA PARA PINTURA, PESADA OU SUPERPESADA, PADRÃO MÉDIO, 80X210CM, ESPESSURA DE 3,5CM, ITENS INCLUSOS: DOBRADIÇAS, MONTAGEM E INSTALAÇÃO DO BATENTE, FECHADURA COM EXECUÇÃO DO FURO - FORNECIMENTO E INSTALAÇÃO. AF_12/2019</t>
  </si>
  <si>
    <t>10.26</t>
  </si>
  <si>
    <t>10.28</t>
  </si>
  <si>
    <t>10.30</t>
  </si>
  <si>
    <t>11795</t>
  </si>
  <si>
    <t>GRANITO PARA BANCADA, POLIDO, TIPO ANDORINHA/ QUARTZ/ CASTELO/ CORUMBA OU OUTROS EQUIVALENTES DA REGIAO, E=  *2,5* CM</t>
  </si>
  <si>
    <t>BANCADA DE GRANITO CINZA POLIDO, ESPESSURA DE 2,5 CM, PARA PIA OU LAVATÓRIO - FORNECIMENTO E INSTALAÇÃO</t>
  </si>
  <si>
    <t>ONERADO</t>
  </si>
  <si>
    <t>5º MÊS</t>
  </si>
  <si>
    <t>6º MÊS</t>
  </si>
  <si>
    <t>CONTRAVERGA PRÉ-MOLDADA PARA VÃOS DE ATÉ 1,5 M DE COMPRIMENTO. AF_03/2016</t>
  </si>
  <si>
    <t>93194</t>
  </si>
  <si>
    <t>VERGA PRÉ-MOLDADA PARA JANELAS COM ATÉ 1,5 M DE VÃO. AF_03/2016</t>
  </si>
  <si>
    <t>93182</t>
  </si>
  <si>
    <t>ALVENARIA DE VEDAÇÃO DE BLOCOS CERÂMICOS FURADOS NA HORIZONTAL DE 9X19X19 CM (ESPESSURA 9 CM) E ARGAMASSA DE ASSENTAMENTO COM PREPARO MANUAL. AF_12/2021</t>
  </si>
  <si>
    <t>APLICAÇÃO E LIXAMENTO DE MASSA LÁTEX EM PAREDES, DUAS DEMÃOS. AF_06/2014</t>
  </si>
  <si>
    <t>APLICAÇÃO DE FUNDO SELADOR ACRÍLICO EM TETO, UMA DEMÃO. AF_06/2014</t>
  </si>
  <si>
    <t>88484</t>
  </si>
  <si>
    <t>88488</t>
  </si>
  <si>
    <t>APLICAÇÃO MANUAL DE PINTURA COM TINTA LÁTEX ACRÍLICA EM TETO, DUAS DEMÃOS. AF_06/2014</t>
  </si>
  <si>
    <t>6.5</t>
  </si>
  <si>
    <t>96113</t>
  </si>
  <si>
    <t>FORRO EM PLACAS DE GESSO, PARA AMBIENTES COMERCIAIS. AF_05/2017_P</t>
  </si>
  <si>
    <t>ORSE</t>
  </si>
  <si>
    <t>PONTO DE ESGOTO COM TUBO DE PVC RÍGIDO SOLDÁVEL DE Ø 100 MM (VASO SANITÁRIO, RALO, ETC)</t>
  </si>
  <si>
    <t>91795</t>
  </si>
  <si>
    <t>(COMPOSIÇÃO REPRESENTATIVA) DO SERVIÇO DE INST. TUBO PVC, SÉRIE N, ESGOTO PREDIAL, 100 MM (INST. RAMAL DESCARGA, RAMAL DE ESG. SANIT., PRUMADA ESG. SANIT., VENTILAÇÃO OU SUB-COLETOR AÉREO), INCL. CONEXÕES E CORTES, FIXAÇÕES, P/ PRÉDIOS. AF_10/2015</t>
  </si>
  <si>
    <t>86937</t>
  </si>
  <si>
    <t>CUBA DE EMBUTIR OVAL EM LOUÇA BRANCA, 35 X 50CM OU EQUIVALENTE, INCLUSO VÁLVULA EM METAL CROMADO E SIFÃO FLEXÍVEL EM PVC - FORNECIMENTO E INSTALAÇÃO. AF_01/2020</t>
  </si>
  <si>
    <t>86906</t>
  </si>
  <si>
    <t>TORNEIRA CROMADA DE MESA, 1/2 OU 3/4, PARA LAVATÓRIO, PADRÃO POPULAR - FORNECIMENTO E INSTALAÇÃO. AF_01/2020</t>
  </si>
  <si>
    <t>11761</t>
  </si>
  <si>
    <t>ASSENTO  VASO SANITARIO INFANTIL EM PLASTICO BRANCO</t>
  </si>
  <si>
    <t>10.31</t>
  </si>
  <si>
    <t>10.32</t>
  </si>
  <si>
    <t>10.33</t>
  </si>
  <si>
    <t>10.34</t>
  </si>
  <si>
    <t>10.35</t>
  </si>
  <si>
    <t>10.36</t>
  </si>
  <si>
    <t>91785</t>
  </si>
  <si>
    <t>(COMPOSIÇÃO REPRESENTATIVA) DO SERVIÇO DE INSTALAÇÃO DE TUBOS DE PVC, SOLDÁVEL, ÁGUA FRIA, DN 25 MM (INSTALADO EM RAMAL, SUB-RAMAL, RAMAL DE DISTRIBUIÇÃO OU PRUMADA), INCLUSIVE CONEXÕES, CORTES E FIXAÇÕES, PARA PRÉDIOS. AF_10/2015</t>
  </si>
  <si>
    <t>91786</t>
  </si>
  <si>
    <t>(COMPOSIÇÃO REPRESENTATIVA) DO SERVIÇO DE INSTALAÇÃO TUBOS DE PVC, SOLDÁVEL, ÁGUA FRIA, DN 32 MM (INSTALADO EM RAMAL, SUB-RAMAL, RAMAL DE DISTRIBUIÇÃO OU PRUMADA), INCLUSIVE CONEXÕES, CORTES E FIXAÇÕES, PARA PRÉDIOS. AF_10/2015</t>
  </si>
  <si>
    <t>PONTO DE INTERRUPTOR DUPLO, CAIXA RETANGULAR 4" X 2", ELETRODUTO DE PVC FLEXÍVEL CORRUGADO DE 25 MM (3/4"), CABO DE COBRE ANTI-CHAMA DE 2,5 MM², RASGO, QUEBRA E CHUMBAMENTO</t>
  </si>
  <si>
    <t>91961</t>
  </si>
  <si>
    <t>INTERRUPTOR PARALELO (2 MÓDULOS), 10A/250V, INCLUINDO SUPORTE E PLACA - FORNECIMENTO E INSTALAÇÃO. AF_12/2015</t>
  </si>
  <si>
    <t>PONTO DE INTERRUPTOR TRIPLO, CAIXA RETANGULAR 4" X 2", ELETRODUTO DE PVC FLEXÍVEL CORRUGADO DE 25 MM (3/4"), CABO DE COBRE ANTI-CHAMA DE 2,5 MM², RASGO, QUEBRA E CHUMBAMENTO</t>
  </si>
  <si>
    <t>91969</t>
  </si>
  <si>
    <t>INTERRUPTOR PARALELO (3 MÓDULOS), 10A/250V, INCLUINDO SUPORTE E PLACA - FORNECIMENTO E INSTALAÇÃO. AF_12/2015</t>
  </si>
  <si>
    <t>97599</t>
  </si>
  <si>
    <t>LUMINÁRIA DE EMERGÊNCIA, COM 30 LÂMPADAS LED DE 2 W, SEM REATOR - FORNECIMENTO E INSTALAÇÃO. AF_02/2020</t>
  </si>
  <si>
    <t>11.21</t>
  </si>
  <si>
    <t>11.23</t>
  </si>
  <si>
    <t>11.24</t>
  </si>
  <si>
    <t>11.25</t>
  </si>
  <si>
    <t>11.26</t>
  </si>
  <si>
    <t>11.27</t>
  </si>
  <si>
    <t>100848</t>
  </si>
  <si>
    <t>VASO SANITÁRIO INFANTIL LOUÇA BRANCA - FORNECIMENTO E INSTALACAO. AF_01/2020</t>
  </si>
  <si>
    <t>102218</t>
  </si>
  <si>
    <t>PINTURA TINTA DE ACABAMENTO (PIGMENTADA) ESMALTE SINTÉTICO FOSCO EM MADEIRA, 2 DEMÃOS. AF_01/2021</t>
  </si>
  <si>
    <t>94573</t>
  </si>
  <si>
    <t>JANELA DE ALUMÍNIO DE CORRER COM 4 FOLHAS PARA VIDROS, COM VIDROS, BATENTE, ACABAMENTO COM ACETATO OU BRILHANTE E FERRAGENS. EXCLUSIVE ALIZAR E CONTRAMARCO. FORNECIMENTO E INSTALAÇÃO. AF_12/2019</t>
  </si>
  <si>
    <t>8.9</t>
  </si>
  <si>
    <t>9.7</t>
  </si>
  <si>
    <t>98459</t>
  </si>
  <si>
    <t>TAPUME COM TELHA METÁLICA. AF_05/2018</t>
  </si>
  <si>
    <t>96543</t>
  </si>
  <si>
    <t>ARMAÇÃO DE BLOCO, VIGA BALDRAME E SAPATA UTILIZANDO AÇO CA-60 DE 5 MM - MONTAGEM. AF_06/2017</t>
  </si>
  <si>
    <t>96544</t>
  </si>
  <si>
    <t>ARMAÇÃO DE BLOCO, VIGA BALDRAME OU SAPATA UTILIZANDO AÇO CA-50 DE 6,3 MM - MONTAGEM. AF_06/2017</t>
  </si>
  <si>
    <t>96545</t>
  </si>
  <si>
    <t>ARMAÇÃO DE BLOCO, VIGA BALDRAME OU SAPATA UTILIZANDO AÇO CA-50 DE 8 MM - MONTAGEM. AF_06/2017</t>
  </si>
  <si>
    <t>94966</t>
  </si>
  <si>
    <t>CONCRETO FCK = 30MPA, TRAÇO 1:2,1:2,5 (EM MASSA SECA DE CIMENTO/ AREIA MÉDIA/ BRITA 1) - PREPARO MECÂNICO COM BETONEIRA 400 L. AF_05/2021</t>
  </si>
  <si>
    <t>103670</t>
  </si>
  <si>
    <t>LANÇAMENTO COM USO DE BALDES, ADENSAMENTO E ACABAMENTO DE CONCRETO EM ESTRUTURAS. AF_02/2022</t>
  </si>
  <si>
    <t>92759</t>
  </si>
  <si>
    <t>ARMAÇÃO DE PILAR OU VIGA DE UMA ESTRUTURA CONVENCIONAL DE CONCRETO ARMADO EM UM EDIFÍCIO DE MÚLTIPLOS PAVIMENTOS UTILIZANDO AÇO CA-60 DE 5,0 MM - MONTAGEM. AF_12/2015</t>
  </si>
  <si>
    <t>92761</t>
  </si>
  <si>
    <t>ARMAÇÃO DE PILAR OU VIGA DE UMA ESTRUTURA CONVENCIONAL DE CONCRETO ARMADO EM UM EDIFÍCIO DE MÚLTIPLOS PAVIMENTOS UTILIZANDO AÇO CA-50 DE 8,0 MM - MONTAGEM. AF_12/2015</t>
  </si>
  <si>
    <t>92762</t>
  </si>
  <si>
    <t>ARMAÇÃO DE PILAR OU VIGA DE UMA ESTRUTURA CONVENCIONAL DE CONCRETO ARMADO EM UM EDIFÍCIO DE MÚLTIPLOS PAVIMENTOS UTILIZANDO AÇO CA-50 DE 10,0 MM - MONTAGEM. AF_12/2015</t>
  </si>
  <si>
    <t>4.6</t>
  </si>
  <si>
    <t>4.7</t>
  </si>
  <si>
    <t>4.8</t>
  </si>
  <si>
    <t>4.10</t>
  </si>
  <si>
    <t>4.11</t>
  </si>
  <si>
    <t>4.12</t>
  </si>
  <si>
    <t>4.13</t>
  </si>
  <si>
    <t>4.14</t>
  </si>
  <si>
    <t>4.15</t>
  </si>
  <si>
    <t>07</t>
  </si>
  <si>
    <t>92760</t>
  </si>
  <si>
    <t>ARMAÇÃO DE PILAR OU VIGA DE UMA ESTRUTURA CONVENCIONAL DE CONCRETO ARMADO EM UM EDIFÍCIO DE MÚLTIPLOS PAVIMENTOS UTILIZANDO AÇO CA-50 DE 6,3 MM - MONTAGEM. AF_12/2015</t>
  </si>
  <si>
    <t>3.4</t>
  </si>
  <si>
    <t>3.5</t>
  </si>
  <si>
    <t>3.6</t>
  </si>
  <si>
    <t>3.7</t>
  </si>
  <si>
    <t>3.8</t>
  </si>
  <si>
    <t>3.9</t>
  </si>
  <si>
    <t>3.10</t>
  </si>
  <si>
    <t>MASTRO TRIPLO EM TUBO FERRO GALVANIZADO, ALT (ÚTIL)= 6M (3,80M X 2" + 2,20M x 1 1/2"), INCLUSIVE BASE DE CONCRE CICLÓPICO - REV 01</t>
  </si>
  <si>
    <t>12.5</t>
  </si>
  <si>
    <t>7º MÊS</t>
  </si>
  <si>
    <t>8º MÊS</t>
  </si>
  <si>
    <t>9º MÊS</t>
  </si>
  <si>
    <t>10º MÊS</t>
  </si>
  <si>
    <t>5.4</t>
  </si>
  <si>
    <t>1.4</t>
  </si>
  <si>
    <t>93584</t>
  </si>
  <si>
    <t>EXECUÇÃO DE DEPÓSITO EM CANTEIRO DE OBRA EM CHAPA DE MADEIRA COMPENSADA, NÃO INCLUSO MOBILIÁRIO. AF_04/2016</t>
  </si>
  <si>
    <t>3.11</t>
  </si>
  <si>
    <t>98557</t>
  </si>
  <si>
    <t>IMPERMEABILIZAÇÃO DE SUPERFÍCIE COM EMULSÃO ASFÁLTICA, 2 DEMÃOS AF_06/2018</t>
  </si>
  <si>
    <t>102253</t>
  </si>
  <si>
    <t>DIVISORIA SANITÁRIA, TIPO CABINE, EM GRANITO CINZA POLIDO, ESP = 3CM, ASSENTADO COM ARGAMASSA COLANTE AC III-E, EXCLUSIVE FERRAGENS. AF_01/2021</t>
  </si>
  <si>
    <t>93183</t>
  </si>
  <si>
    <t>VERGA PRÉ-MOLDADA PARA JANELAS COM MAIS DE 1,5 M DE VÃO. AF_03/2016</t>
  </si>
  <si>
    <t>104487</t>
  </si>
  <si>
    <t>COMPOSIÇÃO PARAMÉTRICA PARA EXECUÇÃO DE ESTRUTURAS DE CONCRETO ARMADO, PARA EDIFICAÇÃO HABITACIONAL UNIFAMILIAR TÉRREA (CASA EM EMPREENDIMENTOS), FCK = 25 MPA. AF_11/2022</t>
  </si>
  <si>
    <t>92544</t>
  </si>
  <si>
    <t>TRAMA DE MADEIRA COMPOSTA POR TERÇAS PARA TELHADOS DE ATÉ 2 ÁGUAS PARA TELHA ESTRUTURAL DE FIBROCIMENTO, INCLUSO TRANSPORTE VERTICAL. AF_07/2019</t>
  </si>
  <si>
    <t>104475</t>
  </si>
  <si>
    <t>COMPOSIÇÃO PARAMÉTRICA DE PONTO ELÉTRICO DE TOMADA DE USO GERAL 2P+T (10A/250V) EM EDIFÍCIO RESIDENCIAL COM ELETRODUTO EMBUTIDO EM RASGOS NAS PAREDES, INCLUSO TOMADA, ELETRODUTO, CABO, RASGO, QUEBRA E CHUMBAMENTO. AF_11/2022</t>
  </si>
  <si>
    <t>104476</t>
  </si>
  <si>
    <t>COMPOSIÇÃO PARAMÉTRICA DE PONTO ELÉTRICO DE TOMADA DE USO ESPECÍFICO 2P+T (20A/250V) EM EDIFÍCIO RESIDENCIAL COM ELETRODUTO EMBUTIDO EM RASGOS NAS PAREDES, INCLUSO TOMADA, ELETRODUTO, CABO, RASGO, QUEBRA E CHUMBAMENTO (EXCETO CHUVEIRO). AF_11/2022</t>
  </si>
  <si>
    <t>CERÂMICA 10 X 10 CM, TECNOGRES, LINHA BRILHANTE, REF. BR10060 OU SIMILAR</t>
  </si>
  <si>
    <t>7068</t>
  </si>
  <si>
    <t>96546</t>
  </si>
  <si>
    <t>ARMAÇÃO DE BLOCO, VIGA BALDRAME OU SAPATA UTILIZANDO AÇO CA-50 DE 10 MM - MONTAGEM. AF_06/2017</t>
  </si>
  <si>
    <t>96547</t>
  </si>
  <si>
    <t>ARMAÇÃO DE BLOCO, VIGA BALDRAME OU SAPATA UTILIZANDO AÇO CA-50 DE 12,5 MM - MONTAGEM. AF_06/2017</t>
  </si>
  <si>
    <t>92768</t>
  </si>
  <si>
    <t>ARMAÇÃO DE LAJE DE ESTRUTURA CONVENCIONAL DE CONCRETO ARMADO UTILIZANDO AÇO CA-60 DE 5,0 MM - MONTAGEM. AF_06/2022</t>
  </si>
  <si>
    <t>CUBA DE AÇO INOX 304, DIMENSÕES 60 X 50CM, PARA INSTALAÇÃO EM BANCADA, C/ VÁLVULA CROMADA (DECA REF 1623), SIFÃO CROMADO (DECA REF C1680), TORNEIRA CROMADA (DECA LINHA C40 REF1159) E ENGATE DE PLÁSTICO OU SIMILARES - REV 02</t>
  </si>
  <si>
    <t>07227</t>
  </si>
  <si>
    <t>89987</t>
  </si>
  <si>
    <t>REGISTRO DE GAVETA BRUTO, LATÃO, ROSCÁVEL, 3/4", COM ACABAMENTO E CANOPLA CROMADOS - FORNECIMENTO E INSTALAÇÃO. AF_08/2021</t>
  </si>
  <si>
    <t>94497</t>
  </si>
  <si>
    <t>REGISTRO DE GAVETA BRUTO, LATÃO, ROSCÁVEL, 1 1/2" - FORNECIMENTO E INSTALAÇÃO. AF_08/2021</t>
  </si>
  <si>
    <t>89798</t>
  </si>
  <si>
    <t>TUBO PVC, SERIE NORMAL, ESGOTO PREDIAL, DN 50 MM, FORNECIDO E INSTALADO EM PRUMADA DE ESGOTO SANITÁRIO OU VENTILAÇÃO. AF_08/2022</t>
  </si>
  <si>
    <t>91791</t>
  </si>
  <si>
    <t>(COMPOSIÇÃO REPRESENTATIVA) DO SERVIÇO DE INSTALAÇÃO DE TUBOS DE PVC, SÉRIE R, ÁGUA PLUVIAL, DN 150 MM (INSTALADO EM CONDUTORES VERTICAIS), INCLUSIVE CONEXÕES, CORTES E FIXAÇÕES, PARA PRÉDIOS. AF_10/2015</t>
  </si>
  <si>
    <t>07350</t>
  </si>
  <si>
    <t>LAVATÓRIO LOUÇA DE CANTO (DECA-IZY, REF L-10117 OU SIMILAR) SEM COLUNA, C/ SIFÃO CROMADO, VÁLVULA CROMADA, ENGATE CROMADO, EXCLUSIVE TORNEIRA</t>
  </si>
  <si>
    <t>92397</t>
  </si>
  <si>
    <t>EXECUÇÃO DE PAVIMENTO EM PISO INTERTRAVADO, COM BLOCO RETANGULAR COR NATURAL DE 20 X 10 CM, ESPESSURA 6 CM. AF_10/2022</t>
  </si>
  <si>
    <t>98516</t>
  </si>
  <si>
    <t>PLANTIO DE PALMEIRA COM ALTURA DE MUDA MENOR OU IGUAL A 2,00 M. AF_05/2018</t>
  </si>
  <si>
    <t>91788</t>
  </si>
  <si>
    <t>(COMPOSIÇÃO REPRESENTATIVA) DO SERVIÇO DE INSTALAÇÃO DE TUBOS DE PVC, SOLDÁVEL, ÁGUA FRIA, DN 50 MM (INSTALADO EM PRUMADA), INCLUSIVE CONEXÕES, CORTES E FIXAÇÕES, PARA PRÉDIOS. AF_10/2015</t>
  </si>
  <si>
    <t>93195</t>
  </si>
  <si>
    <t>CONTRAVERGA PRÉ-MOLDADA PARA VÃOS DE MAIS DE 1,5 M DE COMPRIMENTO. AF_03/2016</t>
  </si>
  <si>
    <t>3.12</t>
  </si>
  <si>
    <t>3.13</t>
  </si>
  <si>
    <t>4.9</t>
  </si>
  <si>
    <t>4.16</t>
  </si>
  <si>
    <t>6.6</t>
  </si>
  <si>
    <t>7.9</t>
  </si>
  <si>
    <t>8.4</t>
  </si>
  <si>
    <t>10.8</t>
  </si>
  <si>
    <t>10.14</t>
  </si>
  <si>
    <t>10.27</t>
  </si>
  <si>
    <t>10.29</t>
  </si>
  <si>
    <t>11.7</t>
  </si>
  <si>
    <t>11.22</t>
  </si>
  <si>
    <t>COTAÇÃO</t>
  </si>
  <si>
    <t>001</t>
  </si>
  <si>
    <t>RESERVATÓRIO METÁLICO EM CHAPA DE AÇO CARBONO ASTM A-36/TIPO TUBULAR, CAPACIDADE DE 15.000L COM PINTURA INTERNA DE PROTEÇÃO EPÓXI POLIAMIDA 150 A 180 MICRAS E EXTERNA ESMALTE SINTÉTICO ANTI-CORROSIVO DE ALTA QUALIDADE 130 A 180 MICRAS - FORNECIMENTO E INSTALAÇÃO.</t>
  </si>
  <si>
    <t>92431</t>
  </si>
  <si>
    <t>MONTAGEM E DESMONTAGEM DE FÔRMA DE PILARES RETANGULARES E ESTRUTURAS SIMILARES, PÉ-DIREITO SIMPLES, EM CHAPA DE MADEIRA COMPENSADA PLASTIFICADA, 10 UTILIZAÇÕES. AF_09/2020</t>
  </si>
  <si>
    <t>92476</t>
  </si>
  <si>
    <t>MONTAGEM E DESMONTAGEM DE FÔRMA DE VIGA, ESCORAMENTO METÁLICO, PÉ-DIREITO SIMPLES, EM CHAPA DE MADEIRA PLASTIFICADA, 14 UTILIZAÇÕES. AF_09/2020</t>
  </si>
  <si>
    <t>20083</t>
  </si>
  <si>
    <t>SOLUCAO PREPARADORA / LIMPADORA PARA PVC, FRASCO COM 1000 CM3</t>
  </si>
  <si>
    <t>05</t>
  </si>
  <si>
    <t>COMPOSIÇÃO 09</t>
  </si>
  <si>
    <t>09</t>
  </si>
  <si>
    <t>10</t>
  </si>
  <si>
    <t>14</t>
  </si>
  <si>
    <t>13.0</t>
  </si>
  <si>
    <t>13.1</t>
  </si>
  <si>
    <t>ADMINISTRAÇÃO LOCAL</t>
  </si>
  <si>
    <t>ADMINISTRAÇÃO LOCAL DE OBRA</t>
  </si>
  <si>
    <t>UM</t>
  </si>
  <si>
    <t>86935</t>
  </si>
  <si>
    <t>CUBA DE EMBUTIR DE AÇO INOXIDÁVEL MÉDIA, INCLUSO VÁLVULA TIPO AMERICANA EM METAL CROMADO E SIFÃO FLEXÍVEL EM PVC - FORNECIMENTO E INSTALAÇÃO. AF_01/2020</t>
  </si>
  <si>
    <t>86919</t>
  </si>
  <si>
    <t>TANQUE DE LOUÇA BRANCA COM COLUNA, 30L OU EQUIVALENTE, INCLUSO SIFÃO FLEXÍVEL EM PVC, VÁLVULA METÁLICA E TORNEIRA DE METAL CROMADO PADRÃO MÉDIO - FORNECIMENTO E INSTALAÇÃO. AF_01/2020</t>
  </si>
  <si>
    <t>91872</t>
  </si>
  <si>
    <t>ELETRODUTO RÍGIDO ROSCÁVEL, PVC, DN 32 MM (1"), PARA CIRCUITOS TERMINAIS, INSTALADO EM PAREDE - FORNECIMENTO E INSTALAÇÃO. AF_03/2023</t>
  </si>
  <si>
    <t>91865</t>
  </si>
  <si>
    <t>ELETRODUTO RÍGIDO ROSCÁVEL, PVC, DN 40 MM (1 1/4"), PARA CIRCUITOS TERMINAIS, INSTALADO EM FORRO - FORNECIMENTO E INSTALAÇÃO. AF_03/2023</t>
  </si>
  <si>
    <t>91934</t>
  </si>
  <si>
    <t>CABO DE COBRE FLEXÍVEL ISOLADO, 16 MM², ANTI-CHAMA 450/750 V, PARA CIRCUITOS TERMINAIS - FORNECIMENTO E INSTALAÇÃO. AF_03/2023</t>
  </si>
  <si>
    <t>102111</t>
  </si>
  <si>
    <t>BOMBA CENTRÍFUGA, MONOFÁSICA, 0,5 CV OU 0,49 HP, HM 6 A 20 M, Q 1,2 A 8,3 M3/H - FORNECIMENTO E INSTALAÇÃO. AF_12/2020</t>
  </si>
  <si>
    <t>91790</t>
  </si>
  <si>
    <t>(COMPOSIÇÃO REPRESENTATIVA) DO SERVIÇO DE INSTALAÇÃO DE TUBOS DE PVC, SÉRIE R, ÁGUA PLUVIAL, DN 100 MM (INSTALADO EM RAMAL DE ENCAMINHAMENTO, OU CONDUTORES VERTICAIS), INCLUSIVE CONEXÕES, CORTES E FIXAÇÕES, PARA PRÉDIOS. AF_10/2015</t>
  </si>
  <si>
    <t>REFERÊNCIA</t>
  </si>
  <si>
    <t>QUANTIDADE</t>
  </si>
  <si>
    <t>CUSTO UNIT.S/ BDI</t>
  </si>
  <si>
    <t>CUSTO UNIT. C/ BDI</t>
  </si>
  <si>
    <t>VALOR TOTAL(R$)</t>
  </si>
  <si>
    <t xml:space="preserve">CONSTRUÇÃO DE CRECHE MUNICIPAL </t>
  </si>
  <si>
    <t>QUADRO DE DISTRIBUIÇÃO DE ENERGIA EM CHAPA DE AÇO GALVANIZADO, DE EMBUTIR, COM BARRAMENTO TRIFÁSICO, PARA 24 DISJUNTORES DIN 100A - FORNECIMENTO E INSTALAÇÃO. AF_10/2020</t>
  </si>
  <si>
    <t>101879</t>
  </si>
  <si>
    <t>101946</t>
  </si>
  <si>
    <t>QUADRO DE MEDIÇÃO GERAL DE ENERGIA PARA 1 MEDIDOR DE SOBREPOR - FORNECIMENTO E INSTALAÇÃO. AF_10/2020</t>
  </si>
  <si>
    <t xml:space="preserve">C4208 </t>
  </si>
  <si>
    <t>SEINFRA</t>
  </si>
  <si>
    <t>LUMINÁRIA EM LED DE SOBREPOR SUPER SLIM 6500K 36W 120 CM - FORNECIMENTO E INSTALAÇÃO. AF_02/2020 (ADAPTADO DO ITEM SINAPI 97583)</t>
  </si>
  <si>
    <t>LUMINÁRIA EM LED DE SOBREPOR SUPER SLIM 6500K 18W 60CM - FORNECIMENTO E INSTALAÇÃO. AF_02/2020 (ADAPTADO DO ITEM SINAPI 97583)</t>
  </si>
  <si>
    <t>Luminária em Led de Sobrepor Super Slim 36W Branco, 120cm</t>
  </si>
  <si>
    <t>2</t>
  </si>
  <si>
    <t>Luminária em Led de Sobrepor Super Slim 18W Branco, 60cm</t>
  </si>
  <si>
    <t xml:space="preserve">PÁRA-RAIO TIPO FRANKLIN C/ SINALIZADOR (FORNECIMENTO E MONTAGEM)  </t>
  </si>
  <si>
    <r>
      <t>OBRA:</t>
    </r>
    <r>
      <rPr>
        <sz val="9"/>
        <rFont val="Times New Roman"/>
        <family val="1"/>
      </rPr>
      <t xml:space="preserve">  CONSTRUÇÃO DE CRECHE MUNICIPAL NO BAIRRO SANTO ANTÔNIO MUNICÍPIO DE SURUBIM-PE</t>
    </r>
  </si>
  <si>
    <r>
      <t xml:space="preserve">LOCALIZAÇÃO: </t>
    </r>
    <r>
      <rPr>
        <sz val="9"/>
        <rFont val="Times New Roman"/>
        <family val="1"/>
      </rPr>
      <t>BAIRRO SANTO ANTÔNIO, ZONA URBANA, SURUBIM-PE</t>
    </r>
  </si>
  <si>
    <t>BDI (EDIFICAÇÕES) =</t>
  </si>
  <si>
    <t>494,62</t>
  </si>
  <si>
    <t>93656</t>
  </si>
  <si>
    <t>DISJUNTOR MONOPOLAR TIPO DIN, CORRENTE NOMINAL DE 25A - FORNECIMENTO E INSTALAÇÃO. AF_10/2020</t>
  </si>
  <si>
    <t>93673</t>
  </si>
  <si>
    <t>DISJUNTOR TRIPOLAR TIPO DIN, CORRENTE NOMINAL DE 50A - FORNECIMENTO E INSTALAÇÃO. AF_10/2020</t>
  </si>
  <si>
    <t>POSTE DE CONCRETO ARMADO DE SECAO DUPLO T, EXTENSAO DE 9,00 M, RESISTENCIA DE 150 DAN, TIPO D</t>
  </si>
  <si>
    <t>601,70</t>
  </si>
  <si>
    <t>100578</t>
  </si>
  <si>
    <t>ASSENTAMENTO DE POSTE DE CONCRETO COM COMPRIMENTO NOMINAL DE 9 M, CARGA NOMINAL MENOR OU IGUAL A 1000 DAN, ENGASTAMENTO SIMPLES COM 1,5 M DE SOLO (NÃO INCLUI FORNECIMENTO). AF_11/2019</t>
  </si>
  <si>
    <t>451,42</t>
  </si>
  <si>
    <t>39523</t>
  </si>
  <si>
    <t>DISPOSITIVO DR, 2 POLOS, SENSIBILIDADE DE 300 MA, CORRENTE DE 80 A, TIPO  AC</t>
  </si>
  <si>
    <t>344,82</t>
  </si>
  <si>
    <t>272,89</t>
  </si>
  <si>
    <t>241,64</t>
  </si>
  <si>
    <t>443,72</t>
  </si>
  <si>
    <t>98511</t>
  </si>
  <si>
    <t>PLANTIO DE ÁRVORE ORNAMENTAL COM ALTURA DE MUDA MAIOR QUE 2,00 M E MENOR OU IGUAL A 4,00 M. AF_05/2018</t>
  </si>
  <si>
    <t>224,84</t>
  </si>
  <si>
    <t>12.7</t>
  </si>
  <si>
    <t>100867</t>
  </si>
  <si>
    <t>BARRA DE APOIO RETA, EM ACO INOX POLIDO, COMPRIMENTO 70 CM,  FIXADA NA PAREDE - FORNECIMENTO E INSTALAÇÃO. AF_01/2020</t>
  </si>
  <si>
    <t>358,92</t>
  </si>
  <si>
    <t>100874</t>
  </si>
  <si>
    <t>PUXADOR PARA PCD, FIXADO NA PORTA - FORNECIMENTO E INSTALAÇÃO. AF_01/2020</t>
  </si>
  <si>
    <t>339,31</t>
  </si>
  <si>
    <t>100875</t>
  </si>
  <si>
    <t>BANCO ARTICULADO, EM ACO INOX, PARA PCD, FIXADO NA PAREDE - FORNECIMENTO E INSTALAÇÃO. AF_01/2020</t>
  </si>
  <si>
    <t>1.125,05</t>
  </si>
  <si>
    <t>12.8</t>
  </si>
  <si>
    <t>12.9</t>
  </si>
  <si>
    <t>12.10</t>
  </si>
  <si>
    <t>944,19</t>
  </si>
  <si>
    <t>126,33</t>
  </si>
  <si>
    <t>C2851</t>
  </si>
  <si>
    <t>INSTALAÇÕES PROVISÓRIAS DE ÁGUA</t>
  </si>
  <si>
    <t>C2850</t>
  </si>
  <si>
    <t>INSTALAÇÕES PROVISÓRIAS DE LUZ , FORÇA,TELEFONE E LÓGICA</t>
  </si>
  <si>
    <t>1.5</t>
  </si>
  <si>
    <t>1.6</t>
  </si>
  <si>
    <t>1.7</t>
  </si>
  <si>
    <t>98525</t>
  </si>
  <si>
    <t>LIMPEZA MECANIZADA DE CAMADA VEGETAL, VEGETAÇÃO E PEQUENAS ÁRVORES (DIÂMETRO DE TRONCO MENOR QUE 0,20 M), COM TRATOR DE ESTEIRAS.AF_05/2018</t>
  </si>
  <si>
    <r>
      <t xml:space="preserve">FONTES DE PREÇOS: </t>
    </r>
    <r>
      <rPr>
        <sz val="9"/>
        <rFont val="Times New Roman"/>
        <family val="1"/>
      </rPr>
      <t>SINAPI JULHO/2023, SEINFRABRIL/2023 E ORSE JUNHO/2023 (TABELAS SEM DESONERAÇÃO)</t>
    </r>
  </si>
  <si>
    <t>C4621</t>
  </si>
  <si>
    <t>12.11</t>
  </si>
  <si>
    <t>BATEDOR PARA PORTA EM CHAPA DE ALUMÍNIO TIPO XADREZ LAVRADA ESP. 3mm C/ FIXAÇÃO SOBRE MADEIRA LISA</t>
  </si>
  <si>
    <t>93382</t>
  </si>
  <si>
    <t>REATERRO MANUAL DE VALAS COM COMPACTAÇÃO MECANIZADA. AF_04/2016</t>
  </si>
  <si>
    <t xml:space="preserve">KIT PLAYGROUND EM EUCALIPTO E PINUS TRATADOS COM 1 BALANÇO DUPLO MINI, 02 GANGORRA MINI E 01 CASINHA DO TARZAN COM ESCADA, ESCORREGO E REDE, CONFORME ESPECIFICAÇÕES, INCLUSIVE FORNECIMENTO E INSTALAÇÃO. </t>
  </si>
  <si>
    <t>91784</t>
  </si>
  <si>
    <t>(COMPOSIÇÃO REPRESENTATIVA) DO SERVIÇO DE INSTALAÇÃO DE TUBOS DE PVC, SOLDÁVEL, ÁGUA FRIA, DN 20 MM (INSTALADO EM RAMAL, SUB-RAMAL OU RAMAL DE DISTRIBUIÇÃO), INCLUSIVE CONEXÕES, CORTES E FIXAÇÕES, PARA PRÉDIOS. AF_10/2015</t>
  </si>
  <si>
    <t>99253</t>
  </si>
  <si>
    <t>CAIXA ENTERRADA HIDRÁULICA RETANGULAR EM ALVENARIA COM TIJOLOS CERÂMICOS MACIÇOS, DIMENSÕES INTERNAS: 0,6X0,6X0,6 M PARA REDE DE DRENAGEM. AF_12/2020</t>
  </si>
  <si>
    <t>97902</t>
  </si>
  <si>
    <t>CAIXA ENTERRADA HIDRÁULICA RETANGULAR EM ALVENARIA COM TIJOLOS CERÂMICOS MACIÇOS, DIMENSÕES INTERNAS: 0,6X0,6X0,6 M PARA REDE DE ESGOTO. AF_12/2020</t>
  </si>
  <si>
    <t>474,07</t>
  </si>
  <si>
    <t>99635</t>
  </si>
  <si>
    <t>VÁLVULA DE DESCARGA METÁLICA, BASE 1 1/2", ACABAMENTO METALICO CROMADO - FORNECIMENTO E INSTALAÇÃO. AF_08/2021</t>
  </si>
  <si>
    <t>370,49</t>
  </si>
  <si>
    <t>517,86</t>
  </si>
  <si>
    <t>1.006,33</t>
  </si>
  <si>
    <t>1.267,54</t>
  </si>
  <si>
    <t>1.214,42</t>
  </si>
  <si>
    <t>532,48</t>
  </si>
  <si>
    <t>96535</t>
  </si>
  <si>
    <t>FABRICAÇÃO, MONTAGEM E DESMONTAGEM DE FÔRMA PARA SAPATA, EM MADEIRA SERRADA, E=25 MM, 4 UTILIZAÇÕES. AF_06/2017</t>
  </si>
  <si>
    <t>ok</t>
  </si>
  <si>
    <t>96536</t>
  </si>
  <si>
    <t>FABRICAÇÃO, MONTAGEM E DESMONTAGEM DE FÔRMA PARA VIGA BALDRAME, EM MADEIRA SERRADA, E=25 MM, 4 UTILIZAÇÕES. AF_06/2017</t>
  </si>
  <si>
    <t>18,26</t>
  </si>
  <si>
    <t>17,04</t>
  </si>
  <si>
    <t>15,22</t>
  </si>
  <si>
    <t>12,85</t>
  </si>
  <si>
    <t>19,48</t>
  </si>
  <si>
    <t>288,35</t>
  </si>
  <si>
    <t>101963</t>
  </si>
  <si>
    <t>LAJE PRÉ-MOLDADA UNIDIRECIONAL, BIAPOIADA, PARA PISO, ENCHIMENTO EM CERÂMICA, VIGOTA CONVENCIONAL, ALTURA TOTAL DA LAJE (ENCHIMENTO+CAPA) = (8+4). AF_11/2020_PA</t>
  </si>
  <si>
    <t>4509</t>
  </si>
  <si>
    <t>SARRAFO *2,5 X 10* CM EM PINUS, MISTA OU EQUIVALENTE DA REGIAO - BRUTA</t>
  </si>
  <si>
    <t>PLACA DE OBRA (PARA CONSTRUCAO CIVIL) EM CHAPA GALVANIZADA *N. 22*, ADESIVADA, DE *2,4 X 1,2* M (SEM POSTES PARA FIXACAO)</t>
  </si>
  <si>
    <t>5065</t>
  </si>
  <si>
    <t>PREGO DE ACO POLIDO COM CABECA 10 X 10 (7/8 X 17)</t>
  </si>
  <si>
    <t>5069</t>
  </si>
  <si>
    <t>PREGO DE ACO POLIDO COM CABECA 17 X 27 (2 1/2 X 11)</t>
  </si>
  <si>
    <t>0,3729000</t>
  </si>
  <si>
    <t>1,1186000</t>
  </si>
  <si>
    <t>3,2083000</t>
  </si>
  <si>
    <t>0,0113000</t>
  </si>
  <si>
    <t>0,0132000</t>
  </si>
  <si>
    <t>SINAPI-PE 103689 (AGOSTO/2023)</t>
  </si>
  <si>
    <t>FORNECIMENTO E INSTALAÇÃO DE PLACA DE OBRA COM CHAPA GALVANIZADA E ESTRUTURA DE MADEIRA.</t>
  </si>
  <si>
    <t xml:space="preserve">Administração Central </t>
  </si>
  <si>
    <t xml:space="preserve">Despesas Financeiras </t>
  </si>
  <si>
    <t>Risco</t>
  </si>
  <si>
    <t>Seguro e Taxa de Garantia</t>
  </si>
  <si>
    <t>Lucro</t>
  </si>
  <si>
    <t xml:space="preserve">Tributos (Soma dos itens COFINS, ISS, PIS e CPRB) </t>
  </si>
  <si>
    <t>(***) Declaro para os devidos fins que o regime de Contribuição Previdenciária sobre a Receita Bruta adotado para elaboração do orçamento foi SEM Desoneração , e que esta é a alternativa mais adequada para a Administração Pública.</t>
  </si>
  <si>
    <t>(**) A alíquota de ISS no Município de Surubim/PE é de 5% sobre os custos de mão de obra. Considerou-se para todos os serviços uma proporção de 50% de mão de obra, de modo que a taxa de ISS a incidir sobre os custos unitários dos itens será de 5% x 50% = 2,50%.</t>
  </si>
  <si>
    <t>CÁLCULO DE BDI – SEM DESONERAÇÃO</t>
  </si>
  <si>
    <r>
      <t xml:space="preserve">De </t>
    </r>
    <r>
      <rPr>
        <b/>
        <sz val="10"/>
        <color theme="1"/>
        <rFont val="Times New Roman"/>
        <family val="1"/>
      </rPr>
      <t>3,00%</t>
    </r>
    <r>
      <rPr>
        <sz val="10"/>
        <color theme="1"/>
        <rFont val="Times New Roman"/>
        <family val="1"/>
      </rPr>
      <t xml:space="preserve"> até </t>
    </r>
    <r>
      <rPr>
        <b/>
        <sz val="10"/>
        <color theme="1"/>
        <rFont val="Times New Roman"/>
        <family val="1"/>
      </rPr>
      <t>5,50%</t>
    </r>
    <r>
      <rPr>
        <sz val="10"/>
        <color theme="1"/>
        <rFont val="Times New Roman"/>
        <family val="1"/>
      </rPr>
      <t xml:space="preserve">; médio = </t>
    </r>
    <r>
      <rPr>
        <b/>
        <sz val="10"/>
        <color theme="1"/>
        <rFont val="Times New Roman"/>
        <family val="1"/>
      </rPr>
      <t>4,00%</t>
    </r>
  </si>
  <si>
    <r>
      <t xml:space="preserve">De </t>
    </r>
    <r>
      <rPr>
        <b/>
        <sz val="10"/>
        <color theme="1"/>
        <rFont val="Times New Roman"/>
        <family val="1"/>
      </rPr>
      <t>0,59%</t>
    </r>
    <r>
      <rPr>
        <sz val="10"/>
        <color theme="1"/>
        <rFont val="Times New Roman"/>
        <family val="1"/>
      </rPr>
      <t xml:space="preserve"> até </t>
    </r>
    <r>
      <rPr>
        <b/>
        <sz val="10"/>
        <color theme="1"/>
        <rFont val="Times New Roman"/>
        <family val="1"/>
      </rPr>
      <t>1,39%</t>
    </r>
    <r>
      <rPr>
        <sz val="10"/>
        <color theme="1"/>
        <rFont val="Times New Roman"/>
        <family val="1"/>
      </rPr>
      <t xml:space="preserve">; médio = </t>
    </r>
    <r>
      <rPr>
        <b/>
        <sz val="10"/>
        <color theme="1"/>
        <rFont val="Times New Roman"/>
        <family val="1"/>
      </rPr>
      <t>1,23%</t>
    </r>
  </si>
  <si>
    <r>
      <t xml:space="preserve">De </t>
    </r>
    <r>
      <rPr>
        <b/>
        <sz val="10"/>
        <color theme="1"/>
        <rFont val="Times New Roman"/>
        <family val="1"/>
      </rPr>
      <t>0,97%</t>
    </r>
    <r>
      <rPr>
        <sz val="10"/>
        <color theme="1"/>
        <rFont val="Times New Roman"/>
        <family val="1"/>
      </rPr>
      <t xml:space="preserve"> até </t>
    </r>
    <r>
      <rPr>
        <b/>
        <sz val="10"/>
        <color theme="1"/>
        <rFont val="Times New Roman"/>
        <family val="1"/>
      </rPr>
      <t>1,27%</t>
    </r>
    <r>
      <rPr>
        <sz val="10"/>
        <color theme="1"/>
        <rFont val="Times New Roman"/>
        <family val="1"/>
      </rPr>
      <t xml:space="preserve">; médio = </t>
    </r>
    <r>
      <rPr>
        <b/>
        <sz val="10"/>
        <color theme="1"/>
        <rFont val="Times New Roman"/>
        <family val="1"/>
      </rPr>
      <t>1,27%</t>
    </r>
  </si>
  <si>
    <r>
      <t xml:space="preserve">De </t>
    </r>
    <r>
      <rPr>
        <b/>
        <sz val="10"/>
        <color theme="1"/>
        <rFont val="Times New Roman"/>
        <family val="1"/>
      </rPr>
      <t>0,80%</t>
    </r>
    <r>
      <rPr>
        <sz val="10"/>
        <color theme="1"/>
        <rFont val="Times New Roman"/>
        <family val="1"/>
      </rPr>
      <t xml:space="preserve"> até </t>
    </r>
    <r>
      <rPr>
        <b/>
        <sz val="10"/>
        <color theme="1"/>
        <rFont val="Times New Roman"/>
        <family val="1"/>
      </rPr>
      <t>1,00%</t>
    </r>
    <r>
      <rPr>
        <sz val="10"/>
        <color theme="1"/>
        <rFont val="Times New Roman"/>
        <family val="1"/>
      </rPr>
      <t xml:space="preserve">; médio = </t>
    </r>
    <r>
      <rPr>
        <b/>
        <sz val="10"/>
        <color theme="1"/>
        <rFont val="Times New Roman"/>
        <family val="1"/>
      </rPr>
      <t>0,80%</t>
    </r>
  </si>
  <si>
    <r>
      <t xml:space="preserve">De </t>
    </r>
    <r>
      <rPr>
        <b/>
        <sz val="10"/>
        <color theme="1"/>
        <rFont val="Times New Roman"/>
        <family val="1"/>
      </rPr>
      <t>6,16%</t>
    </r>
    <r>
      <rPr>
        <sz val="10"/>
        <color theme="1"/>
        <rFont val="Times New Roman"/>
        <family val="1"/>
      </rPr>
      <t xml:space="preserve"> até </t>
    </r>
    <r>
      <rPr>
        <b/>
        <sz val="10"/>
        <color theme="1"/>
        <rFont val="Times New Roman"/>
        <family val="1"/>
      </rPr>
      <t>8,96%</t>
    </r>
    <r>
      <rPr>
        <sz val="10"/>
        <color theme="1"/>
        <rFont val="Times New Roman"/>
        <family val="1"/>
      </rPr>
      <t xml:space="preserve">; médio = </t>
    </r>
    <r>
      <rPr>
        <b/>
        <sz val="10"/>
        <color theme="1"/>
        <rFont val="Times New Roman"/>
        <family val="1"/>
      </rPr>
      <t>7,40%</t>
    </r>
  </si>
  <si>
    <r>
      <t xml:space="preserve">De </t>
    </r>
    <r>
      <rPr>
        <b/>
        <sz val="10"/>
        <color theme="1"/>
        <rFont val="Times New Roman"/>
        <family val="1"/>
      </rPr>
      <t>20,34%</t>
    </r>
    <r>
      <rPr>
        <sz val="10"/>
        <color theme="1"/>
        <rFont val="Times New Roman"/>
        <family val="1"/>
      </rPr>
      <t xml:space="preserve"> até </t>
    </r>
    <r>
      <rPr>
        <b/>
        <sz val="10"/>
        <color theme="1"/>
        <rFont val="Times New Roman"/>
        <family val="1"/>
      </rPr>
      <t>25,00%</t>
    </r>
    <r>
      <rPr>
        <sz val="10"/>
        <color theme="1"/>
        <rFont val="Times New Roman"/>
        <family val="1"/>
      </rPr>
      <t xml:space="preserve">; médio = </t>
    </r>
    <r>
      <rPr>
        <b/>
        <sz val="10"/>
        <color theme="1"/>
        <rFont val="Times New Roman"/>
        <family val="1"/>
      </rPr>
      <t>22,12%</t>
    </r>
  </si>
  <si>
    <r>
      <rPr>
        <sz val="12"/>
        <color theme="1"/>
        <rFont val="Times New Roman"/>
        <family val="1"/>
      </rPr>
      <t xml:space="preserve">    Os custos indiretos são decorrentes da estrutura da obra e da empresa e que não podem ser atribuídos diretamente à execução de um dado serviço.
    Os custos indiretos variam muito, principalmente, em função do local de execução dos serviços, do tipo da obra, impostos incidentes, e ainda com as exigências do edital ou contrato. Devem ser distribuídos pelos custos unitários diretos totais dos serviços na forma de percentual destes.
    Os custos indiretos que mais afetam a construção estão a seguir identificados, entretanto, o engenheiro de custos deve analisar em cada caso sua validade. </t>
    </r>
    <r>
      <rPr>
        <b/>
        <sz val="12"/>
        <color theme="1"/>
        <rFont val="Times New Roman"/>
        <family val="1"/>
      </rPr>
      <t xml:space="preserve">
</t>
    </r>
  </si>
  <si>
    <t>%</t>
  </si>
  <si>
    <t>UNIDADE</t>
  </si>
  <si>
    <r>
      <t xml:space="preserve">DATA: </t>
    </r>
    <r>
      <rPr>
        <sz val="9"/>
        <rFont val="Times New Roman"/>
        <family val="1"/>
      </rPr>
      <t>SETEMBRO/2023</t>
    </r>
  </si>
  <si>
    <t>99862</t>
  </si>
  <si>
    <t>GRADIL EM ALUMÍNIO FIXADO EM VÃOS DE JANELAS, FORMADO POR TUBOS DE 3/4". AF_04/2019</t>
  </si>
  <si>
    <t>583,42</t>
  </si>
  <si>
    <t>CERCA/GRADIL NYLOFOR H=2,43M, MALHA 5 X 20CM - FIO 5,00MM, COM FIXADORES DE POLIAMIDA EM POSTE 40 x 60 MM CHUMBADOS EM BASE DE CONCRETO (EXCLUSIVE ESTA), REVESTIDOS EM POLIESTER POR PROCESSO DE PINTURA ELETROSTÁTICA (GRADIL E POSTE), NAS CORES VERDE OU BRANCA FORNECIMENTO E INSTALAÇÃO</t>
  </si>
  <si>
    <t>C4725</t>
  </si>
  <si>
    <t>3104</t>
  </si>
  <si>
    <t>CONJ. DE FERRAGENS PARA PORTA DE VIDRO TEMPERADO, EM ZAMAC CROMADO, CONTEMPLANDO DOBRADICA INF., DOBRADICA SUP., PIVO PARA DOBRADICA INF., PIVO PARA DOBRADICA SUP., FECHADURA CENTRAL EM ZAMC. CROMADO, CONTRA FECHADURA DE PRESSAO</t>
  </si>
  <si>
    <t>88325</t>
  </si>
  <si>
    <t>VIDRACEIRO COM ENCARGOS COMPLEMENTARES</t>
  </si>
  <si>
    <t>CJ</t>
  </si>
  <si>
    <t>6,5700000</t>
  </si>
  <si>
    <t>6,7600000</t>
  </si>
  <si>
    <t>SINAPI - 102185</t>
  </si>
  <si>
    <t>PORTA DE ABRIR COM MOLA HIDRÁULICA, EM VIDRO TEMPERADO, 2 FOLHAS DE 90X210 CM, ESPESSURA DD 10MM, INCLUSIVE ACESSÓRIOS. AF_01/2021</t>
  </si>
  <si>
    <t>PORTA DE CORRER EM VIDRO TEMPERADO, 2 FOLHAS DE 100X210 CM, ESPESSURA DD 10MM, INCLUSIVE ACESSÓRIOS. AF_01/2021</t>
  </si>
  <si>
    <t>168,83</t>
  </si>
  <si>
    <t>VIDRO TEMPERADO INCOLOR E = 10 MM, SEM COLOCACAO</t>
  </si>
  <si>
    <t>369,82</t>
  </si>
  <si>
    <t xml:space="preserve">PORTA COMPENSADO P/ARMÁRIO SOB PIA </t>
  </si>
  <si>
    <t xml:space="preserve">C1960 </t>
  </si>
  <si>
    <t>87263</t>
  </si>
  <si>
    <t>REVESTIMENTO CERÂMICO PARA PISO COM PLACAS TIPO PORCELANATO DE DIMENSÕES 60X60 CM APLICADA EM AMBIENTES DE ÁREA MAIOR QUE 10 M². AF_02/2023_PE</t>
  </si>
  <si>
    <t>COLCHÃO DE AREIA</t>
  </si>
  <si>
    <t xml:space="preserve">C3141 </t>
  </si>
  <si>
    <t>TOTAL DE MÊS</t>
  </si>
  <si>
    <t>90776</t>
  </si>
  <si>
    <t>ENCARREGADO GERAL COM ENCARGOS COMPLEMENTARES (2 DIAS POR SEMANA)</t>
  </si>
  <si>
    <t>DIA POR MêS</t>
  </si>
  <si>
    <t>90777</t>
  </si>
  <si>
    <t>ENGENHEIRO CIVIL DE OBRA JUNIOR COM ENCARGOS COMPLEMENTARES (4h POR SEMANA)</t>
  </si>
  <si>
    <t>ADM</t>
  </si>
  <si>
    <t>ACERVO</t>
  </si>
  <si>
    <t>94971</t>
  </si>
  <si>
    <t>CONCRETO FCK = 25MPA, TRAÇO 1:2,3:2,7 (EM MASSA SECA DE CIMENTO/ AREIA MÉDIA/ BRITA 1) - PREPARO MECÂNICO COM BETONEIRA 600 L. AF_05/2021</t>
  </si>
  <si>
    <t>2.723,28</t>
  </si>
  <si>
    <t>197,87</t>
  </si>
  <si>
    <t>94273</t>
  </si>
  <si>
    <t>ASSENTAMENTO DE GUIA (MEIO-FIO) EM TRECHO RETO, CONFECCIONADA EM CONCRETO PRÉ-FABRICADO, DIMENSÕES 100X15X13X30 CM (COMPRIMENTO X BASE INFERIOR X BASE SUPERIOR X ALTURA), PARA VIAS URBANAS (USO VIÁRIO). AF_06/2016</t>
  </si>
  <si>
    <t>358,33</t>
  </si>
  <si>
    <t>899,33</t>
  </si>
  <si>
    <t>TOTAL R$</t>
  </si>
  <si>
    <t>TOTAL %</t>
  </si>
  <si>
    <r>
      <t xml:space="preserve">RESPONSÁVEL TÉCNICO: </t>
    </r>
    <r>
      <rPr>
        <sz val="9"/>
        <rFont val="Times New Roman"/>
        <family val="1"/>
      </rPr>
      <t>GERALDO LIMA FERREIRA OLIVEIRA CREA/PE N° 1820382672</t>
    </r>
  </si>
  <si>
    <t>12.12</t>
  </si>
  <si>
    <t>OBRA:  CONSTRUÇÃO DE CRECHE MUNICIPAL NO BAIRRO SANTO ANTÔNIO MUNICÍPIO DE SURUBIM-PE</t>
  </si>
  <si>
    <t>LOCALIZAÇÃO: BAIRRO SANTO ANTÔNIO, ZONA URBANA, SURUBIM-PE</t>
  </si>
  <si>
    <t>DATA: SETEMBRO/2023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</si>
</sst>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1" formatCode="_-* #,##0_-;\-* #,##0_-;_-* &quot;-&quot;_-;_-@_-"/>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quot;R$&quot;\ * #,##0.00_ ;_ &quot;R$&quot;\ * \-#,##0.00_ ;_ &quot;R$&quot;\ * &quot;-&quot;??_ ;_ @_ "/>
    <numFmt numFmtId="167" formatCode="_ * #,##0.00_ ;_ * \-#,##0.00_ ;_ * &quot;-&quot;??_ ;_ @_ "/>
    <numFmt numFmtId="168" formatCode="0.000"/>
    <numFmt numFmtId="169" formatCode="_(* #,##0.00_);_(* \(#,##0.00\);_(* \-??_);_(@_)"/>
    <numFmt numFmtId="170" formatCode="0000"/>
    <numFmt numFmtId="171" formatCode="&quot;R$&quot;\ #,##0.00"/>
    <numFmt numFmtId="172" formatCode="0.0000"/>
    <numFmt numFmtId="173" formatCode="0.00000"/>
    <numFmt numFmtId="174" formatCode="#,##0.000"/>
    <numFmt numFmtId="175" formatCode="#,##0.00&quot; &quot;;&quot; (&quot;#,##0.00&quot;)&quot;;&quot; -&quot;#&quot; &quot;;@&quot; &quot;"/>
    <numFmt numFmtId="176" formatCode="#,##0.00&quot; &quot;;&quot;-&quot;#,##0.00&quot; &quot;;&quot; -&quot;#&quot; &quot;;@&quot; &quot;"/>
    <numFmt numFmtId="177" formatCode="[$R$-416]&quot; &quot;#,##0.00;[Red]&quot;-&quot;[$R$-416]&quot; &quot;#,##0.00"/>
    <numFmt numFmtId="178" formatCode="_-* #,##0.00\ _€_-;\-* #,##0.00\ _€_-;_-* &quot;-&quot;??\ _€_-;_-@_-"/>
    <numFmt numFmtId="179" formatCode="#\,##0."/>
    <numFmt numFmtId="180" formatCode="_(&quot;$&quot;* #,##0_);_(&quot;$&quot;* \(#,##0\);_(&quot;$&quot;* &quot;-&quot;_);_(@_)"/>
    <numFmt numFmtId="181" formatCode="_(&quot;$&quot;* #,##0.00_);_(&quot;$&quot;* \(#,##0.00\);_(&quot;$&quot;* &quot;-&quot;??_);_(@_)"/>
    <numFmt numFmtId="182" formatCode="\$#."/>
    <numFmt numFmtId="183" formatCode="#.00"/>
    <numFmt numFmtId="184" formatCode="0.00_)"/>
    <numFmt numFmtId="185" formatCode="%#.00"/>
    <numFmt numFmtId="186" formatCode="#\,##0.00"/>
    <numFmt numFmtId="187" formatCode="#,"/>
    <numFmt numFmtId="189" formatCode="_-* #,##0.0000_-;\-* #,##0.0000_-;_-* &quot;-&quot;????_-;_-@_-"/>
    <numFmt numFmtId="190" formatCode="#,##0.00_ ;[Red]\-#,##0.00\ "/>
    <numFmt numFmtId="191" formatCode="#,##0_ ;[Red]\-#,##0\ "/>
    <numFmt numFmtId="192" formatCode="0.0%"/>
  </numFmts>
  <fonts count="89">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0"/>
      <color indexed="8"/>
      <name val="MS Sans Serif"/>
      <family val="2"/>
    </font>
    <font>
      <sz val="8"/>
      <name val="Calibri"/>
      <family val="2"/>
      <scheme val="minor"/>
    </font>
    <font>
      <sz val="11"/>
      <color indexed="8"/>
      <name val="Calibri"/>
      <family val="2"/>
    </font>
    <font>
      <sz val="10"/>
      <name val="Arial"/>
      <family val="2"/>
    </font>
    <font>
      <sz val="11"/>
      <color rgb="FF000000"/>
      <name val="Calibri"/>
      <family val="2"/>
    </font>
    <font>
      <sz val="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0"/>
      <name val="Arial"/>
      <family val="2"/>
    </font>
    <font>
      <b/>
      <sz val="14"/>
      <name val="Arial"/>
      <family val="2"/>
    </font>
    <font>
      <sz val="11"/>
      <color rgb="FF000000"/>
      <name val="Arial"/>
      <family val="2"/>
    </font>
    <font>
      <sz val="11"/>
      <color indexed="8"/>
      <name val="Arial"/>
      <family val="2"/>
    </font>
    <font>
      <sz val="10"/>
      <color rgb="FF000000"/>
      <name val="Arial1"/>
    </font>
    <font>
      <b/>
      <i/>
      <sz val="16"/>
      <color rgb="FF000000"/>
      <name val="Arial"/>
      <family val="2"/>
    </font>
    <font>
      <b/>
      <i/>
      <u/>
      <sz val="11"/>
      <color rgb="FF000000"/>
      <name val="Arial"/>
      <family val="2"/>
    </font>
    <font>
      <u/>
      <sz val="11"/>
      <color indexed="12"/>
      <name val="Arial"/>
      <family val="2"/>
    </font>
    <font>
      <sz val="10"/>
      <name val="MS Sans Serif"/>
      <family val="2"/>
    </font>
    <font>
      <sz val="10"/>
      <name val="Times New Roman"/>
      <family val="1"/>
    </font>
    <font>
      <sz val="1"/>
      <color indexed="8"/>
      <name val="Courier"/>
      <family val="3"/>
    </font>
    <font>
      <u/>
      <sz val="6"/>
      <color indexed="36"/>
      <name val="MS Sans Serif"/>
      <family val="2"/>
    </font>
    <font>
      <sz val="10"/>
      <name val="Courier"/>
      <family val="3"/>
    </font>
    <font>
      <sz val="12"/>
      <name val="Times New Roman"/>
      <family val="1"/>
    </font>
    <font>
      <b/>
      <i/>
      <sz val="16"/>
      <name val="Helv"/>
    </font>
    <font>
      <sz val="1"/>
      <color indexed="18"/>
      <name val="Courier"/>
      <family val="3"/>
    </font>
    <font>
      <b/>
      <sz val="1"/>
      <color indexed="8"/>
      <name val="Courier"/>
      <family val="3"/>
    </font>
    <font>
      <sz val="10"/>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1"/>
      <color rgb="FF9C6500"/>
      <name val="Calibri"/>
      <family val="2"/>
      <scheme val="minor"/>
    </font>
    <font>
      <b/>
      <sz val="9"/>
      <name val="Times New Roman"/>
      <family val="1"/>
    </font>
    <font>
      <b/>
      <sz val="9"/>
      <color rgb="FFFF0000"/>
      <name val="Times New Roman"/>
      <family val="1"/>
    </font>
    <font>
      <sz val="9"/>
      <name val="Times New Roman"/>
      <family val="1"/>
    </font>
    <font>
      <sz val="9"/>
      <color rgb="FFFF0000"/>
      <name val="Times New Roman"/>
      <family val="1"/>
    </font>
    <font>
      <b/>
      <sz val="11"/>
      <name val="Times New Roman"/>
      <family val="1"/>
    </font>
    <font>
      <sz val="10"/>
      <color theme="1"/>
      <name val="Times New Roman"/>
      <family val="1"/>
    </font>
    <font>
      <b/>
      <sz val="14"/>
      <color theme="1"/>
      <name val="Times New Roman"/>
      <family val="1"/>
    </font>
    <font>
      <b/>
      <u/>
      <sz val="8"/>
      <color theme="1"/>
      <name val="Times New Roman"/>
      <family val="1"/>
    </font>
    <font>
      <sz val="8"/>
      <color theme="1"/>
      <name val="Times New Roman"/>
      <family val="1"/>
    </font>
    <font>
      <b/>
      <sz val="12"/>
      <color theme="1"/>
      <name val="Times New Roman"/>
      <family val="1"/>
    </font>
    <font>
      <b/>
      <u/>
      <sz val="10"/>
      <color theme="1"/>
      <name val="Times New Roman"/>
      <family val="1"/>
    </font>
    <font>
      <b/>
      <sz val="10"/>
      <name val="Times New Roman"/>
      <family val="1"/>
    </font>
    <font>
      <b/>
      <sz val="10"/>
      <color theme="1"/>
      <name val="Times New Roman"/>
      <family val="1"/>
    </font>
    <font>
      <b/>
      <sz val="11"/>
      <color theme="1"/>
      <name val="Times New Roman"/>
      <family val="1"/>
    </font>
    <font>
      <i/>
      <sz val="10"/>
      <color theme="1"/>
      <name val="Times New Roman"/>
      <family val="1"/>
    </font>
    <font>
      <sz val="11"/>
      <color theme="1"/>
      <name val="Times New Roman"/>
      <family val="1"/>
    </font>
    <font>
      <b/>
      <sz val="10"/>
      <color rgb="FFFF0000"/>
      <name val="Times New Roman"/>
      <family val="1"/>
    </font>
    <font>
      <sz val="10"/>
      <color rgb="FFFF0000"/>
      <name val="Times New Roman"/>
      <family val="1"/>
    </font>
    <font>
      <sz val="12"/>
      <color theme="1"/>
      <name val="Times New Roman"/>
      <family val="1"/>
    </font>
    <font>
      <sz val="11"/>
      <name val="Times New Roman"/>
      <family val="1"/>
    </font>
    <font>
      <b/>
      <sz val="11"/>
      <color rgb="FFFF0000"/>
      <name val="Times New Roman"/>
      <family val="1"/>
    </font>
    <font>
      <sz val="9"/>
      <color theme="1"/>
      <name val="Times New Roman"/>
      <family val="1"/>
    </font>
    <font>
      <b/>
      <sz val="14"/>
      <name val="Times New Roman"/>
      <family val="1"/>
    </font>
    <font>
      <b/>
      <sz val="5"/>
      <name val="Times New Roman"/>
      <family val="1"/>
    </font>
    <font>
      <sz val="5"/>
      <name val="Times New Roman"/>
      <family val="1"/>
    </font>
    <font>
      <b/>
      <sz val="5"/>
      <color rgb="FFFF0000"/>
      <name val="Times New Roman"/>
      <family val="1"/>
    </font>
    <font>
      <sz val="5"/>
      <color rgb="FFFF0000"/>
      <name val="Times New Roman"/>
      <family val="1"/>
    </font>
    <font>
      <b/>
      <i/>
      <sz val="9"/>
      <name val="Times New Roman"/>
      <family val="1"/>
    </font>
    <font>
      <i/>
      <sz val="9"/>
      <name val="Times New Roman"/>
      <family val="1"/>
    </font>
    <font>
      <sz val="8"/>
      <color rgb="FFFF0000"/>
      <name val="Times New Roman"/>
      <family val="1"/>
    </font>
    <font>
      <i/>
      <sz val="9"/>
      <color rgb="FFFF0000"/>
      <name val="Times New Roman"/>
      <family val="1"/>
    </font>
    <font>
      <sz val="8"/>
      <name val="Times New Roman"/>
      <family val="1"/>
    </font>
  </fonts>
  <fills count="74">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52"/>
        <bgColor indexed="64"/>
      </patternFill>
    </fill>
    <fill>
      <patternFill patternType="solid">
        <fgColor indexed="26"/>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rgb="FFFFFFCC"/>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3" tint="0.39997558519241921"/>
        <bgColor indexed="64"/>
      </patternFill>
    </fill>
  </fills>
  <borders count="70">
    <border>
      <left/>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hair">
        <color indexed="64"/>
      </left>
      <right/>
      <top/>
      <bottom style="hair">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ouble">
        <color indexed="64"/>
      </top>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s>
  <cellStyleXfs count="14967">
    <xf numFmtId="0" fontId="0" fillId="0" borderId="0"/>
    <xf numFmtId="9" fontId="1" fillId="0" borderId="0" applyFont="0" applyFill="0" applyBorder="0" applyAlignment="0" applyProtection="0"/>
    <xf numFmtId="0" fontId="2" fillId="0" borderId="0"/>
    <xf numFmtId="0" fontId="3" fillId="0" borderId="0"/>
    <xf numFmtId="165"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4" fillId="0" borderId="0"/>
    <xf numFmtId="43" fontId="1" fillId="0" borderId="0" applyFont="0" applyFill="0" applyBorder="0" applyAlignment="0" applyProtection="0"/>
    <xf numFmtId="166" fontId="1" fillId="0" borderId="0" applyFont="0" applyFill="0" applyBorder="0" applyAlignment="0" applyProtection="0"/>
    <xf numFmtId="0" fontId="2" fillId="0" borderId="0"/>
    <xf numFmtId="0" fontId="5" fillId="0" borderId="0"/>
    <xf numFmtId="44" fontId="1"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ill="0" applyBorder="0" applyAlignment="0" applyProtection="0"/>
    <xf numFmtId="165" fontId="2" fillId="0" borderId="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9" fontId="2" fillId="0" borderId="0" applyFill="0" applyBorder="0" applyAlignment="0" applyProtection="0"/>
    <xf numFmtId="165" fontId="2" fillId="0" borderId="0" applyFont="0" applyFill="0" applyBorder="0" applyAlignment="0" applyProtection="0"/>
    <xf numFmtId="167" fontId="1" fillId="0" borderId="0" applyFont="0" applyFill="0" applyBorder="0" applyAlignment="0" applyProtection="0"/>
    <xf numFmtId="0" fontId="2" fillId="0" borderId="0"/>
    <xf numFmtId="167" fontId="1" fillId="0" borderId="0" applyFont="0" applyFill="0" applyBorder="0" applyAlignment="0" applyProtection="0"/>
    <xf numFmtId="0" fontId="1" fillId="0" borderId="0"/>
    <xf numFmtId="0" fontId="1" fillId="0" borderId="0"/>
    <xf numFmtId="0" fontId="2" fillId="0" borderId="0"/>
    <xf numFmtId="9" fontId="7" fillId="0" borderId="0" applyFont="0" applyFill="0" applyBorder="0" applyAlignment="0" applyProtection="0"/>
    <xf numFmtId="165" fontId="7" fillId="0" borderId="0" applyFont="0" applyFill="0" applyBorder="0" applyAlignment="0" applyProtection="0"/>
    <xf numFmtId="43" fontId="1" fillId="0" borderId="0" applyFont="0" applyFill="0" applyBorder="0" applyAlignment="0" applyProtection="0"/>
    <xf numFmtId="0" fontId="8" fillId="0" borderId="0"/>
    <xf numFmtId="0" fontId="1" fillId="0" borderId="0"/>
    <xf numFmtId="169" fontId="2" fillId="0" borderId="0" applyFill="0" applyBorder="0" applyAlignment="0" applyProtection="0"/>
    <xf numFmtId="0" fontId="1" fillId="0" borderId="0"/>
    <xf numFmtId="165" fontId="2" fillId="0" borderId="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2" fillId="0" borderId="0" applyFill="0" applyBorder="0" applyAlignment="0" applyProtection="0"/>
    <xf numFmtId="43" fontId="2" fillId="0" borderId="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9" fontId="2" fillId="0" borderId="0" applyFill="0" applyBorder="0" applyAlignment="0" applyProtection="0"/>
    <xf numFmtId="0" fontId="26" fillId="0" borderId="0"/>
    <xf numFmtId="0" fontId="28" fillId="0" borderId="0" applyNumberFormat="0" applyBorder="0" applyProtection="0"/>
    <xf numFmtId="0" fontId="28" fillId="0" borderId="0" applyNumberFormat="0" applyBorder="0" applyProtection="0"/>
    <xf numFmtId="175" fontId="28" fillId="0" borderId="0" applyBorder="0" applyProtection="0"/>
    <xf numFmtId="175" fontId="28" fillId="0" borderId="0" applyBorder="0" applyProtection="0"/>
    <xf numFmtId="0" fontId="9" fillId="0" borderId="0" applyNumberFormat="0" applyBorder="0" applyProtection="0"/>
    <xf numFmtId="0" fontId="28" fillId="0" borderId="0" applyNumberFormat="0" applyBorder="0" applyProtection="0"/>
    <xf numFmtId="176" fontId="9" fillId="0" borderId="0" applyBorder="0" applyProtection="0"/>
    <xf numFmtId="0" fontId="29" fillId="0" borderId="0" applyNumberFormat="0" applyBorder="0" applyProtection="0">
      <alignment horizontal="center"/>
    </xf>
    <xf numFmtId="0" fontId="29" fillId="0" borderId="0" applyNumberFormat="0" applyBorder="0" applyProtection="0">
      <alignment horizontal="center" textRotation="90"/>
    </xf>
    <xf numFmtId="0" fontId="30" fillId="0" borderId="0" applyNumberFormat="0" applyBorder="0" applyProtection="0"/>
    <xf numFmtId="177" fontId="30" fillId="0" borderId="0" applyBorder="0" applyProtection="0"/>
    <xf numFmtId="43" fontId="27" fillId="0" borderId="0" applyFont="0" applyFill="0" applyBorder="0" applyAlignment="0" applyProtection="0"/>
    <xf numFmtId="175" fontId="28" fillId="0" borderId="0" applyBorder="0" applyProtection="0"/>
    <xf numFmtId="0" fontId="2" fillId="0" borderId="0"/>
    <xf numFmtId="0" fontId="26" fillId="0" borderId="0"/>
    <xf numFmtId="43" fontId="27" fillId="0" borderId="0" applyFont="0" applyFill="0" applyBorder="0" applyAlignment="0" applyProtection="0"/>
    <xf numFmtId="0" fontId="1" fillId="0" borderId="0"/>
    <xf numFmtId="0" fontId="1" fillId="0" borderId="0"/>
    <xf numFmtId="43" fontId="27" fillId="0" borderId="0" applyFont="0" applyFill="0" applyBorder="0" applyAlignment="0" applyProtection="0"/>
    <xf numFmtId="0" fontId="26" fillId="0" borderId="0"/>
    <xf numFmtId="43" fontId="2" fillId="0" borderId="0" applyFont="0" applyFill="0" applyBorder="0" applyAlignment="0" applyProtection="0"/>
    <xf numFmtId="9" fontId="2" fillId="0" borderId="0" applyFont="0" applyFill="0" applyBorder="0" applyAlignment="0" applyProtection="0"/>
    <xf numFmtId="0" fontId="9" fillId="0" borderId="0" applyNumberFormat="0" applyBorder="0" applyProtection="0"/>
    <xf numFmtId="0" fontId="31" fillId="0" borderId="0" applyNumberFormat="0" applyFill="0" applyBorder="0" applyAlignment="0" applyProtection="0">
      <alignment vertical="top"/>
      <protection locked="0"/>
    </xf>
    <xf numFmtId="44"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7" fillId="0" borderId="0"/>
    <xf numFmtId="0" fontId="1" fillId="0" borderId="0"/>
    <xf numFmtId="9"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9" fontId="26"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2" fillId="0" borderId="0"/>
    <xf numFmtId="43" fontId="2" fillId="0" borderId="0" applyFont="0" applyFill="0" applyBorder="0" applyAlignment="0" applyProtection="0"/>
    <xf numFmtId="43" fontId="1" fillId="0" borderId="0" applyFont="0" applyFill="0" applyBorder="0" applyAlignment="0" applyProtection="0"/>
    <xf numFmtId="43" fontId="33" fillId="0" borderId="0" applyFont="0" applyFill="0" applyBorder="0" applyAlignment="0" applyProtection="0"/>
    <xf numFmtId="0" fontId="33" fillId="0" borderId="0"/>
    <xf numFmtId="9" fontId="33" fillId="0" borderId="0" applyFont="0" applyFill="0" applyBorder="0" applyAlignment="0" applyProtection="0"/>
    <xf numFmtId="0" fontId="5" fillId="0" borderId="0"/>
    <xf numFmtId="178" fontId="2" fillId="0" borderId="0" applyFont="0" applyFill="0" applyBorder="0" applyAlignment="0" applyProtection="0"/>
    <xf numFmtId="179" fontId="34" fillId="0" borderId="0">
      <protection locked="0"/>
    </xf>
    <xf numFmtId="0" fontId="24" fillId="46" borderId="7" applyFill="0" applyBorder="0" applyAlignment="0" applyProtection="0">
      <alignment vertical="center"/>
      <protection locked="0"/>
    </xf>
    <xf numFmtId="180" fontId="2" fillId="0" borderId="0" applyFont="0" applyFill="0" applyBorder="0" applyAlignment="0" applyProtection="0"/>
    <xf numFmtId="181" fontId="2" fillId="0" borderId="0" applyFont="0" applyFill="0" applyBorder="0" applyAlignment="0" applyProtection="0"/>
    <xf numFmtId="182" fontId="34" fillId="0" borderId="0">
      <protection locked="0"/>
    </xf>
    <xf numFmtId="0" fontId="34" fillId="0" borderId="0">
      <protection locked="0"/>
    </xf>
    <xf numFmtId="0" fontId="34" fillId="0" borderId="0">
      <protection locked="0"/>
    </xf>
    <xf numFmtId="183" fontId="34" fillId="0" borderId="0">
      <protection locked="0"/>
    </xf>
    <xf numFmtId="183" fontId="34" fillId="0" borderId="0">
      <protection locked="0"/>
    </xf>
    <xf numFmtId="0" fontId="35" fillId="0" borderId="0" applyNumberFormat="0" applyFill="0" applyBorder="0" applyAlignment="0" applyProtection="0">
      <alignment vertical="top"/>
      <protection locked="0"/>
    </xf>
    <xf numFmtId="38" fontId="10" fillId="45" borderId="0" applyNumberFormat="0" applyBorder="0" applyAlignment="0" applyProtection="0"/>
    <xf numFmtId="0" fontId="34" fillId="0" borderId="0">
      <protection locked="0"/>
    </xf>
    <xf numFmtId="0" fontId="34" fillId="0" borderId="0">
      <protection locked="0"/>
    </xf>
    <xf numFmtId="0" fontId="36" fillId="0" borderId="0"/>
    <xf numFmtId="10" fontId="10" fillId="47" borderId="5" applyNumberFormat="0" applyBorder="0" applyAlignment="0" applyProtection="0"/>
    <xf numFmtId="0" fontId="2" fillId="0" borderId="0">
      <alignment horizontal="centerContinuous" vertical="justify"/>
    </xf>
    <xf numFmtId="0" fontId="37" fillId="0" borderId="0" applyAlignment="0">
      <alignment horizontal="center"/>
    </xf>
    <xf numFmtId="184" fontId="38" fillId="0" borderId="0"/>
    <xf numFmtId="0" fontId="25" fillId="0" borderId="0">
      <alignment horizontal="left" vertical="center" indent="12"/>
    </xf>
    <xf numFmtId="0" fontId="10" fillId="0" borderId="7" applyBorder="0">
      <alignment horizontal="left" vertical="center" wrapText="1" indent="2"/>
      <protection locked="0"/>
    </xf>
    <xf numFmtId="0" fontId="10" fillId="0" borderId="7" applyBorder="0">
      <alignment horizontal="left" vertical="center" wrapText="1" indent="3"/>
      <protection locked="0"/>
    </xf>
    <xf numFmtId="10" fontId="2" fillId="0" borderId="0" applyFont="0" applyFill="0" applyBorder="0" applyAlignment="0" applyProtection="0"/>
    <xf numFmtId="185" fontId="34" fillId="0" borderId="0">
      <protection locked="0"/>
    </xf>
    <xf numFmtId="185" fontId="34" fillId="0" borderId="0">
      <protection locked="0"/>
    </xf>
    <xf numFmtId="186" fontId="34" fillId="0" borderId="0">
      <protection locked="0"/>
    </xf>
    <xf numFmtId="38" fontId="32" fillId="0" borderId="0" applyFont="0" applyFill="0" applyBorder="0" applyAlignment="0" applyProtection="0"/>
    <xf numFmtId="187" fontId="39" fillId="0" borderId="0">
      <protection locked="0"/>
    </xf>
    <xf numFmtId="41" fontId="33" fillId="0" borderId="0" applyFont="0" applyFill="0" applyBorder="0" applyAlignment="0" applyProtection="0"/>
    <xf numFmtId="0" fontId="32" fillId="0" borderId="0"/>
    <xf numFmtId="0" fontId="40" fillId="0" borderId="0">
      <protection locked="0"/>
    </xf>
    <xf numFmtId="0" fontId="40" fillId="0" borderId="0">
      <protection locked="0"/>
    </xf>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33" fillId="0" borderId="0"/>
    <xf numFmtId="0" fontId="1" fillId="0" borderId="0"/>
    <xf numFmtId="9"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1" fontId="2"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41"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0" fontId="1"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10"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1"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1"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10"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1"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2" fillId="0" borderId="0">
      <alignment horizontal="centerContinuous" vertical="justify"/>
    </xf>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0" fontId="2" fillId="0" borderId="0" applyFont="0" applyFill="0" applyBorder="0" applyAlignment="0" applyProtection="0"/>
    <xf numFmtId="9"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1"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0" fontId="1" fillId="0" borderId="0"/>
    <xf numFmtId="0" fontId="1" fillId="0" borderId="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2" fillId="0" borderId="0" applyFont="0" applyFill="0" applyBorder="0" applyAlignment="0" applyProtection="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43" fontId="2" fillId="0" borderId="0" applyFont="0" applyFill="0" applyBorder="0" applyAlignment="0" applyProtection="0"/>
    <xf numFmtId="0" fontId="1" fillId="0" borderId="0"/>
    <xf numFmtId="9" fontId="2"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xf numFmtId="0" fontId="41"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2" fillId="0" borderId="0">
      <alignment horizontal="centerContinuous" vertical="justify"/>
    </xf>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0" fontId="2" fillId="0" borderId="0" applyFont="0" applyFill="0" applyBorder="0" applyAlignment="0" applyProtection="0"/>
    <xf numFmtId="43" fontId="2" fillId="0" borderId="0" applyFont="0" applyFill="0" applyBorder="0" applyAlignment="0" applyProtection="0"/>
    <xf numFmtId="18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2" fillId="0" borderId="0"/>
    <xf numFmtId="0" fontId="1" fillId="0" borderId="0"/>
    <xf numFmtId="43" fontId="1" fillId="0" borderId="0" applyFont="0" applyFill="0" applyBorder="0" applyAlignment="0" applyProtection="0"/>
    <xf numFmtId="0" fontId="32" fillId="0" borderId="0"/>
    <xf numFmtId="0" fontId="7" fillId="48" borderId="0" applyNumberFormat="0" applyBorder="0" applyAlignment="0" applyProtection="0"/>
    <xf numFmtId="0" fontId="7" fillId="49" borderId="0" applyNumberFormat="0" applyBorder="0" applyAlignment="0" applyProtection="0"/>
    <xf numFmtId="0" fontId="7" fillId="50" borderId="0" applyNumberFormat="0" applyBorder="0" applyAlignment="0" applyProtection="0"/>
    <xf numFmtId="0" fontId="7" fillId="51" borderId="0" applyNumberFormat="0" applyBorder="0" applyAlignment="0" applyProtection="0"/>
    <xf numFmtId="0" fontId="7" fillId="52" borderId="0" applyNumberFormat="0" applyBorder="0" applyAlignment="0" applyProtection="0"/>
    <xf numFmtId="0" fontId="7" fillId="53" borderId="0" applyNumberFormat="0" applyBorder="0" applyAlignment="0" applyProtection="0"/>
    <xf numFmtId="0" fontId="7" fillId="54" borderId="0" applyNumberFormat="0" applyBorder="0" applyAlignment="0" applyProtection="0"/>
    <xf numFmtId="0" fontId="7" fillId="55" borderId="0" applyNumberFormat="0" applyBorder="0" applyAlignment="0" applyProtection="0"/>
    <xf numFmtId="0" fontId="7" fillId="56" borderId="0" applyNumberFormat="0" applyBorder="0" applyAlignment="0" applyProtection="0"/>
    <xf numFmtId="0" fontId="7" fillId="51" borderId="0" applyNumberFormat="0" applyBorder="0" applyAlignment="0" applyProtection="0"/>
    <xf numFmtId="0" fontId="7" fillId="54" borderId="0" applyNumberFormat="0" applyBorder="0" applyAlignment="0" applyProtection="0"/>
    <xf numFmtId="0" fontId="7" fillId="57" borderId="0" applyNumberFormat="0" applyBorder="0" applyAlignment="0" applyProtection="0"/>
    <xf numFmtId="0" fontId="42" fillId="58" borderId="0" applyNumberFormat="0" applyBorder="0" applyAlignment="0" applyProtection="0"/>
    <xf numFmtId="0" fontId="42" fillId="55" borderId="0" applyNumberFormat="0" applyBorder="0" applyAlignment="0" applyProtection="0"/>
    <xf numFmtId="0" fontId="42" fillId="56" borderId="0" applyNumberFormat="0" applyBorder="0" applyAlignment="0" applyProtection="0"/>
    <xf numFmtId="0" fontId="42" fillId="59" borderId="0" applyNumberFormat="0" applyBorder="0" applyAlignment="0" applyProtection="0"/>
    <xf numFmtId="0" fontId="42" fillId="60" borderId="0" applyNumberFormat="0" applyBorder="0" applyAlignment="0" applyProtection="0"/>
    <xf numFmtId="0" fontId="42" fillId="61" borderId="0" applyNumberFormat="0" applyBorder="0" applyAlignment="0" applyProtection="0"/>
    <xf numFmtId="0" fontId="43" fillId="50" borderId="0" applyNumberFormat="0" applyBorder="0" applyAlignment="0" applyProtection="0"/>
    <xf numFmtId="0" fontId="44" fillId="62" borderId="43" applyNumberFormat="0" applyAlignment="0" applyProtection="0"/>
    <xf numFmtId="0" fontId="45" fillId="63" borderId="44" applyNumberFormat="0" applyAlignment="0" applyProtection="0"/>
    <xf numFmtId="0" fontId="46" fillId="0" borderId="45" applyNumberFormat="0" applyFill="0" applyAlignment="0" applyProtection="0"/>
    <xf numFmtId="0" fontId="42" fillId="64" borderId="0" applyNumberFormat="0" applyBorder="0" applyAlignment="0" applyProtection="0"/>
    <xf numFmtId="0" fontId="42" fillId="65" borderId="0" applyNumberFormat="0" applyBorder="0" applyAlignment="0" applyProtection="0"/>
    <xf numFmtId="0" fontId="42" fillId="66" borderId="0" applyNumberFormat="0" applyBorder="0" applyAlignment="0" applyProtection="0"/>
    <xf numFmtId="0" fontId="42" fillId="59" borderId="0" applyNumberFormat="0" applyBorder="0" applyAlignment="0" applyProtection="0"/>
    <xf numFmtId="0" fontId="42" fillId="60" borderId="0" applyNumberFormat="0" applyBorder="0" applyAlignment="0" applyProtection="0"/>
    <xf numFmtId="0" fontId="42" fillId="67" borderId="0" applyNumberFormat="0" applyBorder="0" applyAlignment="0" applyProtection="0"/>
    <xf numFmtId="0" fontId="47" fillId="53" borderId="43" applyNumberFormat="0" applyAlignment="0" applyProtection="0"/>
    <xf numFmtId="0" fontId="48" fillId="49" borderId="0" applyNumberFormat="0" applyBorder="0" applyAlignment="0" applyProtection="0"/>
    <xf numFmtId="0" fontId="49" fillId="68" borderId="0" applyNumberFormat="0" applyBorder="0" applyAlignment="0" applyProtection="0"/>
    <xf numFmtId="0" fontId="1" fillId="0" borderId="0"/>
    <xf numFmtId="0" fontId="32" fillId="0" borderId="0"/>
    <xf numFmtId="0" fontId="2" fillId="69" borderId="46" applyNumberFormat="0" applyAlignment="0" applyProtection="0"/>
    <xf numFmtId="0" fontId="50" fillId="62" borderId="47"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8" applyNumberFormat="0" applyFill="0" applyAlignment="0" applyProtection="0"/>
    <xf numFmtId="0" fontId="54" fillId="0" borderId="49" applyNumberFormat="0" applyFill="0" applyAlignment="0" applyProtection="0"/>
    <xf numFmtId="0" fontId="55" fillId="0" borderId="50" applyNumberFormat="0" applyFill="0" applyAlignment="0" applyProtection="0"/>
    <xf numFmtId="0" fontId="55" fillId="0" borderId="0" applyNumberFormat="0" applyFill="0" applyBorder="0" applyAlignment="0" applyProtection="0"/>
    <xf numFmtId="169" fontId="2" fillId="0" borderId="0" applyFill="0" applyBorder="0" applyAlignment="0" applyProtection="0"/>
    <xf numFmtId="43" fontId="1"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6"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9" fontId="26" fillId="0" borderId="0" applyFont="0" applyFill="0" applyBorder="0" applyAlignment="0" applyProtection="0"/>
    <xf numFmtId="0" fontId="26" fillId="0" borderId="0"/>
    <xf numFmtId="0" fontId="2" fillId="0" borderId="0"/>
    <xf numFmtId="0" fontId="26" fillId="0" borderId="0"/>
    <xf numFmtId="0" fontId="2" fillId="0" borderId="0"/>
    <xf numFmtId="0" fontId="2" fillId="0" borderId="0"/>
    <xf numFmtId="0" fontId="2" fillId="0" borderId="0"/>
    <xf numFmtId="0" fontId="3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23" fillId="24" borderId="0" applyNumberFormat="0" applyBorder="0" applyAlignment="0" applyProtection="0"/>
    <xf numFmtId="0" fontId="23" fillId="28" borderId="0" applyNumberFormat="0" applyBorder="0" applyAlignment="0" applyProtection="0"/>
    <xf numFmtId="0" fontId="23" fillId="32" borderId="0" applyNumberFormat="0" applyBorder="0" applyAlignment="0" applyProtection="0"/>
    <xf numFmtId="0" fontId="23" fillId="36" borderId="0" applyNumberFormat="0" applyBorder="0" applyAlignment="0" applyProtection="0"/>
    <xf numFmtId="0" fontId="23" fillId="40" borderId="0" applyNumberFormat="0" applyBorder="0" applyAlignment="0" applyProtection="0"/>
    <xf numFmtId="0" fontId="23" fillId="44" borderId="0" applyNumberFormat="0" applyBorder="0" applyAlignment="0" applyProtection="0"/>
    <xf numFmtId="0" fontId="14" fillId="14" borderId="0" applyNumberFormat="0" applyBorder="0" applyAlignment="0" applyProtection="0"/>
    <xf numFmtId="0" fontId="18" fillId="18" borderId="38" applyNumberFormat="0" applyAlignment="0" applyProtection="0"/>
    <xf numFmtId="0" fontId="20" fillId="19" borderId="41" applyNumberFormat="0" applyAlignment="0" applyProtection="0"/>
    <xf numFmtId="0" fontId="19" fillId="0" borderId="40" applyNumberFormat="0" applyFill="0" applyAlignment="0" applyProtection="0"/>
    <xf numFmtId="0" fontId="23" fillId="21" borderId="0" applyNumberFormat="0" applyBorder="0" applyAlignment="0" applyProtection="0"/>
    <xf numFmtId="0" fontId="23" fillId="25" borderId="0" applyNumberFormat="0" applyBorder="0" applyAlignment="0" applyProtection="0"/>
    <xf numFmtId="0" fontId="23" fillId="29" borderId="0" applyNumberFormat="0" applyBorder="0" applyAlignment="0" applyProtection="0"/>
    <xf numFmtId="0" fontId="23" fillId="33" borderId="0" applyNumberFormat="0" applyBorder="0" applyAlignment="0" applyProtection="0"/>
    <xf numFmtId="0" fontId="23" fillId="37" borderId="0" applyNumberFormat="0" applyBorder="0" applyAlignment="0" applyProtection="0"/>
    <xf numFmtId="0" fontId="23" fillId="41" borderId="0" applyNumberFormat="0" applyBorder="0" applyAlignment="0" applyProtection="0"/>
    <xf numFmtId="0" fontId="16" fillId="17" borderId="38" applyNumberFormat="0" applyAlignment="0" applyProtection="0"/>
    <xf numFmtId="0" fontId="15" fillId="15" borderId="0" applyNumberFormat="0" applyBorder="0" applyAlignment="0" applyProtection="0"/>
    <xf numFmtId="0" fontId="56" fillId="16" borderId="0" applyNumberFormat="0" applyBorder="0" applyAlignment="0" applyProtection="0"/>
    <xf numFmtId="0" fontId="1" fillId="0" borderId="0"/>
    <xf numFmtId="0" fontId="1" fillId="0" borderId="0"/>
    <xf numFmtId="0" fontId="1" fillId="0" borderId="0"/>
    <xf numFmtId="0" fontId="1" fillId="0" borderId="0"/>
    <xf numFmtId="0" fontId="32" fillId="0" borderId="0"/>
    <xf numFmtId="0" fontId="1" fillId="0" borderId="0"/>
    <xf numFmtId="0" fontId="1" fillId="20" borderId="42" applyNumberFormat="0" applyFont="0" applyAlignment="0" applyProtection="0"/>
    <xf numFmtId="0" fontId="17" fillId="18" borderId="39"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11" fillId="0" borderId="35" applyNumberFormat="0" applyFill="0" applyAlignment="0" applyProtection="0"/>
    <xf numFmtId="0" fontId="12" fillId="0" borderId="36" applyNumberFormat="0" applyFill="0" applyAlignment="0" applyProtection="0"/>
    <xf numFmtId="0" fontId="13" fillId="0" borderId="37" applyNumberFormat="0" applyFill="0" applyAlignment="0" applyProtection="0"/>
    <xf numFmtId="0" fontId="13"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20" borderId="42"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0" fontId="2" fillId="0" borderId="0"/>
    <xf numFmtId="0" fontId="2"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32" fillId="0" borderId="0"/>
    <xf numFmtId="0" fontId="1" fillId="0" borderId="0"/>
    <xf numFmtId="0" fontId="1" fillId="20" borderId="42"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8" borderId="0" applyNumberFormat="0" applyBorder="0" applyAlignment="0" applyProtection="0"/>
    <xf numFmtId="0" fontId="1" fillId="42"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9" borderId="0" applyNumberFormat="0" applyBorder="0" applyAlignment="0" applyProtection="0"/>
    <xf numFmtId="0" fontId="1" fillId="43" borderId="0" applyNumberFormat="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20" borderId="42"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2" fillId="0" borderId="0"/>
    <xf numFmtId="0" fontId="2" fillId="0" borderId="0"/>
  </cellStyleXfs>
  <cellXfs count="430">
    <xf numFmtId="0" fontId="0" fillId="0" borderId="0" xfId="0"/>
    <xf numFmtId="0" fontId="59" fillId="0" borderId="0" xfId="0" applyFont="1" applyAlignment="1">
      <alignment horizontal="left" vertical="center"/>
    </xf>
    <xf numFmtId="0" fontId="59" fillId="0" borderId="0" xfId="0" applyFont="1" applyAlignment="1">
      <alignment horizontal="center" vertical="center"/>
    </xf>
    <xf numFmtId="0" fontId="59" fillId="0" borderId="0" xfId="0" applyFont="1" applyAlignment="1">
      <alignment vertical="center"/>
    </xf>
    <xf numFmtId="0" fontId="57" fillId="0" borderId="0" xfId="2" applyFont="1" applyAlignment="1">
      <alignment horizontal="center" vertical="center"/>
    </xf>
    <xf numFmtId="0" fontId="57" fillId="0" borderId="0" xfId="0" applyFont="1" applyAlignment="1">
      <alignment vertical="center"/>
    </xf>
    <xf numFmtId="4" fontId="59" fillId="0" borderId="0" xfId="0" applyNumberFormat="1" applyFont="1" applyAlignment="1">
      <alignment vertical="center"/>
    </xf>
    <xf numFmtId="4" fontId="57" fillId="0" borderId="0" xfId="2" applyNumberFormat="1" applyFont="1" applyAlignment="1">
      <alignment horizontal="center" vertical="center"/>
    </xf>
    <xf numFmtId="0" fontId="57" fillId="0" borderId="0" xfId="2" applyFont="1" applyAlignment="1">
      <alignment vertical="center"/>
    </xf>
    <xf numFmtId="0" fontId="57" fillId="0" borderId="0" xfId="2" applyFont="1" applyAlignment="1">
      <alignment horizontal="left" vertical="center"/>
    </xf>
    <xf numFmtId="0" fontId="57" fillId="6" borderId="0" xfId="2" applyFont="1" applyFill="1" applyAlignment="1">
      <alignment horizontal="center" vertical="center"/>
    </xf>
    <xf numFmtId="0" fontId="59" fillId="0" borderId="0" xfId="2" applyFont="1" applyAlignment="1">
      <alignment horizontal="center" vertical="center"/>
    </xf>
    <xf numFmtId="4" fontId="59" fillId="0" borderId="0" xfId="2" applyNumberFormat="1" applyFont="1" applyAlignment="1">
      <alignment horizontal="center" vertical="center"/>
    </xf>
    <xf numFmtId="4" fontId="57" fillId="7" borderId="1" xfId="2" applyNumberFormat="1" applyFont="1" applyFill="1" applyBorder="1" applyAlignment="1">
      <alignment horizontal="center" vertical="center"/>
    </xf>
    <xf numFmtId="0" fontId="57" fillId="7" borderId="0" xfId="0" applyFont="1" applyFill="1" applyAlignment="1">
      <alignment horizontal="left" vertical="center"/>
    </xf>
    <xf numFmtId="0" fontId="60" fillId="0" borderId="0" xfId="0" applyFont="1" applyAlignment="1">
      <alignment horizontal="left" vertical="center"/>
    </xf>
    <xf numFmtId="0" fontId="60" fillId="0" borderId="0" xfId="0" applyFont="1" applyAlignment="1">
      <alignment vertical="center"/>
    </xf>
    <xf numFmtId="4" fontId="60" fillId="6" borderId="1" xfId="2" applyNumberFormat="1" applyFont="1" applyFill="1" applyBorder="1" applyAlignment="1">
      <alignment horizontal="center" vertical="center"/>
    </xf>
    <xf numFmtId="0" fontId="60" fillId="0" borderId="0" xfId="0" applyFont="1" applyAlignment="1">
      <alignment horizontal="center" vertical="center"/>
    </xf>
    <xf numFmtId="0" fontId="57" fillId="0" borderId="1" xfId="2" applyFont="1" applyBorder="1" applyAlignment="1">
      <alignment horizontal="center" vertical="top"/>
    </xf>
    <xf numFmtId="4" fontId="59" fillId="0" borderId="1" xfId="2" applyNumberFormat="1" applyFont="1" applyBorder="1" applyAlignment="1">
      <alignment horizontal="center"/>
    </xf>
    <xf numFmtId="4" fontId="59" fillId="0" borderId="1" xfId="2" applyNumberFormat="1" applyFont="1" applyBorder="1" applyAlignment="1">
      <alignment horizontal="center" vertical="center"/>
    </xf>
    <xf numFmtId="4" fontId="59" fillId="0" borderId="0" xfId="2" applyNumberFormat="1" applyFont="1" applyAlignment="1">
      <alignment horizontal="left" vertical="center"/>
    </xf>
    <xf numFmtId="0" fontId="57" fillId="2" borderId="1" xfId="2" applyFont="1" applyFill="1" applyBorder="1" applyAlignment="1">
      <alignment horizontal="center" vertical="top"/>
    </xf>
    <xf numFmtId="0" fontId="57" fillId="2" borderId="1" xfId="2" quotePrefix="1" applyFont="1" applyFill="1" applyBorder="1" applyAlignment="1">
      <alignment horizontal="center" vertical="top"/>
    </xf>
    <xf numFmtId="0" fontId="57" fillId="2" borderId="1" xfId="2" applyFont="1" applyFill="1" applyBorder="1" applyAlignment="1">
      <alignment horizontal="justify" vertical="top" wrapText="1"/>
    </xf>
    <xf numFmtId="4" fontId="57" fillId="2" borderId="1" xfId="2" applyNumberFormat="1" applyFont="1" applyFill="1" applyBorder="1" applyAlignment="1">
      <alignment horizontal="center"/>
    </xf>
    <xf numFmtId="4" fontId="59" fillId="2" borderId="1" xfId="2" applyNumberFormat="1" applyFont="1" applyFill="1" applyBorder="1" applyAlignment="1">
      <alignment horizontal="center"/>
    </xf>
    <xf numFmtId="0" fontId="59" fillId="2" borderId="0" xfId="0" applyFont="1" applyFill="1" applyAlignment="1">
      <alignment horizontal="left" vertical="center"/>
    </xf>
    <xf numFmtId="4" fontId="59" fillId="2" borderId="1" xfId="2" applyNumberFormat="1" applyFont="1" applyFill="1" applyBorder="1" applyAlignment="1">
      <alignment horizontal="center" vertical="center"/>
    </xf>
    <xf numFmtId="0" fontId="59" fillId="2" borderId="0" xfId="0" applyFont="1" applyFill="1" applyAlignment="1">
      <alignment vertical="center"/>
    </xf>
    <xf numFmtId="0" fontId="59" fillId="2" borderId="0" xfId="0" applyFont="1" applyFill="1" applyAlignment="1">
      <alignment horizontal="center" vertical="center"/>
    </xf>
    <xf numFmtId="0" fontId="57" fillId="2" borderId="1" xfId="2" applyFont="1" applyFill="1" applyBorder="1" applyAlignment="1">
      <alignment horizontal="justify" vertical="top"/>
    </xf>
    <xf numFmtId="0" fontId="59" fillId="2" borderId="1" xfId="2" applyFont="1" applyFill="1" applyBorder="1" applyAlignment="1">
      <alignment horizontal="center" vertical="top"/>
    </xf>
    <xf numFmtId="0" fontId="59" fillId="0" borderId="0" xfId="0" applyFont="1" applyAlignment="1">
      <alignment horizontal="right" vertical="center"/>
    </xf>
    <xf numFmtId="0" fontId="58" fillId="0" borderId="0" xfId="0" applyFont="1" applyAlignment="1">
      <alignment vertical="center"/>
    </xf>
    <xf numFmtId="4" fontId="60" fillId="0" borderId="0" xfId="0" applyNumberFormat="1" applyFont="1" applyAlignment="1">
      <alignment horizontal="center" vertical="center"/>
    </xf>
    <xf numFmtId="0" fontId="58" fillId="0" borderId="0" xfId="0" applyFont="1" applyAlignment="1">
      <alignment horizontal="center" vertical="center"/>
    </xf>
    <xf numFmtId="4" fontId="60" fillId="0" borderId="0" xfId="0" applyNumberFormat="1" applyFont="1" applyAlignment="1">
      <alignment vertical="center"/>
    </xf>
    <xf numFmtId="4" fontId="58" fillId="3" borderId="1" xfId="2" applyNumberFormat="1" applyFont="1" applyFill="1" applyBorder="1" applyAlignment="1">
      <alignment horizontal="center" vertical="center"/>
    </xf>
    <xf numFmtId="0" fontId="58" fillId="6" borderId="1" xfId="2" applyFont="1" applyFill="1" applyBorder="1" applyAlignment="1">
      <alignment horizontal="right" vertical="center"/>
    </xf>
    <xf numFmtId="171" fontId="60" fillId="0" borderId="0" xfId="13" applyNumberFormat="1" applyFont="1" applyAlignment="1">
      <alignment horizontal="center" vertical="center"/>
    </xf>
    <xf numFmtId="0" fontId="60" fillId="6" borderId="1" xfId="2" applyFont="1" applyFill="1" applyBorder="1" applyAlignment="1">
      <alignment horizontal="right" vertical="center"/>
    </xf>
    <xf numFmtId="0" fontId="59" fillId="0" borderId="0" xfId="0" applyFont="1"/>
    <xf numFmtId="0" fontId="59" fillId="0" borderId="0" xfId="0" applyFont="1" applyAlignment="1">
      <alignment horizontal="left"/>
    </xf>
    <xf numFmtId="2" fontId="57" fillId="8" borderId="51" xfId="9" applyNumberFormat="1" applyFont="1" applyFill="1" applyBorder="1" applyAlignment="1" applyProtection="1">
      <alignment horizontal="center" vertical="center"/>
      <protection locked="0"/>
    </xf>
    <xf numFmtId="2" fontId="57" fillId="9" borderId="5" xfId="9" applyNumberFormat="1" applyFont="1" applyFill="1" applyBorder="1" applyAlignment="1" applyProtection="1">
      <alignment horizontal="center" vertical="center"/>
      <protection locked="0"/>
    </xf>
    <xf numFmtId="0" fontId="59" fillId="0" borderId="34" xfId="0" applyFont="1" applyBorder="1"/>
    <xf numFmtId="2" fontId="59" fillId="8" borderId="52" xfId="9" applyNumberFormat="1" applyFont="1" applyFill="1" applyBorder="1" applyAlignment="1" applyProtection="1">
      <alignment horizontal="center" vertical="center"/>
      <protection locked="0"/>
    </xf>
    <xf numFmtId="2" fontId="59" fillId="5" borderId="9" xfId="9" applyNumberFormat="1" applyFont="1" applyFill="1" applyBorder="1" applyAlignment="1">
      <alignment horizontal="center" vertical="distributed" wrapText="1"/>
    </xf>
    <xf numFmtId="49" fontId="57" fillId="0" borderId="0" xfId="2" applyNumberFormat="1" applyFont="1" applyAlignment="1">
      <alignment vertical="center"/>
    </xf>
    <xf numFmtId="0" fontId="57" fillId="0" borderId="0" xfId="0" applyFont="1" applyAlignment="1">
      <alignment horizontal="center"/>
    </xf>
    <xf numFmtId="49" fontId="57" fillId="0" borderId="0" xfId="2" applyNumberFormat="1" applyFont="1" applyAlignment="1">
      <alignment horizontal="left" vertical="center"/>
    </xf>
    <xf numFmtId="0" fontId="57" fillId="2" borderId="0" xfId="0" applyFont="1" applyFill="1" applyAlignment="1">
      <alignment horizontal="center"/>
    </xf>
    <xf numFmtId="0" fontId="57" fillId="0" borderId="0" xfId="0" quotePrefix="1" applyFont="1" applyAlignment="1">
      <alignment horizontal="left"/>
    </xf>
    <xf numFmtId="165" fontId="57" fillId="6" borderId="11" xfId="9" applyFont="1" applyFill="1" applyBorder="1" applyAlignment="1">
      <alignment horizontal="right" vertical="distributed" wrapText="1"/>
    </xf>
    <xf numFmtId="165" fontId="57" fillId="6" borderId="2" xfId="49" applyFont="1" applyFill="1" applyBorder="1" applyAlignment="1">
      <alignment horizontal="right" vertical="distributed" wrapText="1"/>
    </xf>
    <xf numFmtId="2" fontId="57" fillId="6" borderId="3" xfId="9" applyNumberFormat="1" applyFont="1" applyFill="1" applyBorder="1" applyAlignment="1">
      <alignment horizontal="center" vertical="distributed" wrapText="1"/>
    </xf>
    <xf numFmtId="171" fontId="59" fillId="0" borderId="0" xfId="0" applyNumberFormat="1" applyFont="1"/>
    <xf numFmtId="170" fontId="59" fillId="6" borderId="28" xfId="9" applyNumberFormat="1" applyFont="1" applyFill="1" applyBorder="1" applyAlignment="1">
      <alignment horizontal="justify" vertical="distributed" wrapText="1"/>
    </xf>
    <xf numFmtId="170" fontId="59" fillId="6" borderId="1" xfId="9" applyNumberFormat="1" applyFont="1" applyFill="1" applyBorder="1" applyAlignment="1">
      <alignment horizontal="justify" vertical="distributed" wrapText="1"/>
    </xf>
    <xf numFmtId="165" fontId="57" fillId="6" borderId="1" xfId="9" applyFont="1" applyFill="1" applyBorder="1" applyAlignment="1">
      <alignment horizontal="justify" vertical="distributed" wrapText="1"/>
    </xf>
    <xf numFmtId="165" fontId="57" fillId="6" borderId="3" xfId="9" applyFont="1" applyFill="1" applyBorder="1" applyAlignment="1">
      <alignment horizontal="justify" vertical="distributed" wrapText="1"/>
    </xf>
    <xf numFmtId="165" fontId="57" fillId="6" borderId="9" xfId="9" applyFont="1" applyFill="1" applyBorder="1" applyAlignment="1">
      <alignment vertical="distributed" wrapText="1"/>
    </xf>
    <xf numFmtId="170" fontId="57" fillId="2" borderId="28" xfId="9" applyNumberFormat="1" applyFont="1" applyFill="1" applyBorder="1" applyAlignment="1">
      <alignment horizontal="center" vertical="center" wrapText="1"/>
    </xf>
    <xf numFmtId="170" fontId="57" fillId="2" borderId="1" xfId="9" applyNumberFormat="1" applyFont="1" applyFill="1" applyBorder="1" applyAlignment="1">
      <alignment horizontal="center" vertical="center" wrapText="1"/>
    </xf>
    <xf numFmtId="165" fontId="57" fillId="2" borderId="1" xfId="9" applyFont="1" applyFill="1" applyBorder="1" applyAlignment="1">
      <alignment horizontal="center" vertical="center" wrapText="1"/>
    </xf>
    <xf numFmtId="165" fontId="57" fillId="2" borderId="3" xfId="9" applyFont="1" applyFill="1" applyBorder="1" applyAlignment="1">
      <alignment horizontal="center" vertical="center" wrapText="1"/>
    </xf>
    <xf numFmtId="165" fontId="57" fillId="2" borderId="9" xfId="9" applyFont="1" applyFill="1" applyBorder="1" applyAlignment="1">
      <alignment horizontal="center" vertical="center" wrapText="1"/>
    </xf>
    <xf numFmtId="165" fontId="57" fillId="2" borderId="19" xfId="9" applyFont="1" applyFill="1" applyBorder="1" applyAlignment="1">
      <alignment horizontal="center" vertical="center" wrapText="1"/>
    </xf>
    <xf numFmtId="165" fontId="57" fillId="2" borderId="4" xfId="9" applyFont="1" applyFill="1" applyBorder="1" applyAlignment="1">
      <alignment horizontal="center" vertical="center" wrapText="1"/>
    </xf>
    <xf numFmtId="0" fontId="59" fillId="0" borderId="34" xfId="0" applyFont="1" applyBorder="1" applyAlignment="1">
      <alignment horizontal="center" vertical="center"/>
    </xf>
    <xf numFmtId="49" fontId="59" fillId="6" borderId="28" xfId="9" applyNumberFormat="1" applyFont="1" applyFill="1" applyBorder="1" applyAlignment="1">
      <alignment horizontal="center" vertical="center" wrapText="1"/>
    </xf>
    <xf numFmtId="49" fontId="59" fillId="6" borderId="1" xfId="9" quotePrefix="1" applyNumberFormat="1" applyFont="1" applyFill="1" applyBorder="1" applyAlignment="1">
      <alignment horizontal="center" vertical="center" wrapText="1"/>
    </xf>
    <xf numFmtId="0" fontId="59" fillId="6" borderId="1" xfId="0" applyFont="1" applyFill="1" applyBorder="1" applyAlignment="1">
      <alignment horizontal="justify" vertical="center" wrapText="1"/>
    </xf>
    <xf numFmtId="0" fontId="59" fillId="0" borderId="3" xfId="0" applyFont="1" applyBorder="1" applyAlignment="1">
      <alignment horizontal="center" vertical="distributed"/>
    </xf>
    <xf numFmtId="173" fontId="59" fillId="6" borderId="9" xfId="47" applyNumberFormat="1" applyFont="1" applyFill="1" applyBorder="1" applyAlignment="1">
      <alignment horizontal="center" vertical="distributed" wrapText="1"/>
    </xf>
    <xf numFmtId="2" fontId="59" fillId="6" borderId="9" xfId="9" applyNumberFormat="1" applyFont="1" applyFill="1" applyBorder="1" applyAlignment="1" applyProtection="1">
      <alignment horizontal="center" vertical="center"/>
      <protection locked="0"/>
    </xf>
    <xf numFmtId="2" fontId="59" fillId="6" borderId="9" xfId="9" applyNumberFormat="1" applyFont="1" applyFill="1" applyBorder="1" applyAlignment="1">
      <alignment horizontal="center" vertical="distributed" wrapText="1"/>
    </xf>
    <xf numFmtId="0" fontId="59" fillId="0" borderId="28" xfId="0" applyFont="1" applyBorder="1"/>
    <xf numFmtId="0" fontId="59" fillId="0" borderId="1" xfId="0" applyFont="1" applyBorder="1"/>
    <xf numFmtId="0" fontId="59" fillId="0" borderId="3" xfId="0" applyFont="1" applyBorder="1"/>
    <xf numFmtId="165" fontId="57" fillId="2" borderId="5" xfId="9" applyFont="1" applyFill="1" applyBorder="1" applyAlignment="1">
      <alignment horizontal="center" vertical="distributed" wrapText="1"/>
    </xf>
    <xf numFmtId="44" fontId="59" fillId="0" borderId="34" xfId="16" applyFont="1" applyBorder="1"/>
    <xf numFmtId="0" fontId="59" fillId="0" borderId="0" xfId="0" applyFont="1" applyAlignment="1">
      <alignment horizontal="center"/>
    </xf>
    <xf numFmtId="0" fontId="59" fillId="0" borderId="15" xfId="0" applyFont="1" applyBorder="1"/>
    <xf numFmtId="0" fontId="59" fillId="0" borderId="16" xfId="0" applyFont="1" applyBorder="1"/>
    <xf numFmtId="0" fontId="59" fillId="0" borderId="31" xfId="0" applyFont="1" applyBorder="1"/>
    <xf numFmtId="0" fontId="59" fillId="0" borderId="32" xfId="0" applyFont="1" applyBorder="1"/>
    <xf numFmtId="172" fontId="59" fillId="0" borderId="0" xfId="0" applyNumberFormat="1" applyFont="1" applyAlignment="1">
      <alignment horizontal="center"/>
    </xf>
    <xf numFmtId="166" fontId="59" fillId="0" borderId="0" xfId="13" applyFont="1" applyBorder="1"/>
    <xf numFmtId="0" fontId="57" fillId="0" borderId="0" xfId="0" applyFont="1" applyAlignment="1">
      <alignment horizontal="left"/>
    </xf>
    <xf numFmtId="0" fontId="59" fillId="0" borderId="1" xfId="0" applyFont="1" applyBorder="1" applyAlignment="1">
      <alignment horizontal="justify" vertical="center" wrapText="1"/>
    </xf>
    <xf numFmtId="0" fontId="59" fillId="6" borderId="0" xfId="0" applyFont="1" applyFill="1"/>
    <xf numFmtId="0" fontId="59" fillId="6" borderId="0" xfId="0" applyFont="1" applyFill="1" applyAlignment="1">
      <alignment horizontal="left"/>
    </xf>
    <xf numFmtId="165" fontId="57" fillId="6" borderId="1" xfId="9" applyFont="1" applyFill="1" applyBorder="1" applyAlignment="1">
      <alignment horizontal="right" vertical="distributed" wrapText="1"/>
    </xf>
    <xf numFmtId="165" fontId="57" fillId="2" borderId="5" xfId="9" applyFont="1" applyFill="1" applyBorder="1" applyAlignment="1">
      <alignment horizontal="center" vertical="center" wrapText="1"/>
    </xf>
    <xf numFmtId="172" fontId="59" fillId="6" borderId="9" xfId="47" applyNumberFormat="1" applyFont="1" applyFill="1" applyBorder="1" applyAlignment="1">
      <alignment horizontal="center" vertical="distributed" wrapText="1"/>
    </xf>
    <xf numFmtId="2" fontId="59" fillId="6" borderId="10" xfId="9" applyNumberFormat="1" applyFont="1" applyFill="1" applyBorder="1" applyAlignment="1">
      <alignment horizontal="center" vertical="distributed" wrapText="1"/>
    </xf>
    <xf numFmtId="0" fontId="59" fillId="0" borderId="33" xfId="0" applyFont="1" applyBorder="1"/>
    <xf numFmtId="44" fontId="59" fillId="0" borderId="0" xfId="16" applyFont="1" applyBorder="1"/>
    <xf numFmtId="0" fontId="59" fillId="6" borderId="0" xfId="0" applyFont="1" applyFill="1" applyAlignment="1">
      <alignment horizontal="center"/>
    </xf>
    <xf numFmtId="172" fontId="59" fillId="6" borderId="0" xfId="0" applyNumberFormat="1" applyFont="1" applyFill="1" applyAlignment="1">
      <alignment horizontal="center"/>
    </xf>
    <xf numFmtId="166" fontId="59" fillId="6" borderId="0" xfId="13" applyFont="1" applyFill="1" applyBorder="1"/>
    <xf numFmtId="0" fontId="59" fillId="6" borderId="26" xfId="0" applyFont="1" applyFill="1" applyBorder="1"/>
    <xf numFmtId="0" fontId="59" fillId="6" borderId="11" xfId="0" applyFont="1" applyFill="1" applyBorder="1"/>
    <xf numFmtId="0" fontId="59" fillId="6" borderId="56" xfId="0" applyFont="1" applyFill="1" applyBorder="1"/>
    <xf numFmtId="165" fontId="57" fillId="6" borderId="57" xfId="9" applyFont="1" applyFill="1" applyBorder="1" applyAlignment="1">
      <alignment horizontal="center" vertical="distributed" wrapText="1"/>
    </xf>
    <xf numFmtId="165" fontId="57" fillId="6" borderId="58" xfId="9" applyFont="1" applyFill="1" applyBorder="1" applyAlignment="1">
      <alignment horizontal="center" vertical="distributed" wrapText="1"/>
    </xf>
    <xf numFmtId="44" fontId="59" fillId="6" borderId="34" xfId="16" applyFont="1" applyFill="1" applyBorder="1"/>
    <xf numFmtId="171" fontId="59" fillId="6" borderId="0" xfId="0" applyNumberFormat="1" applyFont="1" applyFill="1"/>
    <xf numFmtId="165" fontId="59" fillId="6" borderId="9" xfId="9" applyFont="1" applyFill="1" applyBorder="1" applyAlignment="1">
      <alignment horizontal="center" vertical="distributed" wrapText="1"/>
    </xf>
    <xf numFmtId="0" fontId="59" fillId="70" borderId="7" xfId="0" applyFont="1" applyFill="1" applyBorder="1"/>
    <xf numFmtId="0" fontId="59" fillId="70" borderId="6" xfId="0" applyFont="1" applyFill="1" applyBorder="1"/>
    <xf numFmtId="0" fontId="59" fillId="70" borderId="8" xfId="0" applyFont="1" applyFill="1" applyBorder="1"/>
    <xf numFmtId="0" fontId="59" fillId="12" borderId="0" xfId="0" applyFont="1" applyFill="1" applyAlignment="1">
      <alignment horizontal="left"/>
    </xf>
    <xf numFmtId="0" fontId="59" fillId="12" borderId="0" xfId="0" applyFont="1" applyFill="1"/>
    <xf numFmtId="43" fontId="59" fillId="0" borderId="0" xfId="0" applyNumberFormat="1" applyFont="1"/>
    <xf numFmtId="165" fontId="57" fillId="4" borderId="5" xfId="9" applyFont="1" applyFill="1" applyBorder="1" applyAlignment="1">
      <alignment horizontal="center" vertical="distributed" wrapText="1"/>
    </xf>
    <xf numFmtId="165" fontId="57" fillId="3" borderId="5" xfId="9" applyFont="1" applyFill="1" applyBorder="1" applyAlignment="1">
      <alignment horizontal="center" vertical="distributed" wrapText="1"/>
    </xf>
    <xf numFmtId="165" fontId="57" fillId="10" borderId="9" xfId="9" applyFont="1" applyFill="1" applyBorder="1" applyAlignment="1">
      <alignment horizontal="center" vertical="center" wrapText="1"/>
    </xf>
    <xf numFmtId="165" fontId="57" fillId="4" borderId="19" xfId="9" applyFont="1" applyFill="1" applyBorder="1" applyAlignment="1">
      <alignment horizontal="center" vertical="center" wrapText="1"/>
    </xf>
    <xf numFmtId="165" fontId="57" fillId="3" borderId="19" xfId="9" applyFont="1" applyFill="1" applyBorder="1" applyAlignment="1">
      <alignment horizontal="center" vertical="center" wrapText="1"/>
    </xf>
    <xf numFmtId="173" fontId="59" fillId="11" borderId="9" xfId="47" applyNumberFormat="1" applyFont="1" applyFill="1" applyBorder="1" applyAlignment="1">
      <alignment horizontal="center" vertical="distributed" wrapText="1"/>
    </xf>
    <xf numFmtId="2" fontId="59" fillId="8" borderId="9" xfId="9" applyNumberFormat="1" applyFont="1" applyFill="1" applyBorder="1" applyAlignment="1" applyProtection="1">
      <alignment horizontal="center" vertical="center"/>
      <protection locked="0"/>
    </xf>
    <xf numFmtId="2" fontId="59" fillId="9" borderId="9" xfId="9" applyNumberFormat="1" applyFont="1" applyFill="1" applyBorder="1" applyAlignment="1" applyProtection="1">
      <alignment horizontal="center" vertical="center"/>
      <protection locked="0"/>
    </xf>
    <xf numFmtId="165" fontId="57" fillId="8" borderId="5" xfId="9" applyFont="1" applyFill="1" applyBorder="1" applyAlignment="1">
      <alignment horizontal="center" vertical="distributed" wrapText="1"/>
    </xf>
    <xf numFmtId="165" fontId="57" fillId="9" borderId="5" xfId="9" applyFont="1" applyFill="1" applyBorder="1" applyAlignment="1">
      <alignment horizontal="center" vertical="distributed" wrapText="1"/>
    </xf>
    <xf numFmtId="0" fontId="59" fillId="12" borderId="1" xfId="0" applyFont="1" applyFill="1" applyBorder="1" applyAlignment="1">
      <alignment horizontal="justify" vertical="center" wrapText="1"/>
    </xf>
    <xf numFmtId="172" fontId="59" fillId="11" borderId="9" xfId="47" applyNumberFormat="1" applyFont="1" applyFill="1" applyBorder="1" applyAlignment="1">
      <alignment horizontal="center" vertical="distributed" wrapText="1"/>
    </xf>
    <xf numFmtId="189" fontId="59" fillId="0" borderId="0" xfId="0" applyNumberFormat="1" applyFont="1"/>
    <xf numFmtId="0" fontId="59" fillId="71" borderId="7" xfId="0" applyFont="1" applyFill="1" applyBorder="1"/>
    <xf numFmtId="0" fontId="59" fillId="71" borderId="6" xfId="0" applyFont="1" applyFill="1" applyBorder="1"/>
    <xf numFmtId="0" fontId="59" fillId="71" borderId="8" xfId="0" applyFont="1" applyFill="1" applyBorder="1"/>
    <xf numFmtId="172" fontId="59" fillId="0" borderId="0" xfId="0" applyNumberFormat="1" applyFont="1"/>
    <xf numFmtId="49" fontId="59" fillId="6" borderId="1" xfId="9" applyNumberFormat="1" applyFont="1" applyFill="1" applyBorder="1" applyAlignment="1">
      <alignment horizontal="center" vertical="center" wrapText="1"/>
    </xf>
    <xf numFmtId="0" fontId="59" fillId="0" borderId="18" xfId="0" applyFont="1" applyBorder="1"/>
    <xf numFmtId="0" fontId="59" fillId="0" borderId="20" xfId="0" applyFont="1" applyBorder="1"/>
    <xf numFmtId="0" fontId="59" fillId="0" borderId="11" xfId="0" applyFont="1" applyBorder="1"/>
    <xf numFmtId="0" fontId="59" fillId="0" borderId="13" xfId="0" applyFont="1" applyBorder="1"/>
    <xf numFmtId="165" fontId="59" fillId="0" borderId="0" xfId="0" applyNumberFormat="1" applyFont="1"/>
    <xf numFmtId="174" fontId="59" fillId="2" borderId="1" xfId="2" applyNumberFormat="1" applyFont="1" applyFill="1" applyBorder="1" applyAlignment="1">
      <alignment horizontal="center" vertical="center"/>
    </xf>
    <xf numFmtId="4" fontId="58" fillId="7" borderId="1" xfId="2" applyNumberFormat="1" applyFont="1" applyFill="1" applyBorder="1" applyAlignment="1">
      <alignment horizontal="center" vertical="center"/>
    </xf>
    <xf numFmtId="0" fontId="57" fillId="7" borderId="1" xfId="2" applyFont="1" applyFill="1" applyBorder="1" applyAlignment="1">
      <alignment horizontal="center" vertical="top"/>
    </xf>
    <xf numFmtId="0" fontId="57" fillId="7" borderId="1" xfId="2" applyFont="1" applyFill="1" applyBorder="1" applyAlignment="1">
      <alignment horizontal="left" vertical="top"/>
    </xf>
    <xf numFmtId="4" fontId="57" fillId="7" borderId="1" xfId="2" applyNumberFormat="1" applyFont="1" applyFill="1" applyBorder="1" applyAlignment="1">
      <alignment horizontal="center"/>
    </xf>
    <xf numFmtId="4" fontId="57" fillId="7" borderId="0" xfId="2" applyNumberFormat="1" applyFont="1" applyFill="1" applyAlignment="1">
      <alignment horizontal="left" vertical="center"/>
    </xf>
    <xf numFmtId="4" fontId="57" fillId="7" borderId="0" xfId="2" applyNumberFormat="1" applyFont="1" applyFill="1" applyAlignment="1">
      <alignment horizontal="center" vertical="center"/>
    </xf>
    <xf numFmtId="0" fontId="57" fillId="7" borderId="0" xfId="0" applyFont="1" applyFill="1" applyAlignment="1">
      <alignment vertical="center"/>
    </xf>
    <xf numFmtId="0" fontId="57" fillId="0" borderId="1" xfId="2" applyFont="1" applyBorder="1" applyAlignment="1">
      <alignment horizontal="left" vertical="top"/>
    </xf>
    <xf numFmtId="0" fontId="57" fillId="0" borderId="24" xfId="2" applyFont="1" applyBorder="1" applyAlignment="1">
      <alignment horizontal="center" vertical="center"/>
    </xf>
    <xf numFmtId="0" fontId="62" fillId="0" borderId="0" xfId="0" applyFont="1"/>
    <xf numFmtId="0" fontId="62" fillId="0" borderId="0" xfId="0" applyFont="1" applyAlignment="1">
      <alignment horizontal="center"/>
    </xf>
    <xf numFmtId="0" fontId="64" fillId="0" borderId="0" xfId="0" applyFont="1" applyAlignment="1">
      <alignment horizontal="center"/>
    </xf>
    <xf numFmtId="0" fontId="65" fillId="0" borderId="0" xfId="0" applyFont="1"/>
    <xf numFmtId="0" fontId="67" fillId="0" borderId="0" xfId="0" applyFont="1" applyAlignment="1">
      <alignment horizontal="center" wrapText="1"/>
    </xf>
    <xf numFmtId="0" fontId="68" fillId="0" borderId="0" xfId="2" applyFont="1" applyAlignment="1">
      <alignment vertical="center"/>
    </xf>
    <xf numFmtId="0" fontId="33" fillId="0" borderId="0" xfId="0" applyFont="1"/>
    <xf numFmtId="0" fontId="68" fillId="0" borderId="0" xfId="2" applyFont="1" applyAlignment="1">
      <alignment horizontal="left" vertical="center"/>
    </xf>
    <xf numFmtId="0" fontId="69" fillId="0" borderId="0" xfId="0" applyFont="1" applyAlignment="1">
      <alignment horizontal="center"/>
    </xf>
    <xf numFmtId="0" fontId="70" fillId="5" borderId="5" xfId="0" applyFont="1" applyFill="1" applyBorder="1"/>
    <xf numFmtId="0" fontId="70" fillId="5" borderId="5" xfId="0" applyFont="1" applyFill="1" applyBorder="1" applyAlignment="1">
      <alignment horizontal="center"/>
    </xf>
    <xf numFmtId="0" fontId="69" fillId="0" borderId="5" xfId="0" applyFont="1" applyBorder="1" applyAlignment="1">
      <alignment horizontal="left"/>
    </xf>
    <xf numFmtId="0" fontId="70" fillId="0" borderId="6" xfId="0" applyFont="1" applyBorder="1"/>
    <xf numFmtId="0" fontId="70" fillId="0" borderId="6" xfId="0" applyFont="1" applyBorder="1" applyAlignment="1">
      <alignment horizontal="center"/>
    </xf>
    <xf numFmtId="0" fontId="70" fillId="7" borderId="5" xfId="0" applyFont="1" applyFill="1" applyBorder="1"/>
    <xf numFmtId="0" fontId="70" fillId="7" borderId="5" xfId="0" applyFont="1" applyFill="1" applyBorder="1" applyAlignment="1">
      <alignment horizontal="center"/>
    </xf>
    <xf numFmtId="10" fontId="61" fillId="7" borderId="5" xfId="1" applyNumberFormat="1" applyFont="1" applyFill="1" applyBorder="1" applyAlignment="1">
      <alignment horizontal="center"/>
    </xf>
    <xf numFmtId="0" fontId="62" fillId="0" borderId="5" xfId="0" applyFont="1" applyBorder="1"/>
    <xf numFmtId="0" fontId="70" fillId="7" borderId="5" xfId="20" applyFont="1" applyFill="1" applyBorder="1"/>
    <xf numFmtId="0" fontId="70" fillId="7" borderId="5" xfId="20" applyFont="1" applyFill="1" applyBorder="1" applyAlignment="1">
      <alignment horizontal="center"/>
    </xf>
    <xf numFmtId="10" fontId="61" fillId="7" borderId="5" xfId="27" applyNumberFormat="1" applyFont="1" applyFill="1" applyBorder="1" applyAlignment="1">
      <alignment horizontal="center"/>
    </xf>
    <xf numFmtId="0" fontId="62" fillId="0" borderId="5" xfId="0" applyFont="1" applyBorder="1" applyAlignment="1">
      <alignment vertical="center"/>
    </xf>
    <xf numFmtId="0" fontId="70" fillId="2" borderId="5" xfId="0" applyFont="1" applyFill="1" applyBorder="1"/>
    <xf numFmtId="0" fontId="70" fillId="2" borderId="5" xfId="0" applyFont="1" applyFill="1" applyBorder="1" applyAlignment="1">
      <alignment horizontal="center"/>
    </xf>
    <xf numFmtId="10" fontId="61" fillId="2" borderId="5" xfId="1" applyNumberFormat="1" applyFont="1" applyFill="1" applyBorder="1" applyAlignment="1">
      <alignment horizontal="center"/>
    </xf>
    <xf numFmtId="10" fontId="61" fillId="0" borderId="6" xfId="1" applyNumberFormat="1" applyFont="1" applyFill="1" applyBorder="1" applyAlignment="1">
      <alignment horizontal="center"/>
    </xf>
    <xf numFmtId="0" fontId="70" fillId="5" borderId="7" xfId="0" applyFont="1" applyFill="1" applyBorder="1"/>
    <xf numFmtId="0" fontId="72" fillId="5" borderId="8" xfId="0" applyFont="1" applyFill="1" applyBorder="1" applyAlignment="1">
      <alignment horizontal="center"/>
    </xf>
    <xf numFmtId="0" fontId="74" fillId="0" borderId="0" xfId="0" applyFont="1" applyAlignment="1">
      <alignment horizontal="center"/>
    </xf>
    <xf numFmtId="0" fontId="75" fillId="0" borderId="0" xfId="0" applyFont="1"/>
    <xf numFmtId="0" fontId="72" fillId="0" borderId="59" xfId="0" applyFont="1" applyBorder="1"/>
    <xf numFmtId="0" fontId="72" fillId="0" borderId="57" xfId="0" applyFont="1" applyBorder="1" applyAlignment="1">
      <alignment horizontal="center"/>
    </xf>
    <xf numFmtId="0" fontId="72" fillId="0" borderId="58" xfId="0" applyFont="1" applyBorder="1" applyAlignment="1">
      <alignment horizontal="center"/>
    </xf>
    <xf numFmtId="0" fontId="72" fillId="0" borderId="0" xfId="0" applyFont="1"/>
    <xf numFmtId="0" fontId="72" fillId="0" borderId="34" xfId="0" applyFont="1" applyBorder="1"/>
    <xf numFmtId="0" fontId="72" fillId="0" borderId="0" xfId="0" applyFont="1" applyAlignment="1">
      <alignment horizontal="center"/>
    </xf>
    <xf numFmtId="0" fontId="72" fillId="0" borderId="53" xfId="0" applyFont="1" applyBorder="1" applyAlignment="1">
      <alignment horizontal="center"/>
    </xf>
    <xf numFmtId="0" fontId="72" fillId="0" borderId="23" xfId="0" applyFont="1" applyBorder="1"/>
    <xf numFmtId="0" fontId="72" fillId="0" borderId="24" xfId="0" applyFont="1" applyBorder="1" applyAlignment="1">
      <alignment horizontal="center"/>
    </xf>
    <xf numFmtId="0" fontId="72" fillId="0" borderId="25" xfId="0" applyFont="1" applyBorder="1" applyAlignment="1">
      <alignment horizontal="center"/>
    </xf>
    <xf numFmtId="0" fontId="70" fillId="0" borderId="59" xfId="0" applyFont="1" applyBorder="1"/>
    <xf numFmtId="0" fontId="72" fillId="0" borderId="0" xfId="6" applyFont="1"/>
    <xf numFmtId="49" fontId="73" fillId="0" borderId="0" xfId="2" applyNumberFormat="1" applyFont="1" applyAlignment="1">
      <alignment vertical="center"/>
    </xf>
    <xf numFmtId="0" fontId="77" fillId="0" borderId="0" xfId="0" applyFont="1" applyAlignment="1">
      <alignment wrapText="1"/>
    </xf>
    <xf numFmtId="0" fontId="62" fillId="2" borderId="0" xfId="0" applyFont="1" applyFill="1"/>
    <xf numFmtId="168" fontId="71" fillId="2" borderId="0" xfId="0" applyNumberFormat="1" applyFont="1" applyFill="1" applyAlignment="1">
      <alignment horizontal="left"/>
    </xf>
    <xf numFmtId="0" fontId="68" fillId="0" borderId="0" xfId="0" applyFont="1"/>
    <xf numFmtId="0" fontId="70" fillId="0" borderId="34" xfId="0" applyFont="1" applyBorder="1"/>
    <xf numFmtId="0" fontId="78" fillId="0" borderId="5" xfId="0" applyFont="1" applyBorder="1" applyAlignment="1">
      <alignment wrapText="1"/>
    </xf>
    <xf numFmtId="0" fontId="57" fillId="73" borderId="0" xfId="0" applyFont="1" applyFill="1" applyAlignment="1">
      <alignment horizontal="left" vertical="center"/>
    </xf>
    <xf numFmtId="4" fontId="57" fillId="73" borderId="1" xfId="2" applyNumberFormat="1" applyFont="1" applyFill="1" applyBorder="1" applyAlignment="1">
      <alignment horizontal="center" vertical="center"/>
    </xf>
    <xf numFmtId="0" fontId="59" fillId="73" borderId="0" xfId="0" applyFont="1" applyFill="1" applyAlignment="1">
      <alignment horizontal="left" vertical="center"/>
    </xf>
    <xf numFmtId="4" fontId="57" fillId="73" borderId="0" xfId="0" applyNumberFormat="1" applyFont="1" applyFill="1" applyAlignment="1">
      <alignment horizontal="center" vertical="center"/>
    </xf>
    <xf numFmtId="0" fontId="57" fillId="73" borderId="0" xfId="0" applyFont="1" applyFill="1" applyAlignment="1">
      <alignment horizontal="center" vertical="center"/>
    </xf>
    <xf numFmtId="0" fontId="80" fillId="0" borderId="0" xfId="2" applyFont="1" applyAlignment="1">
      <alignment horizontal="center" vertical="center"/>
    </xf>
    <xf numFmtId="0" fontId="81" fillId="0" borderId="0" xfId="0" applyFont="1" applyAlignment="1">
      <alignment vertical="center"/>
    </xf>
    <xf numFmtId="0" fontId="82" fillId="0" borderId="0" xfId="2" applyFont="1" applyAlignment="1">
      <alignment horizontal="center" vertical="center"/>
    </xf>
    <xf numFmtId="0" fontId="83" fillId="0" borderId="0" xfId="2" applyFont="1" applyAlignment="1">
      <alignment horizontal="center" vertical="center"/>
    </xf>
    <xf numFmtId="4" fontId="81" fillId="0" borderId="0" xfId="2" applyNumberFormat="1" applyFont="1" applyAlignment="1">
      <alignment horizontal="center" vertical="center"/>
    </xf>
    <xf numFmtId="0" fontId="83" fillId="0" borderId="0" xfId="0" applyFont="1" applyAlignment="1">
      <alignment vertical="center"/>
    </xf>
    <xf numFmtId="0" fontId="57" fillId="73" borderId="5" xfId="2" applyFont="1" applyFill="1" applyBorder="1" applyAlignment="1">
      <alignment horizontal="center" vertical="center" wrapText="1"/>
    </xf>
    <xf numFmtId="4" fontId="57" fillId="73" borderId="5" xfId="2" applyNumberFormat="1" applyFont="1" applyFill="1" applyBorder="1" applyAlignment="1">
      <alignment horizontal="center" vertical="center"/>
    </xf>
    <xf numFmtId="0" fontId="57" fillId="0" borderId="1" xfId="2" applyFont="1" applyBorder="1" applyAlignment="1">
      <alignment horizontal="left" vertical="center"/>
    </xf>
    <xf numFmtId="4" fontId="57" fillId="0" borderId="1" xfId="2" applyNumberFormat="1" applyFont="1" applyBorder="1" applyAlignment="1">
      <alignment horizontal="center" vertical="center"/>
    </xf>
    <xf numFmtId="10" fontId="84" fillId="9" borderId="1" xfId="1" applyNumberFormat="1" applyFont="1" applyFill="1" applyBorder="1" applyAlignment="1">
      <alignment horizontal="center" vertical="center"/>
    </xf>
    <xf numFmtId="10" fontId="85" fillId="9" borderId="1" xfId="1" applyNumberFormat="1" applyFont="1" applyFill="1" applyBorder="1" applyAlignment="1">
      <alignment horizontal="center" vertical="center"/>
    </xf>
    <xf numFmtId="10" fontId="57" fillId="3" borderId="1" xfId="1" applyNumberFormat="1" applyFont="1" applyFill="1" applyBorder="1" applyAlignment="1">
      <alignment horizontal="center" vertical="center"/>
    </xf>
    <xf numFmtId="10" fontId="85" fillId="0" borderId="1" xfId="1" applyNumberFormat="1" applyFont="1" applyFill="1" applyBorder="1" applyAlignment="1">
      <alignment horizontal="center" vertical="center"/>
    </xf>
    <xf numFmtId="10" fontId="85" fillId="0" borderId="0" xfId="1" applyNumberFormat="1" applyFont="1" applyFill="1" applyBorder="1" applyAlignment="1">
      <alignment horizontal="center" vertical="center"/>
    </xf>
    <xf numFmtId="10" fontId="84" fillId="9" borderId="5" xfId="1" applyNumberFormat="1" applyFont="1" applyFill="1" applyBorder="1" applyAlignment="1">
      <alignment horizontal="center" vertical="center"/>
    </xf>
    <xf numFmtId="4" fontId="57" fillId="4" borderId="1" xfId="2" applyNumberFormat="1" applyFont="1" applyFill="1" applyBorder="1" applyAlignment="1">
      <alignment horizontal="center" vertical="center"/>
    </xf>
    <xf numFmtId="165" fontId="57" fillId="4" borderId="1" xfId="2" applyNumberFormat="1" applyFont="1" applyFill="1" applyBorder="1" applyAlignment="1">
      <alignment horizontal="center" vertical="center"/>
    </xf>
    <xf numFmtId="4" fontId="86" fillId="0" borderId="0" xfId="0" applyNumberFormat="1" applyFont="1" applyAlignment="1">
      <alignment horizontal="center" vertical="center"/>
    </xf>
    <xf numFmtId="43" fontId="57" fillId="72" borderId="1" xfId="2" applyNumberFormat="1" applyFont="1" applyFill="1" applyBorder="1" applyAlignment="1">
      <alignment horizontal="center" vertical="center"/>
    </xf>
    <xf numFmtId="0" fontId="59" fillId="7" borderId="0" xfId="0" applyFont="1" applyFill="1" applyAlignment="1">
      <alignment vertical="center"/>
    </xf>
    <xf numFmtId="43" fontId="57" fillId="7" borderId="1" xfId="2" applyNumberFormat="1" applyFont="1" applyFill="1" applyBorder="1" applyAlignment="1">
      <alignment horizontal="center" vertical="center"/>
    </xf>
    <xf numFmtId="43" fontId="84" fillId="72" borderId="5" xfId="12" applyFont="1" applyFill="1" applyBorder="1" applyAlignment="1">
      <alignment horizontal="center" vertical="center"/>
    </xf>
    <xf numFmtId="0" fontId="57" fillId="72" borderId="0" xfId="0" applyFont="1" applyFill="1" applyAlignment="1">
      <alignment vertical="center"/>
    </xf>
    <xf numFmtId="0" fontId="60" fillId="0" borderId="34" xfId="0" applyFont="1" applyBorder="1"/>
    <xf numFmtId="0" fontId="58" fillId="0" borderId="0" xfId="0" quotePrefix="1" applyFont="1" applyAlignment="1">
      <alignment horizontal="left"/>
    </xf>
    <xf numFmtId="0" fontId="60" fillId="0" borderId="0" xfId="0" applyFont="1"/>
    <xf numFmtId="0" fontId="60" fillId="0" borderId="0" xfId="0" applyFont="1" applyAlignment="1">
      <alignment horizontal="left"/>
    </xf>
    <xf numFmtId="166" fontId="59" fillId="0" borderId="0" xfId="13" applyFont="1"/>
    <xf numFmtId="44" fontId="59" fillId="0" borderId="0" xfId="0" applyNumberFormat="1" applyFont="1"/>
    <xf numFmtId="190" fontId="57" fillId="2" borderId="1" xfId="2" applyNumberFormat="1" applyFont="1" applyFill="1" applyBorder="1" applyAlignment="1">
      <alignment horizontal="center" vertical="top" wrapText="1"/>
    </xf>
    <xf numFmtId="190" fontId="57" fillId="2" borderId="1" xfId="2" quotePrefix="1" applyNumberFormat="1" applyFont="1" applyFill="1" applyBorder="1" applyAlignment="1">
      <alignment horizontal="center" vertical="top" wrapText="1"/>
    </xf>
    <xf numFmtId="190" fontId="57" fillId="2" borderId="1" xfId="2" applyNumberFormat="1" applyFont="1" applyFill="1" applyBorder="1" applyAlignment="1">
      <alignment horizontal="justify" vertical="top" wrapText="1"/>
    </xf>
    <xf numFmtId="190" fontId="57" fillId="2" borderId="1" xfId="2" applyNumberFormat="1" applyFont="1" applyFill="1" applyBorder="1" applyAlignment="1">
      <alignment horizontal="center"/>
    </xf>
    <xf numFmtId="190" fontId="57" fillId="2" borderId="3" xfId="2" applyNumberFormat="1" applyFont="1" applyFill="1" applyBorder="1" applyAlignment="1">
      <alignment horizontal="center"/>
    </xf>
    <xf numFmtId="190" fontId="57" fillId="2" borderId="0" xfId="0" applyNumberFormat="1" applyFont="1" applyFill="1"/>
    <xf numFmtId="191" fontId="57" fillId="2" borderId="1" xfId="2" quotePrefix="1" applyNumberFormat="1" applyFont="1" applyFill="1" applyBorder="1" applyAlignment="1">
      <alignment horizontal="center" vertical="top" wrapText="1"/>
    </xf>
    <xf numFmtId="0" fontId="57" fillId="0" borderId="28" xfId="2" applyFont="1" applyBorder="1" applyAlignment="1">
      <alignment horizontal="center" vertical="center"/>
    </xf>
    <xf numFmtId="4" fontId="57" fillId="0" borderId="29" xfId="2" applyNumberFormat="1" applyFont="1" applyBorder="1" applyAlignment="1">
      <alignment horizontal="center" vertical="center"/>
    </xf>
    <xf numFmtId="4" fontId="57" fillId="7" borderId="29" xfId="2" applyNumberFormat="1" applyFont="1" applyFill="1" applyBorder="1" applyAlignment="1">
      <alignment horizontal="center" vertical="center"/>
    </xf>
    <xf numFmtId="10" fontId="85" fillId="9" borderId="29" xfId="1" applyNumberFormat="1" applyFont="1" applyFill="1" applyBorder="1" applyAlignment="1">
      <alignment horizontal="center" vertical="center"/>
    </xf>
    <xf numFmtId="10" fontId="85" fillId="0" borderId="29" xfId="1" applyNumberFormat="1" applyFont="1" applyFill="1" applyBorder="1" applyAlignment="1">
      <alignment horizontal="center" vertical="center"/>
    </xf>
    <xf numFmtId="0" fontId="57" fillId="0" borderId="34" xfId="2" applyFont="1" applyBorder="1" applyAlignment="1">
      <alignment horizontal="center" vertical="center"/>
    </xf>
    <xf numFmtId="10" fontId="85" fillId="0" borderId="53" xfId="1" applyNumberFormat="1" applyFont="1" applyFill="1" applyBorder="1" applyAlignment="1">
      <alignment horizontal="center" vertical="center"/>
    </xf>
    <xf numFmtId="166" fontId="59" fillId="0" borderId="0" xfId="13" applyFont="1" applyAlignment="1">
      <alignment vertical="center"/>
    </xf>
    <xf numFmtId="10" fontId="87" fillId="9" borderId="1" xfId="1" applyNumberFormat="1" applyFont="1" applyFill="1" applyBorder="1" applyAlignment="1">
      <alignment horizontal="center" vertical="center"/>
    </xf>
    <xf numFmtId="0" fontId="88" fillId="0" borderId="0" xfId="0" applyFont="1" applyAlignment="1">
      <alignment horizontal="left" vertical="center"/>
    </xf>
    <xf numFmtId="0" fontId="88" fillId="0" borderId="0" xfId="0" applyFont="1" applyAlignment="1">
      <alignment horizontal="center" vertical="center"/>
    </xf>
    <xf numFmtId="166" fontId="60" fillId="0" borderId="0" xfId="13" applyFont="1" applyAlignment="1">
      <alignment horizontal="center" vertical="center"/>
    </xf>
    <xf numFmtId="192" fontId="60" fillId="0" borderId="0" xfId="1" applyNumberFormat="1" applyFont="1" applyAlignment="1">
      <alignment horizontal="center" vertical="center"/>
    </xf>
    <xf numFmtId="10" fontId="59" fillId="0" borderId="0" xfId="1" applyNumberFormat="1" applyFont="1" applyAlignment="1">
      <alignment horizontal="left" vertical="center"/>
    </xf>
    <xf numFmtId="10" fontId="59" fillId="0" borderId="0" xfId="1" applyNumberFormat="1" applyFont="1" applyAlignment="1">
      <alignment horizontal="center" vertical="center"/>
    </xf>
    <xf numFmtId="0" fontId="33" fillId="0" borderId="0" xfId="0" applyFont="1" applyAlignment="1">
      <alignment vertical="center"/>
    </xf>
    <xf numFmtId="0" fontId="68" fillId="0" borderId="0" xfId="0" applyFont="1" applyAlignment="1">
      <alignment vertical="center"/>
    </xf>
    <xf numFmtId="4" fontId="33" fillId="0" borderId="0" xfId="0" applyNumberFormat="1" applyFont="1" applyAlignment="1">
      <alignment vertical="center"/>
    </xf>
    <xf numFmtId="4" fontId="57" fillId="72" borderId="1" xfId="2" applyNumberFormat="1" applyFont="1" applyFill="1" applyBorder="1" applyAlignment="1">
      <alignment horizontal="center" vertical="center"/>
    </xf>
    <xf numFmtId="0" fontId="57" fillId="72" borderId="0" xfId="0" applyFont="1" applyFill="1" applyAlignment="1">
      <alignment horizontal="left" vertical="center"/>
    </xf>
    <xf numFmtId="4" fontId="57" fillId="2" borderId="1" xfId="2" applyNumberFormat="1" applyFont="1" applyFill="1" applyBorder="1" applyAlignment="1">
      <alignment horizontal="center" vertical="center"/>
    </xf>
    <xf numFmtId="10" fontId="57" fillId="2" borderId="1" xfId="1" applyNumberFormat="1" applyFont="1" applyFill="1" applyBorder="1" applyAlignment="1">
      <alignment horizontal="center" vertical="center"/>
    </xf>
    <xf numFmtId="10" fontId="84" fillId="2" borderId="1" xfId="1" applyNumberFormat="1" applyFont="1" applyFill="1" applyBorder="1" applyAlignment="1">
      <alignment horizontal="center" vertical="center"/>
    </xf>
    <xf numFmtId="49" fontId="57" fillId="0" borderId="28" xfId="2" applyNumberFormat="1" applyFont="1" applyBorder="1" applyAlignment="1">
      <alignment horizontal="center" vertical="center" wrapText="1"/>
    </xf>
    <xf numFmtId="49" fontId="57" fillId="0" borderId="28" xfId="2" applyNumberFormat="1" applyFont="1" applyBorder="1" applyAlignment="1">
      <alignment horizontal="center" vertical="center"/>
    </xf>
    <xf numFmtId="43" fontId="84" fillId="73" borderId="5" xfId="12" applyFont="1" applyFill="1" applyBorder="1" applyAlignment="1">
      <alignment horizontal="center" vertical="center"/>
    </xf>
    <xf numFmtId="0" fontId="57" fillId="73" borderId="0" xfId="0" applyFont="1" applyFill="1" applyAlignment="1">
      <alignment vertical="center"/>
    </xf>
    <xf numFmtId="0" fontId="57" fillId="73" borderId="1" xfId="2" applyFont="1" applyFill="1" applyBorder="1" applyAlignment="1">
      <alignment horizontal="center" vertical="top"/>
    </xf>
    <xf numFmtId="0" fontId="57" fillId="73" borderId="1" xfId="2" applyFont="1" applyFill="1" applyBorder="1" applyAlignment="1">
      <alignment horizontal="justify" vertical="top" wrapText="1"/>
    </xf>
    <xf numFmtId="4" fontId="57" fillId="73" borderId="1" xfId="2" applyNumberFormat="1" applyFont="1" applyFill="1" applyBorder="1" applyAlignment="1">
      <alignment horizontal="center"/>
    </xf>
    <xf numFmtId="190" fontId="57" fillId="0" borderId="34" xfId="2" applyNumberFormat="1" applyFont="1" applyBorder="1" applyAlignment="1">
      <alignment horizontal="left"/>
    </xf>
    <xf numFmtId="190" fontId="57" fillId="0" borderId="23" xfId="2" applyNumberFormat="1" applyFont="1" applyBorder="1" applyAlignment="1">
      <alignment horizontal="left"/>
    </xf>
    <xf numFmtId="0" fontId="59" fillId="0" borderId="24" xfId="2" applyFont="1" applyBorder="1" applyAlignment="1">
      <alignment horizontal="left" vertical="center"/>
    </xf>
    <xf numFmtId="0" fontId="57" fillId="0" borderId="28" xfId="2" applyFont="1" applyBorder="1" applyAlignment="1">
      <alignment horizontal="center" vertical="top"/>
    </xf>
    <xf numFmtId="0" fontId="57" fillId="73" borderId="28" xfId="2" applyFont="1" applyFill="1" applyBorder="1" applyAlignment="1">
      <alignment horizontal="center" vertical="top"/>
    </xf>
    <xf numFmtId="4" fontId="57" fillId="73" borderId="29" xfId="2" applyNumberFormat="1" applyFont="1" applyFill="1" applyBorder="1" applyAlignment="1">
      <alignment horizontal="center"/>
    </xf>
    <xf numFmtId="49" fontId="57" fillId="7" borderId="28" xfId="2" applyNumberFormat="1" applyFont="1" applyFill="1" applyBorder="1" applyAlignment="1">
      <alignment horizontal="center" vertical="top"/>
    </xf>
    <xf numFmtId="4" fontId="57" fillId="7" borderId="29" xfId="2" applyNumberFormat="1" applyFont="1" applyFill="1" applyBorder="1" applyAlignment="1">
      <alignment horizontal="center"/>
    </xf>
    <xf numFmtId="0" fontId="57" fillId="2" borderId="28" xfId="2" applyFont="1" applyFill="1" applyBorder="1" applyAlignment="1">
      <alignment horizontal="center" vertical="top"/>
    </xf>
    <xf numFmtId="4" fontId="59" fillId="0" borderId="29" xfId="2" applyNumberFormat="1" applyFont="1" applyBorder="1" applyAlignment="1">
      <alignment horizontal="center"/>
    </xf>
    <xf numFmtId="190" fontId="57" fillId="2" borderId="28" xfId="2" applyNumberFormat="1" applyFont="1" applyFill="1" applyBorder="1" applyAlignment="1">
      <alignment horizontal="center" vertical="top"/>
    </xf>
    <xf numFmtId="0" fontId="57" fillId="2" borderId="28" xfId="2" quotePrefix="1" applyFont="1" applyFill="1" applyBorder="1" applyAlignment="1">
      <alignment horizontal="center" vertical="top"/>
    </xf>
    <xf numFmtId="190" fontId="57" fillId="0" borderId="59" xfId="2" applyNumberFormat="1" applyFont="1" applyBorder="1" applyAlignment="1">
      <alignment horizontal="left"/>
    </xf>
    <xf numFmtId="0" fontId="57" fillId="0" borderId="57" xfId="2" applyFont="1" applyBorder="1" applyAlignment="1">
      <alignment vertical="center"/>
    </xf>
    <xf numFmtId="0" fontId="57" fillId="0" borderId="58" xfId="2" applyFont="1" applyBorder="1" applyAlignment="1">
      <alignment vertical="center"/>
    </xf>
    <xf numFmtId="4" fontId="57" fillId="0" borderId="53" xfId="2" applyNumberFormat="1" applyFont="1" applyBorder="1" applyAlignment="1">
      <alignment horizontal="center" vertical="center"/>
    </xf>
    <xf numFmtId="0" fontId="57" fillId="0" borderId="24" xfId="2" applyFont="1" applyBorder="1" applyAlignment="1">
      <alignment horizontal="left" vertical="center"/>
    </xf>
    <xf numFmtId="0" fontId="57" fillId="0" borderId="24" xfId="0" applyFont="1" applyBorder="1" applyAlignment="1">
      <alignment vertical="center"/>
    </xf>
    <xf numFmtId="4" fontId="57" fillId="0" borderId="25" xfId="2" applyNumberFormat="1" applyFont="1" applyBorder="1" applyAlignment="1">
      <alignment horizontal="center" vertical="center"/>
    </xf>
    <xf numFmtId="4" fontId="59" fillId="0" borderId="3" xfId="2" applyNumberFormat="1" applyFont="1" applyBorder="1" applyAlignment="1">
      <alignment horizontal="center"/>
    </xf>
    <xf numFmtId="4" fontId="57" fillId="73" borderId="3" xfId="2" applyNumberFormat="1" applyFont="1" applyFill="1" applyBorder="1" applyAlignment="1">
      <alignment horizontal="center"/>
    </xf>
    <xf numFmtId="4" fontId="57" fillId="7" borderId="3" xfId="2" applyNumberFormat="1" applyFont="1" applyFill="1" applyBorder="1" applyAlignment="1">
      <alignment horizontal="center"/>
    </xf>
    <xf numFmtId="10" fontId="57" fillId="2" borderId="51" xfId="2" applyNumberFormat="1" applyFont="1" applyFill="1" applyBorder="1" applyAlignment="1">
      <alignment horizontal="center" vertical="center"/>
    </xf>
    <xf numFmtId="4" fontId="59" fillId="0" borderId="28" xfId="2" applyNumberFormat="1" applyFont="1" applyBorder="1" applyAlignment="1">
      <alignment horizontal="center"/>
    </xf>
    <xf numFmtId="4" fontId="57" fillId="73" borderId="28" xfId="2" applyNumberFormat="1" applyFont="1" applyFill="1" applyBorder="1" applyAlignment="1">
      <alignment horizontal="center"/>
    </xf>
    <xf numFmtId="4" fontId="57" fillId="7" borderId="28" xfId="2" applyNumberFormat="1" applyFont="1" applyFill="1" applyBorder="1" applyAlignment="1">
      <alignment horizontal="center"/>
    </xf>
    <xf numFmtId="4" fontId="59" fillId="2" borderId="29" xfId="2" applyNumberFormat="1" applyFont="1" applyFill="1" applyBorder="1" applyAlignment="1">
      <alignment horizontal="center"/>
    </xf>
    <xf numFmtId="49" fontId="57" fillId="0" borderId="65" xfId="2" applyNumberFormat="1" applyFont="1" applyBorder="1" applyAlignment="1">
      <alignment horizontal="center" vertical="top"/>
    </xf>
    <xf numFmtId="0" fontId="57" fillId="0" borderId="18" xfId="2" applyFont="1" applyBorder="1" applyAlignment="1">
      <alignment horizontal="center" vertical="top"/>
    </xf>
    <xf numFmtId="0" fontId="57" fillId="0" borderId="18" xfId="2" applyFont="1" applyBorder="1" applyAlignment="1">
      <alignment horizontal="right" vertical="top"/>
    </xf>
    <xf numFmtId="0" fontId="59" fillId="0" borderId="18" xfId="2" applyFont="1" applyBorder="1" applyAlignment="1">
      <alignment horizontal="center" vertical="top"/>
    </xf>
    <xf numFmtId="4" fontId="59" fillId="0" borderId="66" xfId="2" applyNumberFormat="1" applyFont="1" applyBorder="1" applyAlignment="1">
      <alignment horizontal="center"/>
    </xf>
    <xf numFmtId="4" fontId="59" fillId="0" borderId="65" xfId="2" applyNumberFormat="1" applyFont="1" applyBorder="1" applyAlignment="1">
      <alignment horizontal="center"/>
    </xf>
    <xf numFmtId="4" fontId="59" fillId="0" borderId="18" xfId="2" applyNumberFormat="1" applyFont="1" applyBorder="1" applyAlignment="1">
      <alignment horizontal="center"/>
    </xf>
    <xf numFmtId="4" fontId="59" fillId="0" borderId="30" xfId="2" applyNumberFormat="1" applyFont="1" applyBorder="1" applyAlignment="1">
      <alignment horizontal="center"/>
    </xf>
    <xf numFmtId="4" fontId="68" fillId="73" borderId="69" xfId="2" applyNumberFormat="1" applyFont="1" applyFill="1" applyBorder="1" applyAlignment="1">
      <alignment horizontal="center" vertical="center"/>
    </xf>
    <xf numFmtId="190" fontId="68" fillId="73" borderId="12" xfId="2" applyNumberFormat="1" applyFont="1" applyFill="1" applyBorder="1" applyAlignment="1">
      <alignment horizontal="center" vertical="center"/>
    </xf>
    <xf numFmtId="190" fontId="68" fillId="73" borderId="13" xfId="2" applyNumberFormat="1" applyFont="1" applyFill="1" applyBorder="1" applyAlignment="1">
      <alignment horizontal="center" vertical="center"/>
    </xf>
    <xf numFmtId="190" fontId="68" fillId="73" borderId="64" xfId="2" applyNumberFormat="1" applyFont="1" applyFill="1" applyBorder="1" applyAlignment="1">
      <alignment horizontal="center" vertical="center"/>
    </xf>
    <xf numFmtId="190" fontId="68" fillId="73" borderId="12" xfId="2" applyNumberFormat="1" applyFont="1" applyFill="1" applyBorder="1" applyAlignment="1">
      <alignment horizontal="center" vertical="center" wrapText="1"/>
    </xf>
    <xf numFmtId="190" fontId="68" fillId="73" borderId="13" xfId="2" applyNumberFormat="1" applyFont="1" applyFill="1" applyBorder="1" applyAlignment="1">
      <alignment horizontal="center" vertical="center" wrapText="1"/>
    </xf>
    <xf numFmtId="190" fontId="68" fillId="73" borderId="14" xfId="2" applyNumberFormat="1" applyFont="1" applyFill="1" applyBorder="1" applyAlignment="1">
      <alignment horizontal="center" vertical="center" wrapText="1"/>
    </xf>
    <xf numFmtId="4" fontId="59" fillId="2" borderId="3" xfId="2" applyNumberFormat="1" applyFont="1" applyFill="1" applyBorder="1" applyAlignment="1">
      <alignment horizontal="center"/>
    </xf>
    <xf numFmtId="4" fontId="59" fillId="2" borderId="28" xfId="2" applyNumberFormat="1" applyFont="1" applyFill="1" applyBorder="1" applyAlignment="1">
      <alignment horizontal="center"/>
    </xf>
    <xf numFmtId="4" fontId="59" fillId="2" borderId="0" xfId="2" applyNumberFormat="1" applyFont="1" applyFill="1" applyAlignment="1">
      <alignment horizontal="left" vertical="center"/>
    </xf>
    <xf numFmtId="4" fontId="59" fillId="2" borderId="0" xfId="2" applyNumberFormat="1" applyFont="1" applyFill="1" applyAlignment="1">
      <alignment horizontal="center" vertical="center"/>
    </xf>
    <xf numFmtId="165" fontId="57" fillId="4" borderId="5" xfId="9" applyFont="1" applyFill="1" applyBorder="1" applyAlignment="1">
      <alignment horizontal="center" vertical="distributed" wrapText="1"/>
    </xf>
    <xf numFmtId="165" fontId="57" fillId="3" borderId="5" xfId="9" applyFont="1" applyFill="1" applyBorder="1" applyAlignment="1">
      <alignment horizontal="center" vertical="distributed" wrapText="1"/>
    </xf>
    <xf numFmtId="0" fontId="57" fillId="71" borderId="12" xfId="0" applyFont="1" applyFill="1" applyBorder="1" applyAlignment="1">
      <alignment horizontal="center" vertical="center" wrapText="1"/>
    </xf>
    <xf numFmtId="0" fontId="57" fillId="71" borderId="13" xfId="0" applyFont="1" applyFill="1" applyBorder="1" applyAlignment="1">
      <alignment horizontal="center" vertical="center" wrapText="1"/>
    </xf>
    <xf numFmtId="0" fontId="57" fillId="71" borderId="14" xfId="0" applyFont="1" applyFill="1" applyBorder="1" applyAlignment="1">
      <alignment horizontal="center" vertical="center" wrapText="1"/>
    </xf>
    <xf numFmtId="0" fontId="57" fillId="71" borderId="21" xfId="0" applyFont="1" applyFill="1" applyBorder="1" applyAlignment="1">
      <alignment horizontal="center" vertical="center" wrapText="1"/>
    </xf>
    <xf numFmtId="0" fontId="57" fillId="71" borderId="20" xfId="0" applyFont="1" applyFill="1" applyBorder="1" applyAlignment="1">
      <alignment horizontal="center" vertical="center" wrapText="1"/>
    </xf>
    <xf numFmtId="0" fontId="57" fillId="71" borderId="22" xfId="0" applyFont="1" applyFill="1" applyBorder="1" applyAlignment="1">
      <alignment horizontal="center" vertical="center" wrapText="1"/>
    </xf>
    <xf numFmtId="0" fontId="57" fillId="71" borderId="15" xfId="0" applyFont="1" applyFill="1" applyBorder="1" applyAlignment="1">
      <alignment horizontal="center" vertical="center" wrapText="1"/>
    </xf>
    <xf numFmtId="0" fontId="57" fillId="71" borderId="16" xfId="0" applyFont="1" applyFill="1" applyBorder="1" applyAlignment="1">
      <alignment horizontal="center" vertical="center" wrapText="1"/>
    </xf>
    <xf numFmtId="0" fontId="57" fillId="71" borderId="17" xfId="0" applyFont="1" applyFill="1" applyBorder="1" applyAlignment="1">
      <alignment horizontal="center" vertical="center" wrapText="1"/>
    </xf>
    <xf numFmtId="170" fontId="57" fillId="6" borderId="11" xfId="9" applyNumberFormat="1" applyFont="1" applyFill="1" applyBorder="1" applyAlignment="1">
      <alignment horizontal="center" vertical="distributed" wrapText="1"/>
    </xf>
    <xf numFmtId="170" fontId="57" fillId="6" borderId="1" xfId="9" applyNumberFormat="1" applyFont="1" applyFill="1" applyBorder="1" applyAlignment="1">
      <alignment horizontal="center" vertical="distributed" wrapText="1"/>
    </xf>
    <xf numFmtId="0" fontId="57" fillId="0" borderId="11" xfId="9" applyNumberFormat="1" applyFont="1" applyBorder="1" applyAlignment="1">
      <alignment horizontal="center" vertical="distributed" wrapText="1"/>
    </xf>
    <xf numFmtId="165" fontId="57" fillId="6" borderId="1" xfId="9" applyFont="1" applyFill="1" applyBorder="1" applyAlignment="1">
      <alignment horizontal="right" vertical="center" wrapText="1"/>
    </xf>
    <xf numFmtId="0" fontId="57" fillId="2" borderId="1" xfId="9" applyNumberFormat="1" applyFont="1" applyFill="1" applyBorder="1" applyAlignment="1">
      <alignment horizontal="justify" vertical="center" wrapText="1"/>
    </xf>
    <xf numFmtId="0" fontId="57" fillId="2" borderId="18" xfId="9" applyNumberFormat="1" applyFont="1" applyFill="1" applyBorder="1" applyAlignment="1">
      <alignment horizontal="justify" vertical="center" wrapText="1"/>
    </xf>
    <xf numFmtId="165" fontId="57" fillId="6" borderId="9" xfId="9" applyFont="1" applyFill="1" applyBorder="1" applyAlignment="1">
      <alignment horizontal="center" vertical="distributed" wrapText="1"/>
    </xf>
    <xf numFmtId="171" fontId="57" fillId="8" borderId="5" xfId="9" applyNumberFormat="1" applyFont="1" applyFill="1" applyBorder="1" applyAlignment="1">
      <alignment horizontal="center" vertical="center" wrapText="1"/>
    </xf>
    <xf numFmtId="171" fontId="57" fillId="9" borderId="5" xfId="9" applyNumberFormat="1" applyFont="1" applyFill="1" applyBorder="1" applyAlignment="1">
      <alignment horizontal="center" vertical="center" wrapText="1"/>
    </xf>
    <xf numFmtId="0" fontId="57" fillId="5" borderId="1" xfId="9" applyNumberFormat="1" applyFont="1" applyFill="1" applyBorder="1" applyAlignment="1">
      <alignment horizontal="justify" vertical="center" wrapText="1"/>
    </xf>
    <xf numFmtId="0" fontId="57" fillId="5" borderId="29" xfId="9" applyNumberFormat="1" applyFont="1" applyFill="1" applyBorder="1" applyAlignment="1">
      <alignment horizontal="justify" vertical="center" wrapText="1"/>
    </xf>
    <xf numFmtId="0" fontId="57" fillId="5" borderId="18" xfId="9" applyNumberFormat="1" applyFont="1" applyFill="1" applyBorder="1" applyAlignment="1">
      <alignment horizontal="justify" vertical="center" wrapText="1"/>
    </xf>
    <xf numFmtId="0" fontId="57" fillId="5" borderId="30" xfId="9" applyNumberFormat="1" applyFont="1" applyFill="1" applyBorder="1" applyAlignment="1">
      <alignment horizontal="justify" vertical="center" wrapText="1"/>
    </xf>
    <xf numFmtId="165" fontId="57" fillId="6" borderId="9" xfId="9" applyFont="1" applyFill="1" applyBorder="1" applyAlignment="1">
      <alignment horizontal="center" vertical="center" wrapText="1"/>
    </xf>
    <xf numFmtId="0" fontId="57" fillId="72" borderId="12" xfId="0" applyFont="1" applyFill="1" applyBorder="1" applyAlignment="1">
      <alignment horizontal="center" vertical="center" wrapText="1"/>
    </xf>
    <xf numFmtId="0" fontId="57" fillId="72" borderId="13" xfId="0" applyFont="1" applyFill="1" applyBorder="1" applyAlignment="1">
      <alignment horizontal="center" vertical="center" wrapText="1"/>
    </xf>
    <xf numFmtId="0" fontId="57" fillId="72" borderId="14" xfId="0" applyFont="1" applyFill="1" applyBorder="1" applyAlignment="1">
      <alignment horizontal="center" vertical="center" wrapText="1"/>
    </xf>
    <xf numFmtId="0" fontId="57" fillId="72" borderId="15" xfId="0" applyFont="1" applyFill="1" applyBorder="1" applyAlignment="1">
      <alignment horizontal="center" vertical="center" wrapText="1"/>
    </xf>
    <xf numFmtId="0" fontId="57" fillId="72" borderId="16" xfId="0" applyFont="1" applyFill="1" applyBorder="1" applyAlignment="1">
      <alignment horizontal="center" vertical="center" wrapText="1"/>
    </xf>
    <xf numFmtId="0" fontId="57" fillId="72" borderId="17" xfId="0" applyFont="1" applyFill="1" applyBorder="1" applyAlignment="1">
      <alignment horizontal="center" vertical="center" wrapText="1"/>
    </xf>
    <xf numFmtId="170" fontId="57" fillId="5" borderId="26" xfId="9" applyNumberFormat="1" applyFont="1" applyFill="1" applyBorder="1" applyAlignment="1">
      <alignment horizontal="center" vertical="distributed" wrapText="1"/>
    </xf>
    <xf numFmtId="170" fontId="57" fillId="5" borderId="11" xfId="9" applyNumberFormat="1" applyFont="1" applyFill="1" applyBorder="1" applyAlignment="1">
      <alignment horizontal="center" vertical="distributed" wrapText="1"/>
    </xf>
    <xf numFmtId="170" fontId="57" fillId="5" borderId="28" xfId="9" applyNumberFormat="1" applyFont="1" applyFill="1" applyBorder="1" applyAlignment="1">
      <alignment horizontal="center" vertical="distributed" wrapText="1"/>
    </xf>
    <xf numFmtId="170" fontId="57" fillId="5" borderId="1" xfId="9" applyNumberFormat="1" applyFont="1" applyFill="1" applyBorder="1" applyAlignment="1">
      <alignment horizontal="center" vertical="distributed" wrapText="1"/>
    </xf>
    <xf numFmtId="171" fontId="57" fillId="5" borderId="5" xfId="9" applyNumberFormat="1" applyFont="1" applyFill="1" applyBorder="1" applyAlignment="1">
      <alignment horizontal="center" vertical="center" wrapText="1"/>
    </xf>
    <xf numFmtId="170" fontId="57" fillId="6" borderId="26" xfId="9" applyNumberFormat="1" applyFont="1" applyFill="1" applyBorder="1" applyAlignment="1">
      <alignment horizontal="center" vertical="distributed" wrapText="1"/>
    </xf>
    <xf numFmtId="170" fontId="57" fillId="6" borderId="28" xfId="9" applyNumberFormat="1" applyFont="1" applyFill="1" applyBorder="1" applyAlignment="1">
      <alignment horizontal="center" vertical="distributed" wrapText="1"/>
    </xf>
    <xf numFmtId="0" fontId="57" fillId="0" borderId="27" xfId="9" applyNumberFormat="1" applyFont="1" applyBorder="1" applyAlignment="1">
      <alignment horizontal="center" vertical="distributed" wrapText="1"/>
    </xf>
    <xf numFmtId="0" fontId="57" fillId="2" borderId="29" xfId="9" applyNumberFormat="1" applyFont="1" applyFill="1" applyBorder="1" applyAlignment="1">
      <alignment horizontal="justify" vertical="center" wrapText="1"/>
    </xf>
    <xf numFmtId="0" fontId="57" fillId="2" borderId="30" xfId="9" applyNumberFormat="1" applyFont="1" applyFill="1" applyBorder="1" applyAlignment="1">
      <alignment horizontal="justify" vertical="center" wrapText="1"/>
    </xf>
    <xf numFmtId="0" fontId="57" fillId="13" borderId="12" xfId="0" applyFont="1" applyFill="1" applyBorder="1" applyAlignment="1">
      <alignment horizontal="center" vertical="center" wrapText="1"/>
    </xf>
    <xf numFmtId="0" fontId="57" fillId="13" borderId="13" xfId="0" applyFont="1" applyFill="1" applyBorder="1" applyAlignment="1">
      <alignment horizontal="center" vertical="center" wrapText="1"/>
    </xf>
    <xf numFmtId="0" fontId="57" fillId="13" borderId="14" xfId="0" applyFont="1" applyFill="1" applyBorder="1" applyAlignment="1">
      <alignment horizontal="center" vertical="center" wrapText="1"/>
    </xf>
    <xf numFmtId="0" fontId="57" fillId="13" borderId="15" xfId="0" applyFont="1" applyFill="1" applyBorder="1" applyAlignment="1">
      <alignment horizontal="center" vertical="center" wrapText="1"/>
    </xf>
    <xf numFmtId="0" fontId="57" fillId="13" borderId="16" xfId="0" applyFont="1" applyFill="1" applyBorder="1" applyAlignment="1">
      <alignment horizontal="center" vertical="center" wrapText="1"/>
    </xf>
    <xf numFmtId="0" fontId="57" fillId="13" borderId="17" xfId="0" applyFont="1" applyFill="1" applyBorder="1" applyAlignment="1">
      <alignment horizontal="center" vertical="center" wrapText="1"/>
    </xf>
    <xf numFmtId="0" fontId="57" fillId="70" borderId="12" xfId="0" applyFont="1" applyFill="1" applyBorder="1" applyAlignment="1">
      <alignment horizontal="center" vertical="center" wrapText="1"/>
    </xf>
    <xf numFmtId="0" fontId="57" fillId="70" borderId="13" xfId="0" applyFont="1" applyFill="1" applyBorder="1" applyAlignment="1">
      <alignment horizontal="center" vertical="center" wrapText="1"/>
    </xf>
    <xf numFmtId="0" fontId="57" fillId="70" borderId="14" xfId="0" applyFont="1" applyFill="1" applyBorder="1" applyAlignment="1">
      <alignment horizontal="center" vertical="center" wrapText="1"/>
    </xf>
    <xf numFmtId="0" fontId="57" fillId="70" borderId="15" xfId="0" applyFont="1" applyFill="1" applyBorder="1" applyAlignment="1">
      <alignment horizontal="center" vertical="center" wrapText="1"/>
    </xf>
    <xf numFmtId="0" fontId="57" fillId="70" borderId="16" xfId="0" applyFont="1" applyFill="1" applyBorder="1" applyAlignment="1">
      <alignment horizontal="center" vertical="center" wrapText="1"/>
    </xf>
    <xf numFmtId="0" fontId="57" fillId="70" borderId="17" xfId="0" applyFont="1" applyFill="1" applyBorder="1" applyAlignment="1">
      <alignment horizontal="center" vertical="center" wrapText="1"/>
    </xf>
    <xf numFmtId="170" fontId="57" fillId="12" borderId="26" xfId="9" applyNumberFormat="1" applyFont="1" applyFill="1" applyBorder="1" applyAlignment="1">
      <alignment horizontal="center" vertical="distributed" wrapText="1"/>
    </xf>
    <xf numFmtId="170" fontId="57" fillId="12" borderId="11" xfId="9" applyNumberFormat="1" applyFont="1" applyFill="1" applyBorder="1" applyAlignment="1">
      <alignment horizontal="center" vertical="distributed" wrapText="1"/>
    </xf>
    <xf numFmtId="170" fontId="57" fillId="12" borderId="28" xfId="9" applyNumberFormat="1" applyFont="1" applyFill="1" applyBorder="1" applyAlignment="1">
      <alignment horizontal="center" vertical="distributed" wrapText="1"/>
    </xf>
    <xf numFmtId="170" fontId="57" fillId="12" borderId="1" xfId="9" applyNumberFormat="1" applyFont="1" applyFill="1" applyBorder="1" applyAlignment="1">
      <alignment horizontal="center" vertical="distributed" wrapText="1"/>
    </xf>
    <xf numFmtId="170" fontId="57" fillId="0" borderId="26" xfId="9" applyNumberFormat="1" applyFont="1" applyFill="1" applyBorder="1" applyAlignment="1">
      <alignment horizontal="center" vertical="distributed" wrapText="1"/>
    </xf>
    <xf numFmtId="170" fontId="57" fillId="0" borderId="11" xfId="9" applyNumberFormat="1" applyFont="1" applyFill="1" applyBorder="1" applyAlignment="1">
      <alignment horizontal="center" vertical="distributed" wrapText="1"/>
    </xf>
    <xf numFmtId="170" fontId="57" fillId="0" borderId="28" xfId="9" applyNumberFormat="1" applyFont="1" applyFill="1" applyBorder="1" applyAlignment="1">
      <alignment horizontal="center" vertical="distributed" wrapText="1"/>
    </xf>
    <xf numFmtId="170" fontId="57" fillId="0" borderId="1" xfId="9" applyNumberFormat="1" applyFont="1" applyFill="1" applyBorder="1" applyAlignment="1">
      <alignment horizontal="center" vertical="distributed" wrapText="1"/>
    </xf>
    <xf numFmtId="165" fontId="57" fillId="5" borderId="5" xfId="9" applyFont="1" applyFill="1" applyBorder="1" applyAlignment="1">
      <alignment horizontal="center" vertical="distributed" wrapText="1"/>
    </xf>
    <xf numFmtId="0" fontId="57" fillId="72" borderId="21" xfId="0" applyFont="1" applyFill="1" applyBorder="1" applyAlignment="1">
      <alignment horizontal="center" vertical="center" wrapText="1"/>
    </xf>
    <xf numFmtId="0" fontId="57" fillId="72" borderId="20" xfId="0" applyFont="1" applyFill="1" applyBorder="1" applyAlignment="1">
      <alignment horizontal="center" vertical="center" wrapText="1"/>
    </xf>
    <xf numFmtId="0" fontId="57" fillId="72" borderId="22" xfId="0" applyFont="1" applyFill="1" applyBorder="1" applyAlignment="1">
      <alignment horizontal="center" vertical="center" wrapText="1"/>
    </xf>
    <xf numFmtId="0" fontId="57" fillId="0" borderId="11" xfId="9" applyNumberFormat="1" applyFont="1" applyFill="1" applyBorder="1" applyAlignment="1">
      <alignment horizontal="center" vertical="distributed" wrapText="1"/>
    </xf>
    <xf numFmtId="0" fontId="57" fillId="0" borderId="27" xfId="9" applyNumberFormat="1" applyFont="1" applyFill="1" applyBorder="1" applyAlignment="1">
      <alignment horizontal="center" vertical="distributed" wrapText="1"/>
    </xf>
    <xf numFmtId="0" fontId="61" fillId="0" borderId="60" xfId="0" applyFont="1" applyBorder="1" applyAlignment="1">
      <alignment horizontal="center" vertical="center"/>
    </xf>
    <xf numFmtId="0" fontId="61" fillId="0" borderId="61" xfId="0" applyFont="1" applyBorder="1" applyAlignment="1">
      <alignment horizontal="center" vertical="center"/>
    </xf>
    <xf numFmtId="0" fontId="61" fillId="0" borderId="62" xfId="0" applyFont="1" applyBorder="1" applyAlignment="1">
      <alignment horizontal="center" vertical="center"/>
    </xf>
    <xf numFmtId="0" fontId="68" fillId="0" borderId="0" xfId="2" applyFont="1" applyAlignment="1">
      <alignment horizontal="center" vertical="center"/>
    </xf>
    <xf numFmtId="190" fontId="57" fillId="73" borderId="34" xfId="2" applyNumberFormat="1" applyFont="1" applyFill="1" applyBorder="1" applyAlignment="1">
      <alignment horizontal="center"/>
    </xf>
    <xf numFmtId="190" fontId="57" fillId="73" borderId="0" xfId="2" applyNumberFormat="1" applyFont="1" applyFill="1" applyAlignment="1">
      <alignment horizontal="center"/>
    </xf>
    <xf numFmtId="190" fontId="57" fillId="73" borderId="63" xfId="2" applyNumberFormat="1" applyFont="1" applyFill="1" applyBorder="1" applyAlignment="1">
      <alignment horizontal="center"/>
    </xf>
    <xf numFmtId="0" fontId="68" fillId="73" borderId="60" xfId="2" applyFont="1" applyFill="1" applyBorder="1" applyAlignment="1">
      <alignment horizontal="right" vertical="center" wrapText="1"/>
    </xf>
    <xf numFmtId="0" fontId="68" fillId="73" borderId="61" xfId="2" applyFont="1" applyFill="1" applyBorder="1" applyAlignment="1">
      <alignment horizontal="right" vertical="center" wrapText="1"/>
    </xf>
    <xf numFmtId="0" fontId="68" fillId="73" borderId="67" xfId="2" applyFont="1" applyFill="1" applyBorder="1" applyAlignment="1">
      <alignment horizontal="center" vertical="center" wrapText="1"/>
    </xf>
    <xf numFmtId="0" fontId="68" fillId="73" borderId="68" xfId="2" applyFont="1" applyFill="1" applyBorder="1" applyAlignment="1">
      <alignment horizontal="center" vertical="center" wrapText="1"/>
    </xf>
    <xf numFmtId="0" fontId="61" fillId="0" borderId="60" xfId="2" applyFont="1" applyBorder="1" applyAlignment="1">
      <alignment horizontal="center" vertical="center"/>
    </xf>
    <xf numFmtId="0" fontId="61" fillId="0" borderId="61" xfId="2" applyFont="1" applyBorder="1" applyAlignment="1">
      <alignment horizontal="center" vertical="center"/>
    </xf>
    <xf numFmtId="0" fontId="61" fillId="0" borderId="62" xfId="2" applyFont="1" applyBorder="1" applyAlignment="1">
      <alignment horizontal="center" vertical="center"/>
    </xf>
    <xf numFmtId="0" fontId="57" fillId="2" borderId="54" xfId="2" applyFont="1" applyFill="1" applyBorder="1" applyAlignment="1">
      <alignment horizontal="right" vertical="center"/>
    </xf>
    <xf numFmtId="0" fontId="57" fillId="2" borderId="51" xfId="2" applyFont="1" applyFill="1" applyBorder="1" applyAlignment="1">
      <alignment horizontal="right" vertical="center"/>
    </xf>
    <xf numFmtId="0" fontId="79" fillId="0" borderId="7" xfId="2" applyFont="1" applyBorder="1" applyAlignment="1">
      <alignment horizontal="center" vertical="center"/>
    </xf>
    <xf numFmtId="0" fontId="79" fillId="0" borderId="6" xfId="2" applyFont="1" applyBorder="1" applyAlignment="1">
      <alignment horizontal="center" vertical="center"/>
    </xf>
    <xf numFmtId="0" fontId="79" fillId="0" borderId="55" xfId="2" applyFont="1" applyBorder="1" applyAlignment="1">
      <alignment horizontal="center" vertical="center"/>
    </xf>
    <xf numFmtId="0" fontId="79" fillId="0" borderId="8" xfId="2" applyFont="1" applyBorder="1" applyAlignment="1">
      <alignment horizontal="center" vertical="center"/>
    </xf>
    <xf numFmtId="0" fontId="57" fillId="73" borderId="5" xfId="2" applyFont="1" applyFill="1" applyBorder="1" applyAlignment="1">
      <alignment horizontal="center" vertical="center"/>
    </xf>
    <xf numFmtId="0" fontId="57" fillId="73" borderId="5" xfId="2" applyFont="1" applyFill="1" applyBorder="1" applyAlignment="1">
      <alignment horizontal="center" vertical="center" wrapText="1"/>
    </xf>
    <xf numFmtId="4" fontId="57" fillId="73" borderId="5" xfId="2" applyNumberFormat="1" applyFont="1" applyFill="1" applyBorder="1" applyAlignment="1">
      <alignment horizontal="center" vertical="center"/>
    </xf>
    <xf numFmtId="0" fontId="57" fillId="2" borderId="28" xfId="2" applyFont="1" applyFill="1" applyBorder="1" applyAlignment="1">
      <alignment horizontal="center" vertical="center"/>
    </xf>
    <xf numFmtId="0" fontId="57" fillId="2" borderId="1" xfId="2" applyFont="1" applyFill="1" applyBorder="1" applyAlignment="1">
      <alignment horizontal="center" vertical="center"/>
    </xf>
    <xf numFmtId="0" fontId="57" fillId="72" borderId="5" xfId="2" applyFont="1" applyFill="1" applyBorder="1" applyAlignment="1">
      <alignment horizontal="center" vertical="center"/>
    </xf>
    <xf numFmtId="0" fontId="57" fillId="73" borderId="54" xfId="2" applyFont="1" applyFill="1" applyBorder="1" applyAlignment="1">
      <alignment horizontal="center" vertical="center" wrapText="1"/>
    </xf>
    <xf numFmtId="0" fontId="57" fillId="73" borderId="55" xfId="2" applyFont="1" applyFill="1" applyBorder="1" applyAlignment="1">
      <alignment horizontal="center" vertical="center" wrapText="1"/>
    </xf>
    <xf numFmtId="0" fontId="57" fillId="73" borderId="51" xfId="2" applyFont="1" applyFill="1" applyBorder="1" applyAlignment="1">
      <alignment horizontal="center" vertical="center" wrapText="1"/>
    </xf>
    <xf numFmtId="0" fontId="66" fillId="0" borderId="7" xfId="0" applyFont="1" applyBorder="1" applyAlignment="1">
      <alignment horizontal="left" vertical="justify" wrapText="1"/>
    </xf>
    <xf numFmtId="0" fontId="66" fillId="0" borderId="6" xfId="0" applyFont="1" applyBorder="1" applyAlignment="1">
      <alignment horizontal="left" vertical="justify" wrapText="1"/>
    </xf>
    <xf numFmtId="0" fontId="66" fillId="0" borderId="8" xfId="0" applyFont="1" applyBorder="1" applyAlignment="1">
      <alignment horizontal="left" vertical="justify" wrapText="1"/>
    </xf>
    <xf numFmtId="0" fontId="63" fillId="0" borderId="54" xfId="0" applyFont="1" applyBorder="1" applyAlignment="1">
      <alignment horizontal="center"/>
    </xf>
    <xf numFmtId="0" fontId="63" fillId="0" borderId="55" xfId="0" applyFont="1" applyBorder="1" applyAlignment="1">
      <alignment horizontal="center"/>
    </xf>
    <xf numFmtId="0" fontId="63" fillId="0" borderId="51" xfId="0" applyFont="1" applyBorder="1" applyAlignment="1">
      <alignment horizontal="center"/>
    </xf>
    <xf numFmtId="0" fontId="66" fillId="0" borderId="0" xfId="0" applyFont="1" applyAlignment="1">
      <alignment horizontal="center" wrapText="1"/>
    </xf>
    <xf numFmtId="0" fontId="76" fillId="0" borderId="23" xfId="20" applyFont="1" applyBorder="1" applyAlignment="1">
      <alignment horizontal="justify" vertical="top" wrapText="1"/>
    </xf>
    <xf numFmtId="0" fontId="76" fillId="0" borderId="24" xfId="20" applyFont="1" applyBorder="1" applyAlignment="1">
      <alignment horizontal="justify" vertical="top" wrapText="1"/>
    </xf>
    <xf numFmtId="0" fontId="76" fillId="0" borderId="25" xfId="20" applyFont="1" applyBorder="1" applyAlignment="1">
      <alignment horizontal="justify" vertical="top" wrapText="1"/>
    </xf>
    <xf numFmtId="0" fontId="72" fillId="0" borderId="34" xfId="6" applyFont="1" applyBorder="1" applyAlignment="1">
      <alignment horizontal="justify" wrapText="1"/>
    </xf>
    <xf numFmtId="0" fontId="72" fillId="0" borderId="0" xfId="6" applyFont="1" applyAlignment="1">
      <alignment horizontal="justify" wrapText="1"/>
    </xf>
    <xf numFmtId="0" fontId="72" fillId="0" borderId="53" xfId="6" applyFont="1" applyBorder="1" applyAlignment="1">
      <alignment horizontal="justify" wrapText="1"/>
    </xf>
    <xf numFmtId="0" fontId="76" fillId="0" borderId="34" xfId="6" applyFont="1" applyBorder="1" applyAlignment="1">
      <alignment horizontal="justify" wrapText="1"/>
    </xf>
    <xf numFmtId="0" fontId="76" fillId="0" borderId="0" xfId="6" applyFont="1" applyAlignment="1">
      <alignment horizontal="justify" wrapText="1"/>
    </xf>
    <xf numFmtId="0" fontId="76" fillId="0" borderId="53" xfId="6" applyFont="1" applyBorder="1" applyAlignment="1">
      <alignment horizontal="justify" wrapText="1"/>
    </xf>
  </cellXfs>
  <cellStyles count="14967">
    <cellStyle name="_x000d__x000a_JournalTemplate=C:\COMFO\CTALK\JOURSTD.TPL_x000d__x000a_LbStateAddress=3 3 0 251 1 89 2 311_x000d__x000a_LbStateJou" xfId="114" xr:uid="{00000000-0005-0000-0000-000000000000}"/>
    <cellStyle name="20% - Ênfase1 100" xfId="61" xr:uid="{00000000-0005-0000-0000-000001000000}"/>
    <cellStyle name="20% - Ênfase1 2" xfId="2101" xr:uid="{00000000-0005-0000-0000-000002000000}"/>
    <cellStyle name="20% - Ênfase1 2 2" xfId="2432" xr:uid="{00000000-0005-0000-0000-000003000000}"/>
    <cellStyle name="20% - Ênfase1 2 2 2" xfId="4275" xr:uid="{00000000-0005-0000-0000-000004000000}"/>
    <cellStyle name="20% - Ênfase1 2 2 2 2" xfId="14937" xr:uid="{00000000-0005-0000-0000-000005000000}"/>
    <cellStyle name="20% - Ênfase1 2 2 3" xfId="13124" xr:uid="{00000000-0005-0000-0000-000006000000}"/>
    <cellStyle name="20% - Ênfase2 2" xfId="2102" xr:uid="{00000000-0005-0000-0000-000007000000}"/>
    <cellStyle name="20% - Ênfase2 2 2" xfId="2433" xr:uid="{00000000-0005-0000-0000-000008000000}"/>
    <cellStyle name="20% - Ênfase2 2 2 2" xfId="4276" xr:uid="{00000000-0005-0000-0000-000009000000}"/>
    <cellStyle name="20% - Ênfase2 2 2 2 2" xfId="14938" xr:uid="{00000000-0005-0000-0000-00000A000000}"/>
    <cellStyle name="20% - Ênfase2 2 2 3" xfId="13125" xr:uid="{00000000-0005-0000-0000-00000B000000}"/>
    <cellStyle name="20% - Ênfase3 2" xfId="2103" xr:uid="{00000000-0005-0000-0000-00000C000000}"/>
    <cellStyle name="20% - Ênfase3 2 2" xfId="2434" xr:uid="{00000000-0005-0000-0000-00000D000000}"/>
    <cellStyle name="20% - Ênfase3 2 2 2" xfId="4277" xr:uid="{00000000-0005-0000-0000-00000E000000}"/>
    <cellStyle name="20% - Ênfase3 2 2 2 2" xfId="14939" xr:uid="{00000000-0005-0000-0000-00000F000000}"/>
    <cellStyle name="20% - Ênfase3 2 2 3" xfId="13126" xr:uid="{00000000-0005-0000-0000-000010000000}"/>
    <cellStyle name="20% - Ênfase4 2" xfId="2104" xr:uid="{00000000-0005-0000-0000-000011000000}"/>
    <cellStyle name="20% - Ênfase4 2 2" xfId="2435" xr:uid="{00000000-0005-0000-0000-000012000000}"/>
    <cellStyle name="20% - Ênfase4 2 2 2" xfId="4278" xr:uid="{00000000-0005-0000-0000-000013000000}"/>
    <cellStyle name="20% - Ênfase4 2 2 2 2" xfId="14940" xr:uid="{00000000-0005-0000-0000-000014000000}"/>
    <cellStyle name="20% - Ênfase4 2 2 3" xfId="13127" xr:uid="{00000000-0005-0000-0000-000015000000}"/>
    <cellStyle name="20% - Ênfase5 2" xfId="2105" xr:uid="{00000000-0005-0000-0000-000016000000}"/>
    <cellStyle name="20% - Ênfase5 2 2" xfId="2436" xr:uid="{00000000-0005-0000-0000-000017000000}"/>
    <cellStyle name="20% - Ênfase5 2 2 2" xfId="4279" xr:uid="{00000000-0005-0000-0000-000018000000}"/>
    <cellStyle name="20% - Ênfase5 2 2 2 2" xfId="14941" xr:uid="{00000000-0005-0000-0000-000019000000}"/>
    <cellStyle name="20% - Ênfase5 2 2 3" xfId="13128" xr:uid="{00000000-0005-0000-0000-00001A000000}"/>
    <cellStyle name="20% - Ênfase6 2" xfId="2106" xr:uid="{00000000-0005-0000-0000-00001B000000}"/>
    <cellStyle name="20% - Ênfase6 2 2" xfId="2437" xr:uid="{00000000-0005-0000-0000-00001C000000}"/>
    <cellStyle name="20% - Ênfase6 2 2 2" xfId="4280" xr:uid="{00000000-0005-0000-0000-00001D000000}"/>
    <cellStyle name="20% - Ênfase6 2 2 2 2" xfId="14942" xr:uid="{00000000-0005-0000-0000-00001E000000}"/>
    <cellStyle name="20% - Ênfase6 2 2 3" xfId="13129" xr:uid="{00000000-0005-0000-0000-00001F000000}"/>
    <cellStyle name="40% - Ênfase1 2" xfId="2107" xr:uid="{00000000-0005-0000-0000-000020000000}"/>
    <cellStyle name="40% - Ênfase1 2 2" xfId="2438" xr:uid="{00000000-0005-0000-0000-000021000000}"/>
    <cellStyle name="40% - Ênfase1 2 2 2" xfId="4281" xr:uid="{00000000-0005-0000-0000-000022000000}"/>
    <cellStyle name="40% - Ênfase1 2 2 2 2" xfId="14943" xr:uid="{00000000-0005-0000-0000-000023000000}"/>
    <cellStyle name="40% - Ênfase1 2 2 3" xfId="13130" xr:uid="{00000000-0005-0000-0000-000024000000}"/>
    <cellStyle name="40% - Ênfase2 2" xfId="2108" xr:uid="{00000000-0005-0000-0000-000025000000}"/>
    <cellStyle name="40% - Ênfase2 2 2" xfId="2439" xr:uid="{00000000-0005-0000-0000-000026000000}"/>
    <cellStyle name="40% - Ênfase2 2 2 2" xfId="4282" xr:uid="{00000000-0005-0000-0000-000027000000}"/>
    <cellStyle name="40% - Ênfase2 2 2 2 2" xfId="14944" xr:uid="{00000000-0005-0000-0000-000028000000}"/>
    <cellStyle name="40% - Ênfase2 2 2 3" xfId="13131" xr:uid="{00000000-0005-0000-0000-000029000000}"/>
    <cellStyle name="40% - Ênfase3 2" xfId="2109" xr:uid="{00000000-0005-0000-0000-00002A000000}"/>
    <cellStyle name="40% - Ênfase3 2 2" xfId="2440" xr:uid="{00000000-0005-0000-0000-00002B000000}"/>
    <cellStyle name="40% - Ênfase3 2 2 2" xfId="4283" xr:uid="{00000000-0005-0000-0000-00002C000000}"/>
    <cellStyle name="40% - Ênfase3 2 2 2 2" xfId="14945" xr:uid="{00000000-0005-0000-0000-00002D000000}"/>
    <cellStyle name="40% - Ênfase3 2 2 3" xfId="13132" xr:uid="{00000000-0005-0000-0000-00002E000000}"/>
    <cellStyle name="40% - Ênfase4 2" xfId="2110" xr:uid="{00000000-0005-0000-0000-00002F000000}"/>
    <cellStyle name="40% - Ênfase4 2 2" xfId="2441" xr:uid="{00000000-0005-0000-0000-000030000000}"/>
    <cellStyle name="40% - Ênfase4 2 2 2" xfId="4284" xr:uid="{00000000-0005-0000-0000-000031000000}"/>
    <cellStyle name="40% - Ênfase4 2 2 2 2" xfId="14946" xr:uid="{00000000-0005-0000-0000-000032000000}"/>
    <cellStyle name="40% - Ênfase4 2 2 3" xfId="13133" xr:uid="{00000000-0005-0000-0000-000033000000}"/>
    <cellStyle name="40% - Ênfase5 2" xfId="2111" xr:uid="{00000000-0005-0000-0000-000034000000}"/>
    <cellStyle name="40% - Ênfase5 2 2" xfId="2442" xr:uid="{00000000-0005-0000-0000-000035000000}"/>
    <cellStyle name="40% - Ênfase5 2 2 2" xfId="4285" xr:uid="{00000000-0005-0000-0000-000036000000}"/>
    <cellStyle name="40% - Ênfase5 2 2 2 2" xfId="14947" xr:uid="{00000000-0005-0000-0000-000037000000}"/>
    <cellStyle name="40% - Ênfase5 2 2 3" xfId="13134" xr:uid="{00000000-0005-0000-0000-000038000000}"/>
    <cellStyle name="40% - Ênfase6 2" xfId="2112" xr:uid="{00000000-0005-0000-0000-000039000000}"/>
    <cellStyle name="40% - Ênfase6 2 2" xfId="2443" xr:uid="{00000000-0005-0000-0000-00003A000000}"/>
    <cellStyle name="40% - Ênfase6 2 2 2" xfId="4286" xr:uid="{00000000-0005-0000-0000-00003B000000}"/>
    <cellStyle name="40% - Ênfase6 2 2 2 2" xfId="14948" xr:uid="{00000000-0005-0000-0000-00003C000000}"/>
    <cellStyle name="40% - Ênfase6 2 2 3" xfId="13135" xr:uid="{00000000-0005-0000-0000-00003D000000}"/>
    <cellStyle name="60% - Ênfase1 2" xfId="2113" xr:uid="{00000000-0005-0000-0000-00003E000000}"/>
    <cellStyle name="60% - Ênfase1 2 2" xfId="2444" xr:uid="{00000000-0005-0000-0000-00003F000000}"/>
    <cellStyle name="60% - Ênfase2 2" xfId="2114" xr:uid="{00000000-0005-0000-0000-000040000000}"/>
    <cellStyle name="60% - Ênfase2 2 2" xfId="2445" xr:uid="{00000000-0005-0000-0000-000041000000}"/>
    <cellStyle name="60% - Ênfase3 2" xfId="2115" xr:uid="{00000000-0005-0000-0000-000042000000}"/>
    <cellStyle name="60% - Ênfase3 2 2" xfId="2446" xr:uid="{00000000-0005-0000-0000-000043000000}"/>
    <cellStyle name="60% - Ênfase4 2" xfId="2116" xr:uid="{00000000-0005-0000-0000-000044000000}"/>
    <cellStyle name="60% - Ênfase4 2 2" xfId="2447" xr:uid="{00000000-0005-0000-0000-000045000000}"/>
    <cellStyle name="60% - Ênfase5 2" xfId="2117" xr:uid="{00000000-0005-0000-0000-000046000000}"/>
    <cellStyle name="60% - Ênfase5 2 2" xfId="2448" xr:uid="{00000000-0005-0000-0000-000047000000}"/>
    <cellStyle name="60% - Ênfase6 2" xfId="2118" xr:uid="{00000000-0005-0000-0000-000048000000}"/>
    <cellStyle name="60% - Ênfase6 2 2" xfId="2449" xr:uid="{00000000-0005-0000-0000-000049000000}"/>
    <cellStyle name="60% - Ênfase6 37" xfId="62" xr:uid="{00000000-0005-0000-0000-00004A000000}"/>
    <cellStyle name="Bom 2" xfId="2119" xr:uid="{00000000-0005-0000-0000-00004B000000}"/>
    <cellStyle name="Bom 2 2" xfId="2450" xr:uid="{00000000-0005-0000-0000-00004C000000}"/>
    <cellStyle name="Cálculo 2" xfId="2120" xr:uid="{00000000-0005-0000-0000-00004D000000}"/>
    <cellStyle name="Cálculo 2 2" xfId="2451" xr:uid="{00000000-0005-0000-0000-00004E000000}"/>
    <cellStyle name="Célula de Verificação 2" xfId="2121" xr:uid="{00000000-0005-0000-0000-00004F000000}"/>
    <cellStyle name="Célula de Verificação 2 2" xfId="2452" xr:uid="{00000000-0005-0000-0000-000050000000}"/>
    <cellStyle name="Célula Vinculada 2" xfId="2122" xr:uid="{00000000-0005-0000-0000-000051000000}"/>
    <cellStyle name="Célula Vinculada 2 2" xfId="2453" xr:uid="{00000000-0005-0000-0000-000052000000}"/>
    <cellStyle name="Comma_Arauco Piping list" xfId="115" xr:uid="{00000000-0005-0000-0000-000053000000}"/>
    <cellStyle name="Comma0" xfId="116" xr:uid="{00000000-0005-0000-0000-000054000000}"/>
    <cellStyle name="CORES" xfId="117" xr:uid="{00000000-0005-0000-0000-000055000000}"/>
    <cellStyle name="Currency [0]_Arauco Piping list" xfId="118" xr:uid="{00000000-0005-0000-0000-000056000000}"/>
    <cellStyle name="Currency_Arauco Piping list" xfId="119" xr:uid="{00000000-0005-0000-0000-000057000000}"/>
    <cellStyle name="Currency0" xfId="120" xr:uid="{00000000-0005-0000-0000-000058000000}"/>
    <cellStyle name="Data" xfId="121" xr:uid="{00000000-0005-0000-0000-000059000000}"/>
    <cellStyle name="Date" xfId="122" xr:uid="{00000000-0005-0000-0000-00005A000000}"/>
    <cellStyle name="Ênfase1 2" xfId="2123" xr:uid="{00000000-0005-0000-0000-00005B000000}"/>
    <cellStyle name="Ênfase1 2 2" xfId="2454" xr:uid="{00000000-0005-0000-0000-00005C000000}"/>
    <cellStyle name="Ênfase2 2" xfId="2124" xr:uid="{00000000-0005-0000-0000-00005D000000}"/>
    <cellStyle name="Ênfase2 2 2" xfId="2455" xr:uid="{00000000-0005-0000-0000-00005E000000}"/>
    <cellStyle name="Ênfase3 2" xfId="2125" xr:uid="{00000000-0005-0000-0000-00005F000000}"/>
    <cellStyle name="Ênfase3 2 2" xfId="2456" xr:uid="{00000000-0005-0000-0000-000060000000}"/>
    <cellStyle name="Ênfase4 2" xfId="2126" xr:uid="{00000000-0005-0000-0000-000061000000}"/>
    <cellStyle name="Ênfase4 2 2" xfId="2457" xr:uid="{00000000-0005-0000-0000-000062000000}"/>
    <cellStyle name="Ênfase5 2" xfId="2127" xr:uid="{00000000-0005-0000-0000-000063000000}"/>
    <cellStyle name="Ênfase5 2 2" xfId="2458" xr:uid="{00000000-0005-0000-0000-000064000000}"/>
    <cellStyle name="Ênfase6 2" xfId="2128" xr:uid="{00000000-0005-0000-0000-000065000000}"/>
    <cellStyle name="Ênfase6 2 2" xfId="2459" xr:uid="{00000000-0005-0000-0000-000066000000}"/>
    <cellStyle name="Entrada 2" xfId="2129" xr:uid="{00000000-0005-0000-0000-000067000000}"/>
    <cellStyle name="Entrada 2 2" xfId="2460" xr:uid="{00000000-0005-0000-0000-000068000000}"/>
    <cellStyle name="Excel Built-in Excel Built-in Excel Built-in Excel Built-in Excel Built-in Excel Built-in Excel Built-in Excel Built-in Separador de milhares 4" xfId="63" xr:uid="{00000000-0005-0000-0000-000069000000}"/>
    <cellStyle name="Excel Built-in Excel Built-in Excel Built-in Excel Built-in Excel Built-in Excel Built-in Excel Built-in Separador de milhares 4" xfId="64" xr:uid="{00000000-0005-0000-0000-00006A000000}"/>
    <cellStyle name="Excel Built-in Normal" xfId="65" xr:uid="{00000000-0005-0000-0000-00006B000000}"/>
    <cellStyle name="Excel Built-in Normal 1" xfId="66" xr:uid="{00000000-0005-0000-0000-00006C000000}"/>
    <cellStyle name="Excel Built-in Normal 2" xfId="83" xr:uid="{00000000-0005-0000-0000-00006D000000}"/>
    <cellStyle name="Excel Built-in Normal 3" xfId="92" xr:uid="{00000000-0005-0000-0000-00006E000000}"/>
    <cellStyle name="Excel_BuiltIn_Comma" xfId="67" xr:uid="{00000000-0005-0000-0000-00006F000000}"/>
    <cellStyle name="Fixed" xfId="123" xr:uid="{00000000-0005-0000-0000-000070000000}"/>
    <cellStyle name="Fixo" xfId="124" xr:uid="{00000000-0005-0000-0000-000071000000}"/>
    <cellStyle name="Followed Hyperlink" xfId="125" xr:uid="{00000000-0005-0000-0000-000072000000}"/>
    <cellStyle name="Grey" xfId="126" xr:uid="{00000000-0005-0000-0000-000073000000}"/>
    <cellStyle name="Heading" xfId="68" xr:uid="{00000000-0005-0000-0000-000074000000}"/>
    <cellStyle name="Heading 1" xfId="127" xr:uid="{00000000-0005-0000-0000-000075000000}"/>
    <cellStyle name="Heading 2" xfId="128" xr:uid="{00000000-0005-0000-0000-000076000000}"/>
    <cellStyle name="Heading1" xfId="69" xr:uid="{00000000-0005-0000-0000-000077000000}"/>
    <cellStyle name="Hiperlink 2" xfId="84" xr:uid="{00000000-0005-0000-0000-000078000000}"/>
    <cellStyle name="Incorreto 2" xfId="2130" xr:uid="{00000000-0005-0000-0000-000079000000}"/>
    <cellStyle name="Incorreto 2 2" xfId="2461" xr:uid="{00000000-0005-0000-0000-00007A000000}"/>
    <cellStyle name="Indefinido" xfId="129" xr:uid="{00000000-0005-0000-0000-00007B000000}"/>
    <cellStyle name="Input [yellow]" xfId="130" xr:uid="{00000000-0005-0000-0000-00007C000000}"/>
    <cellStyle name="material" xfId="131" xr:uid="{00000000-0005-0000-0000-00007D000000}"/>
    <cellStyle name="material 2" xfId="535" xr:uid="{00000000-0005-0000-0000-00007E000000}"/>
    <cellStyle name="material 2 2" xfId="1091" xr:uid="{00000000-0005-0000-0000-00007F000000}"/>
    <cellStyle name="material 3" xfId="477" xr:uid="{00000000-0005-0000-0000-000080000000}"/>
    <cellStyle name="material 4" xfId="361" xr:uid="{00000000-0005-0000-0000-000081000000}"/>
    <cellStyle name="MINIPG" xfId="132" xr:uid="{00000000-0005-0000-0000-000082000000}"/>
    <cellStyle name="Moeda" xfId="13" builtinId="4"/>
    <cellStyle name="Moeda 2" xfId="10" xr:uid="{00000000-0005-0000-0000-000084000000}"/>
    <cellStyle name="Moeda 2 2" xfId="85" xr:uid="{00000000-0005-0000-0000-000085000000}"/>
    <cellStyle name="Moeda 3" xfId="16" xr:uid="{00000000-0005-0000-0000-000086000000}"/>
    <cellStyle name="Moeda 3 2" xfId="53" xr:uid="{00000000-0005-0000-0000-000087000000}"/>
    <cellStyle name="Moeda 3 2 2" xfId="14949" xr:uid="{00000000-0005-0000-0000-000088000000}"/>
    <cellStyle name="Moeda 3 3" xfId="13136" xr:uid="{00000000-0005-0000-0000-000089000000}"/>
    <cellStyle name="Neutra 2" xfId="2131" xr:uid="{00000000-0005-0000-0000-00008A000000}"/>
    <cellStyle name="Neutra 2 2" xfId="2462" xr:uid="{00000000-0005-0000-0000-00008B000000}"/>
    <cellStyle name="Normal" xfId="0" builtinId="0"/>
    <cellStyle name="Normal - Style1" xfId="133" xr:uid="{00000000-0005-0000-0000-00008D000000}"/>
    <cellStyle name="Normal 10" xfId="97" xr:uid="{00000000-0005-0000-0000-00008E000000}"/>
    <cellStyle name="Normal 10 2" xfId="306" xr:uid="{00000000-0005-0000-0000-00008F000000}"/>
    <cellStyle name="Normal 10 2 2" xfId="1042" xr:uid="{00000000-0005-0000-0000-000090000000}"/>
    <cellStyle name="Normal 10 3" xfId="986" xr:uid="{00000000-0005-0000-0000-000091000000}"/>
    <cellStyle name="Normal 100" xfId="985" xr:uid="{00000000-0005-0000-0000-000092000000}"/>
    <cellStyle name="Normal 101" xfId="1303" xr:uid="{00000000-0005-0000-0000-000093000000}"/>
    <cellStyle name="Normal 102" xfId="1306" xr:uid="{00000000-0005-0000-0000-000094000000}"/>
    <cellStyle name="Normal 103" xfId="2040" xr:uid="{00000000-0005-0000-0000-000095000000}"/>
    <cellStyle name="Normal 104" xfId="2045" xr:uid="{00000000-0005-0000-0000-000096000000}"/>
    <cellStyle name="Normal 105" xfId="2049" xr:uid="{00000000-0005-0000-0000-000097000000}"/>
    <cellStyle name="Normal 106" xfId="2055" xr:uid="{00000000-0005-0000-0000-000098000000}"/>
    <cellStyle name="Normal 107" xfId="2062" xr:uid="{00000000-0005-0000-0000-000099000000}"/>
    <cellStyle name="Normal 108" xfId="2046" xr:uid="{00000000-0005-0000-0000-00009A000000}"/>
    <cellStyle name="Normal 109" xfId="2065" xr:uid="{00000000-0005-0000-0000-00009B000000}"/>
    <cellStyle name="Normal 11" xfId="103" xr:uid="{00000000-0005-0000-0000-00009C000000}"/>
    <cellStyle name="Normal 11 2" xfId="307" xr:uid="{00000000-0005-0000-0000-00009D000000}"/>
    <cellStyle name="Normal 11 2 2" xfId="1043" xr:uid="{00000000-0005-0000-0000-00009E000000}"/>
    <cellStyle name="Normal 11 3" xfId="987" xr:uid="{00000000-0005-0000-0000-00009F000000}"/>
    <cellStyle name="Normal 110" xfId="2060" xr:uid="{00000000-0005-0000-0000-0000A0000000}"/>
    <cellStyle name="Normal 111" xfId="2041" xr:uid="{00000000-0005-0000-0000-0000A1000000}"/>
    <cellStyle name="Normal 112" xfId="2067" xr:uid="{00000000-0005-0000-0000-0000A2000000}"/>
    <cellStyle name="Normal 113" xfId="2063" xr:uid="{00000000-0005-0000-0000-0000A3000000}"/>
    <cellStyle name="Normal 114" xfId="2057" xr:uid="{00000000-0005-0000-0000-0000A4000000}"/>
    <cellStyle name="Normal 115" xfId="2048" xr:uid="{00000000-0005-0000-0000-0000A5000000}"/>
    <cellStyle name="Normal 116" xfId="2044" xr:uid="{00000000-0005-0000-0000-0000A6000000}"/>
    <cellStyle name="Normal 117" xfId="2050" xr:uid="{00000000-0005-0000-0000-0000A7000000}"/>
    <cellStyle name="Normal 118" xfId="2043" xr:uid="{00000000-0005-0000-0000-0000A8000000}"/>
    <cellStyle name="Normal 119" xfId="2054" xr:uid="{00000000-0005-0000-0000-0000A9000000}"/>
    <cellStyle name="Normal 12" xfId="100" xr:uid="{00000000-0005-0000-0000-0000AA000000}"/>
    <cellStyle name="Normal 12 2" xfId="536" xr:uid="{00000000-0005-0000-0000-0000AB000000}"/>
    <cellStyle name="Normal 12 2 2" xfId="1092" xr:uid="{00000000-0005-0000-0000-0000AC000000}"/>
    <cellStyle name="Normal 12 3" xfId="478" xr:uid="{00000000-0005-0000-0000-0000AD000000}"/>
    <cellStyle name="Normal 12 4" xfId="362" xr:uid="{00000000-0005-0000-0000-0000AE000000}"/>
    <cellStyle name="Normal 120" xfId="2042" xr:uid="{00000000-0005-0000-0000-0000AF000000}"/>
    <cellStyle name="Normal 121" xfId="2051" xr:uid="{00000000-0005-0000-0000-0000B0000000}"/>
    <cellStyle name="Normal 122" xfId="2066" xr:uid="{00000000-0005-0000-0000-0000B1000000}"/>
    <cellStyle name="Normal 123" xfId="2047" xr:uid="{00000000-0005-0000-0000-0000B2000000}"/>
    <cellStyle name="Normal 124" xfId="2068" xr:uid="{00000000-0005-0000-0000-0000B3000000}"/>
    <cellStyle name="Normal 125" xfId="2058" xr:uid="{00000000-0005-0000-0000-0000B4000000}"/>
    <cellStyle name="Normal 126" xfId="2059" xr:uid="{00000000-0005-0000-0000-0000B5000000}"/>
    <cellStyle name="Normal 127" xfId="2052" xr:uid="{00000000-0005-0000-0000-0000B6000000}"/>
    <cellStyle name="Normal 128" xfId="2064" xr:uid="{00000000-0005-0000-0000-0000B7000000}"/>
    <cellStyle name="Normal 129" xfId="2053" xr:uid="{00000000-0005-0000-0000-0000B8000000}"/>
    <cellStyle name="Normal 13" xfId="101" xr:uid="{00000000-0005-0000-0000-0000B9000000}"/>
    <cellStyle name="Normal 13 10" xfId="1308" xr:uid="{00000000-0005-0000-0000-0000BA000000}"/>
    <cellStyle name="Normal 13 10 2" xfId="3264" xr:uid="{00000000-0005-0000-0000-0000BB000000}"/>
    <cellStyle name="Normal 13 10 2 2" xfId="13929" xr:uid="{00000000-0005-0000-0000-0000BC000000}"/>
    <cellStyle name="Normal 13 10 2 3" xfId="7912" xr:uid="{00000000-0005-0000-0000-0000BD000000}"/>
    <cellStyle name="Normal 13 10 3" xfId="7913" xr:uid="{00000000-0005-0000-0000-0000BE000000}"/>
    <cellStyle name="Normal 13 10 4" xfId="6902" xr:uid="{00000000-0005-0000-0000-0000BF000000}"/>
    <cellStyle name="Normal 13 10 5" xfId="12116" xr:uid="{00000000-0005-0000-0000-0000C0000000}"/>
    <cellStyle name="Normal 13 10 6" xfId="5077" xr:uid="{00000000-0005-0000-0000-0000C1000000}"/>
    <cellStyle name="Normal 13 11" xfId="257" xr:uid="{00000000-0005-0000-0000-0000C2000000}"/>
    <cellStyle name="Normal 13 11 2" xfId="2530" xr:uid="{00000000-0005-0000-0000-0000C3000000}"/>
    <cellStyle name="Normal 13 11 2 2" xfId="13196" xr:uid="{00000000-0005-0000-0000-0000C4000000}"/>
    <cellStyle name="Normal 13 11 2 3" xfId="7914" xr:uid="{00000000-0005-0000-0000-0000C5000000}"/>
    <cellStyle name="Normal 13 11 3" xfId="7915" xr:uid="{00000000-0005-0000-0000-0000C6000000}"/>
    <cellStyle name="Normal 13 11 4" xfId="6168" xr:uid="{00000000-0005-0000-0000-0000C7000000}"/>
    <cellStyle name="Normal 13 11 5" xfId="11383" xr:uid="{00000000-0005-0000-0000-0000C8000000}"/>
    <cellStyle name="Normal 13 11 6" xfId="4344" xr:uid="{00000000-0005-0000-0000-0000C9000000}"/>
    <cellStyle name="Normal 13 12" xfId="2146" xr:uid="{00000000-0005-0000-0000-0000CA000000}"/>
    <cellStyle name="Normal 13 12 2" xfId="4004" xr:uid="{00000000-0005-0000-0000-0000CB000000}"/>
    <cellStyle name="Normal 13 12 2 2" xfId="14666" xr:uid="{00000000-0005-0000-0000-0000CC000000}"/>
    <cellStyle name="Normal 13 12 2 3" xfId="7916" xr:uid="{00000000-0005-0000-0000-0000CD000000}"/>
    <cellStyle name="Normal 13 12 3" xfId="7917" xr:uid="{00000000-0005-0000-0000-0000CE000000}"/>
    <cellStyle name="Normal 13 12 4" xfId="7642" xr:uid="{00000000-0005-0000-0000-0000CF000000}"/>
    <cellStyle name="Normal 13 12 5" xfId="12853" xr:uid="{00000000-0005-0000-0000-0000D0000000}"/>
    <cellStyle name="Normal 13 12 6" xfId="5814" xr:uid="{00000000-0005-0000-0000-0000D1000000}"/>
    <cellStyle name="Normal 13 13" xfId="2297" xr:uid="{00000000-0005-0000-0000-0000D2000000}"/>
    <cellStyle name="Normal 13 13 2" xfId="4140" xr:uid="{00000000-0005-0000-0000-0000D3000000}"/>
    <cellStyle name="Normal 13 13 2 2" xfId="14802" xr:uid="{00000000-0005-0000-0000-0000D4000000}"/>
    <cellStyle name="Normal 13 13 2 3" xfId="7918" xr:uid="{00000000-0005-0000-0000-0000D5000000}"/>
    <cellStyle name="Normal 13 13 3" xfId="7778" xr:uid="{00000000-0005-0000-0000-0000D6000000}"/>
    <cellStyle name="Normal 13 13 4" xfId="12989" xr:uid="{00000000-0005-0000-0000-0000D7000000}"/>
    <cellStyle name="Normal 13 13 5" xfId="5950" xr:uid="{00000000-0005-0000-0000-0000D8000000}"/>
    <cellStyle name="Normal 13 14" xfId="2490" xr:uid="{00000000-0005-0000-0000-0000D9000000}"/>
    <cellStyle name="Normal 13 14 2" xfId="7919" xr:uid="{00000000-0005-0000-0000-0000DA000000}"/>
    <cellStyle name="Normal 13 14 3" xfId="13157" xr:uid="{00000000-0005-0000-0000-0000DB000000}"/>
    <cellStyle name="Normal 13 14 4" xfId="6087" xr:uid="{00000000-0005-0000-0000-0000DC000000}"/>
    <cellStyle name="Normal 13 15" xfId="7920" xr:uid="{00000000-0005-0000-0000-0000DD000000}"/>
    <cellStyle name="Normal 13 16" xfId="6128" xr:uid="{00000000-0005-0000-0000-0000DE000000}"/>
    <cellStyle name="Normal 13 17" xfId="11344" xr:uid="{00000000-0005-0000-0000-0000DF000000}"/>
    <cellStyle name="Normal 13 18" xfId="4305" xr:uid="{00000000-0005-0000-0000-0000E0000000}"/>
    <cellStyle name="Normal 13 2" xfId="155" xr:uid="{00000000-0005-0000-0000-0000E1000000}"/>
    <cellStyle name="Normal 13 2 10" xfId="2147" xr:uid="{00000000-0005-0000-0000-0000E2000000}"/>
    <cellStyle name="Normal 13 2 10 2" xfId="4005" xr:uid="{00000000-0005-0000-0000-0000E3000000}"/>
    <cellStyle name="Normal 13 2 10 2 2" xfId="14667" xr:uid="{00000000-0005-0000-0000-0000E4000000}"/>
    <cellStyle name="Normal 13 2 10 2 3" xfId="7921" xr:uid="{00000000-0005-0000-0000-0000E5000000}"/>
    <cellStyle name="Normal 13 2 10 3" xfId="7922" xr:uid="{00000000-0005-0000-0000-0000E6000000}"/>
    <cellStyle name="Normal 13 2 10 4" xfId="7643" xr:uid="{00000000-0005-0000-0000-0000E7000000}"/>
    <cellStyle name="Normal 13 2 10 5" xfId="12854" xr:uid="{00000000-0005-0000-0000-0000E8000000}"/>
    <cellStyle name="Normal 13 2 10 6" xfId="5815" xr:uid="{00000000-0005-0000-0000-0000E9000000}"/>
    <cellStyle name="Normal 13 2 11" xfId="2298" xr:uid="{00000000-0005-0000-0000-0000EA000000}"/>
    <cellStyle name="Normal 13 2 11 2" xfId="4141" xr:uid="{00000000-0005-0000-0000-0000EB000000}"/>
    <cellStyle name="Normal 13 2 11 2 2" xfId="14803" xr:uid="{00000000-0005-0000-0000-0000EC000000}"/>
    <cellStyle name="Normal 13 2 11 2 3" xfId="7923" xr:uid="{00000000-0005-0000-0000-0000ED000000}"/>
    <cellStyle name="Normal 13 2 11 3" xfId="7779" xr:uid="{00000000-0005-0000-0000-0000EE000000}"/>
    <cellStyle name="Normal 13 2 11 4" xfId="12990" xr:uid="{00000000-0005-0000-0000-0000EF000000}"/>
    <cellStyle name="Normal 13 2 11 5" xfId="5951" xr:uid="{00000000-0005-0000-0000-0000F0000000}"/>
    <cellStyle name="Normal 13 2 12" xfId="2505" xr:uid="{00000000-0005-0000-0000-0000F1000000}"/>
    <cellStyle name="Normal 13 2 12 2" xfId="7924" xr:uid="{00000000-0005-0000-0000-0000F2000000}"/>
    <cellStyle name="Normal 13 2 12 3" xfId="13172" xr:uid="{00000000-0005-0000-0000-0000F3000000}"/>
    <cellStyle name="Normal 13 2 12 4" xfId="6098" xr:uid="{00000000-0005-0000-0000-0000F4000000}"/>
    <cellStyle name="Normal 13 2 13" xfId="7925" xr:uid="{00000000-0005-0000-0000-0000F5000000}"/>
    <cellStyle name="Normal 13 2 14" xfId="6143" xr:uid="{00000000-0005-0000-0000-0000F6000000}"/>
    <cellStyle name="Normal 13 2 15" xfId="11359" xr:uid="{00000000-0005-0000-0000-0000F7000000}"/>
    <cellStyle name="Normal 13 2 16" xfId="4320" xr:uid="{00000000-0005-0000-0000-0000F8000000}"/>
    <cellStyle name="Normal 13 2 2" xfId="538" xr:uid="{00000000-0005-0000-0000-0000F9000000}"/>
    <cellStyle name="Normal 13 2 2 10" xfId="11523" xr:uid="{00000000-0005-0000-0000-0000FA000000}"/>
    <cellStyle name="Normal 13 2 2 11" xfId="4484" xr:uid="{00000000-0005-0000-0000-0000FB000000}"/>
    <cellStyle name="Normal 13 2 2 2" xfId="742" xr:uid="{00000000-0005-0000-0000-0000FC000000}"/>
    <cellStyle name="Normal 13 2 2 2 2" xfId="1205" xr:uid="{00000000-0005-0000-0000-0000FD000000}"/>
    <cellStyle name="Normal 13 2 2 2 2 2" xfId="1353" xr:uid="{00000000-0005-0000-0000-0000FE000000}"/>
    <cellStyle name="Normal 13 2 2 2 2 2 2" xfId="3309" xr:uid="{00000000-0005-0000-0000-0000FF000000}"/>
    <cellStyle name="Normal 13 2 2 2 2 2 2 2" xfId="13974" xr:uid="{00000000-0005-0000-0000-000000010000}"/>
    <cellStyle name="Normal 13 2 2 2 2 2 2 3" xfId="7926" xr:uid="{00000000-0005-0000-0000-000001010000}"/>
    <cellStyle name="Normal 13 2 2 2 2 2 3" xfId="7927" xr:uid="{00000000-0005-0000-0000-000002010000}"/>
    <cellStyle name="Normal 13 2 2 2 2 2 4" xfId="6947" xr:uid="{00000000-0005-0000-0000-000003010000}"/>
    <cellStyle name="Normal 13 2 2 2 2 2 5" xfId="12161" xr:uid="{00000000-0005-0000-0000-000004010000}"/>
    <cellStyle name="Normal 13 2 2 2 2 2 6" xfId="5122" xr:uid="{00000000-0005-0000-0000-000005010000}"/>
    <cellStyle name="Normal 13 2 2 2 2 3" xfId="3173" xr:uid="{00000000-0005-0000-0000-000006010000}"/>
    <cellStyle name="Normal 13 2 2 2 2 3 2" xfId="13838" xr:uid="{00000000-0005-0000-0000-000007010000}"/>
    <cellStyle name="Normal 13 2 2 2 2 3 3" xfId="7928" xr:uid="{00000000-0005-0000-0000-000008010000}"/>
    <cellStyle name="Normal 13 2 2 2 2 4" xfId="7929" xr:uid="{00000000-0005-0000-0000-000009010000}"/>
    <cellStyle name="Normal 13 2 2 2 2 5" xfId="6811" xr:uid="{00000000-0005-0000-0000-00000A010000}"/>
    <cellStyle name="Normal 13 2 2 2 2 6" xfId="12025" xr:uid="{00000000-0005-0000-0000-00000B010000}"/>
    <cellStyle name="Normal 13 2 2 2 2 7" xfId="4986" xr:uid="{00000000-0005-0000-0000-00000C010000}"/>
    <cellStyle name="Normal 13 2 2 2 3" xfId="1352" xr:uid="{00000000-0005-0000-0000-00000D010000}"/>
    <cellStyle name="Normal 13 2 2 2 3 2" xfId="3308" xr:uid="{00000000-0005-0000-0000-00000E010000}"/>
    <cellStyle name="Normal 13 2 2 2 3 2 2" xfId="13973" xr:uid="{00000000-0005-0000-0000-00000F010000}"/>
    <cellStyle name="Normal 13 2 2 2 3 2 3" xfId="7930" xr:uid="{00000000-0005-0000-0000-000010010000}"/>
    <cellStyle name="Normal 13 2 2 2 3 3" xfId="7931" xr:uid="{00000000-0005-0000-0000-000011010000}"/>
    <cellStyle name="Normal 13 2 2 2 3 4" xfId="6946" xr:uid="{00000000-0005-0000-0000-000012010000}"/>
    <cellStyle name="Normal 13 2 2 2 3 5" xfId="12160" xr:uid="{00000000-0005-0000-0000-000013010000}"/>
    <cellStyle name="Normal 13 2 2 2 3 6" xfId="5121" xr:uid="{00000000-0005-0000-0000-000014010000}"/>
    <cellStyle name="Normal 13 2 2 2 4" xfId="2806" xr:uid="{00000000-0005-0000-0000-000015010000}"/>
    <cellStyle name="Normal 13 2 2 2 4 2" xfId="13471" xr:uid="{00000000-0005-0000-0000-000016010000}"/>
    <cellStyle name="Normal 13 2 2 2 4 3" xfId="7932" xr:uid="{00000000-0005-0000-0000-000017010000}"/>
    <cellStyle name="Normal 13 2 2 2 5" xfId="7933" xr:uid="{00000000-0005-0000-0000-000018010000}"/>
    <cellStyle name="Normal 13 2 2 2 6" xfId="6444" xr:uid="{00000000-0005-0000-0000-000019010000}"/>
    <cellStyle name="Normal 13 2 2 2 7" xfId="11658" xr:uid="{00000000-0005-0000-0000-00001A010000}"/>
    <cellStyle name="Normal 13 2 2 2 8" xfId="4619" xr:uid="{00000000-0005-0000-0000-00001B010000}"/>
    <cellStyle name="Normal 13 2 2 3" xfId="892" xr:uid="{00000000-0005-0000-0000-00001C010000}"/>
    <cellStyle name="Normal 13 2 2 3 2" xfId="1354" xr:uid="{00000000-0005-0000-0000-00001D010000}"/>
    <cellStyle name="Normal 13 2 2 3 2 2" xfId="3310" xr:uid="{00000000-0005-0000-0000-00001E010000}"/>
    <cellStyle name="Normal 13 2 2 3 2 2 2" xfId="13975" xr:uid="{00000000-0005-0000-0000-00001F010000}"/>
    <cellStyle name="Normal 13 2 2 3 2 2 3" xfId="7934" xr:uid="{00000000-0005-0000-0000-000020010000}"/>
    <cellStyle name="Normal 13 2 2 3 2 3" xfId="7935" xr:uid="{00000000-0005-0000-0000-000021010000}"/>
    <cellStyle name="Normal 13 2 2 3 2 4" xfId="6948" xr:uid="{00000000-0005-0000-0000-000022010000}"/>
    <cellStyle name="Normal 13 2 2 3 2 5" xfId="12162" xr:uid="{00000000-0005-0000-0000-000023010000}"/>
    <cellStyle name="Normal 13 2 2 3 2 6" xfId="5123" xr:uid="{00000000-0005-0000-0000-000024010000}"/>
    <cellStyle name="Normal 13 2 2 3 3" xfId="2944" xr:uid="{00000000-0005-0000-0000-000025010000}"/>
    <cellStyle name="Normal 13 2 2 3 3 2" xfId="13609" xr:uid="{00000000-0005-0000-0000-000026010000}"/>
    <cellStyle name="Normal 13 2 2 3 3 3" xfId="7936" xr:uid="{00000000-0005-0000-0000-000027010000}"/>
    <cellStyle name="Normal 13 2 2 3 4" xfId="7937" xr:uid="{00000000-0005-0000-0000-000028010000}"/>
    <cellStyle name="Normal 13 2 2 3 5" xfId="6582" xr:uid="{00000000-0005-0000-0000-000029010000}"/>
    <cellStyle name="Normal 13 2 2 3 6" xfId="11796" xr:uid="{00000000-0005-0000-0000-00002A010000}"/>
    <cellStyle name="Normal 13 2 2 3 7" xfId="4757" xr:uid="{00000000-0005-0000-0000-00002B010000}"/>
    <cellStyle name="Normal 13 2 2 4" xfId="1351" xr:uid="{00000000-0005-0000-0000-00002C010000}"/>
    <cellStyle name="Normal 13 2 2 4 2" xfId="3307" xr:uid="{00000000-0005-0000-0000-00002D010000}"/>
    <cellStyle name="Normal 13 2 2 4 2 2" xfId="13972" xr:uid="{00000000-0005-0000-0000-00002E010000}"/>
    <cellStyle name="Normal 13 2 2 4 2 3" xfId="7938" xr:uid="{00000000-0005-0000-0000-00002F010000}"/>
    <cellStyle name="Normal 13 2 2 4 3" xfId="7939" xr:uid="{00000000-0005-0000-0000-000030010000}"/>
    <cellStyle name="Normal 13 2 2 4 4" xfId="6945" xr:uid="{00000000-0005-0000-0000-000031010000}"/>
    <cellStyle name="Normal 13 2 2 4 5" xfId="12159" xr:uid="{00000000-0005-0000-0000-000032010000}"/>
    <cellStyle name="Normal 13 2 2 4 6" xfId="5120" xr:uid="{00000000-0005-0000-0000-000033010000}"/>
    <cellStyle name="Normal 13 2 2 5" xfId="2196" xr:uid="{00000000-0005-0000-0000-000034010000}"/>
    <cellStyle name="Normal 13 2 2 5 2" xfId="4051" xr:uid="{00000000-0005-0000-0000-000035010000}"/>
    <cellStyle name="Normal 13 2 2 5 2 2" xfId="14713" xr:uid="{00000000-0005-0000-0000-000036010000}"/>
    <cellStyle name="Normal 13 2 2 5 2 3" xfId="7940" xr:uid="{00000000-0005-0000-0000-000037010000}"/>
    <cellStyle name="Normal 13 2 2 5 3" xfId="7941" xr:uid="{00000000-0005-0000-0000-000038010000}"/>
    <cellStyle name="Normal 13 2 2 5 4" xfId="7689" xr:uid="{00000000-0005-0000-0000-000039010000}"/>
    <cellStyle name="Normal 13 2 2 5 5" xfId="12900" xr:uid="{00000000-0005-0000-0000-00003A010000}"/>
    <cellStyle name="Normal 13 2 2 5 6" xfId="5861" xr:uid="{00000000-0005-0000-0000-00003B010000}"/>
    <cellStyle name="Normal 13 2 2 6" xfId="2344" xr:uid="{00000000-0005-0000-0000-00003C010000}"/>
    <cellStyle name="Normal 13 2 2 6 2" xfId="4187" xr:uid="{00000000-0005-0000-0000-00003D010000}"/>
    <cellStyle name="Normal 13 2 2 6 2 2" xfId="14849" xr:uid="{00000000-0005-0000-0000-00003E010000}"/>
    <cellStyle name="Normal 13 2 2 6 2 3" xfId="7942" xr:uid="{00000000-0005-0000-0000-00003F010000}"/>
    <cellStyle name="Normal 13 2 2 6 3" xfId="7825" xr:uid="{00000000-0005-0000-0000-000040010000}"/>
    <cellStyle name="Normal 13 2 2 6 4" xfId="13036" xr:uid="{00000000-0005-0000-0000-000041010000}"/>
    <cellStyle name="Normal 13 2 2 6 5" xfId="5997" xr:uid="{00000000-0005-0000-0000-000042010000}"/>
    <cellStyle name="Normal 13 2 2 7" xfId="2671" xr:uid="{00000000-0005-0000-0000-000043010000}"/>
    <cellStyle name="Normal 13 2 2 7 2" xfId="13336" xr:uid="{00000000-0005-0000-0000-000044010000}"/>
    <cellStyle name="Normal 13 2 2 7 3" xfId="7943" xr:uid="{00000000-0005-0000-0000-000045010000}"/>
    <cellStyle name="Normal 13 2 2 8" xfId="7944" xr:uid="{00000000-0005-0000-0000-000046010000}"/>
    <cellStyle name="Normal 13 2 2 9" xfId="6309" xr:uid="{00000000-0005-0000-0000-000047010000}"/>
    <cellStyle name="Normal 13 2 3" xfId="644" xr:uid="{00000000-0005-0000-0000-000048010000}"/>
    <cellStyle name="Normal 13 2 3 10" xfId="11566" xr:uid="{00000000-0005-0000-0000-000049010000}"/>
    <cellStyle name="Normal 13 2 3 11" xfId="4527" xr:uid="{00000000-0005-0000-0000-00004A010000}"/>
    <cellStyle name="Normal 13 2 3 2" xfId="786" xr:uid="{00000000-0005-0000-0000-00004B010000}"/>
    <cellStyle name="Normal 13 2 3 2 2" xfId="1248" xr:uid="{00000000-0005-0000-0000-00004C010000}"/>
    <cellStyle name="Normal 13 2 3 2 2 2" xfId="1357" xr:uid="{00000000-0005-0000-0000-00004D010000}"/>
    <cellStyle name="Normal 13 2 3 2 2 2 2" xfId="3313" xr:uid="{00000000-0005-0000-0000-00004E010000}"/>
    <cellStyle name="Normal 13 2 3 2 2 2 2 2" xfId="13978" xr:uid="{00000000-0005-0000-0000-00004F010000}"/>
    <cellStyle name="Normal 13 2 3 2 2 2 2 3" xfId="7945" xr:uid="{00000000-0005-0000-0000-000050010000}"/>
    <cellStyle name="Normal 13 2 3 2 2 2 3" xfId="7946" xr:uid="{00000000-0005-0000-0000-000051010000}"/>
    <cellStyle name="Normal 13 2 3 2 2 2 4" xfId="6951" xr:uid="{00000000-0005-0000-0000-000052010000}"/>
    <cellStyle name="Normal 13 2 3 2 2 2 5" xfId="12165" xr:uid="{00000000-0005-0000-0000-000053010000}"/>
    <cellStyle name="Normal 13 2 3 2 2 2 6" xfId="5126" xr:uid="{00000000-0005-0000-0000-000054010000}"/>
    <cellStyle name="Normal 13 2 3 2 2 3" xfId="3216" xr:uid="{00000000-0005-0000-0000-000055010000}"/>
    <cellStyle name="Normal 13 2 3 2 2 3 2" xfId="13881" xr:uid="{00000000-0005-0000-0000-000056010000}"/>
    <cellStyle name="Normal 13 2 3 2 2 3 3" xfId="7947" xr:uid="{00000000-0005-0000-0000-000057010000}"/>
    <cellStyle name="Normal 13 2 3 2 2 4" xfId="7948" xr:uid="{00000000-0005-0000-0000-000058010000}"/>
    <cellStyle name="Normal 13 2 3 2 2 5" xfId="6854" xr:uid="{00000000-0005-0000-0000-000059010000}"/>
    <cellStyle name="Normal 13 2 3 2 2 6" xfId="12068" xr:uid="{00000000-0005-0000-0000-00005A010000}"/>
    <cellStyle name="Normal 13 2 3 2 2 7" xfId="5029" xr:uid="{00000000-0005-0000-0000-00005B010000}"/>
    <cellStyle name="Normal 13 2 3 2 3" xfId="1356" xr:uid="{00000000-0005-0000-0000-00005C010000}"/>
    <cellStyle name="Normal 13 2 3 2 3 2" xfId="3312" xr:uid="{00000000-0005-0000-0000-00005D010000}"/>
    <cellStyle name="Normal 13 2 3 2 3 2 2" xfId="13977" xr:uid="{00000000-0005-0000-0000-00005E010000}"/>
    <cellStyle name="Normal 13 2 3 2 3 2 3" xfId="7949" xr:uid="{00000000-0005-0000-0000-00005F010000}"/>
    <cellStyle name="Normal 13 2 3 2 3 3" xfId="7950" xr:uid="{00000000-0005-0000-0000-000060010000}"/>
    <cellStyle name="Normal 13 2 3 2 3 4" xfId="6950" xr:uid="{00000000-0005-0000-0000-000061010000}"/>
    <cellStyle name="Normal 13 2 3 2 3 5" xfId="12164" xr:uid="{00000000-0005-0000-0000-000062010000}"/>
    <cellStyle name="Normal 13 2 3 2 3 6" xfId="5125" xr:uid="{00000000-0005-0000-0000-000063010000}"/>
    <cellStyle name="Normal 13 2 3 2 4" xfId="2849" xr:uid="{00000000-0005-0000-0000-000064010000}"/>
    <cellStyle name="Normal 13 2 3 2 4 2" xfId="13514" xr:uid="{00000000-0005-0000-0000-000065010000}"/>
    <cellStyle name="Normal 13 2 3 2 4 3" xfId="7951" xr:uid="{00000000-0005-0000-0000-000066010000}"/>
    <cellStyle name="Normal 13 2 3 2 5" xfId="7952" xr:uid="{00000000-0005-0000-0000-000067010000}"/>
    <cellStyle name="Normal 13 2 3 2 6" xfId="6487" xr:uid="{00000000-0005-0000-0000-000068010000}"/>
    <cellStyle name="Normal 13 2 3 2 7" xfId="11701" xr:uid="{00000000-0005-0000-0000-000069010000}"/>
    <cellStyle name="Normal 13 2 3 2 8" xfId="4662" xr:uid="{00000000-0005-0000-0000-00006A010000}"/>
    <cellStyle name="Normal 13 2 3 3" xfId="938" xr:uid="{00000000-0005-0000-0000-00006B010000}"/>
    <cellStyle name="Normal 13 2 3 3 2" xfId="1358" xr:uid="{00000000-0005-0000-0000-00006C010000}"/>
    <cellStyle name="Normal 13 2 3 3 2 2" xfId="3314" xr:uid="{00000000-0005-0000-0000-00006D010000}"/>
    <cellStyle name="Normal 13 2 3 3 2 2 2" xfId="13979" xr:uid="{00000000-0005-0000-0000-00006E010000}"/>
    <cellStyle name="Normal 13 2 3 3 2 2 3" xfId="7953" xr:uid="{00000000-0005-0000-0000-00006F010000}"/>
    <cellStyle name="Normal 13 2 3 3 2 3" xfId="7954" xr:uid="{00000000-0005-0000-0000-000070010000}"/>
    <cellStyle name="Normal 13 2 3 3 2 4" xfId="6952" xr:uid="{00000000-0005-0000-0000-000071010000}"/>
    <cellStyle name="Normal 13 2 3 3 2 5" xfId="12166" xr:uid="{00000000-0005-0000-0000-000072010000}"/>
    <cellStyle name="Normal 13 2 3 3 2 6" xfId="5127" xr:uid="{00000000-0005-0000-0000-000073010000}"/>
    <cellStyle name="Normal 13 2 3 3 3" xfId="2987" xr:uid="{00000000-0005-0000-0000-000074010000}"/>
    <cellStyle name="Normal 13 2 3 3 3 2" xfId="13652" xr:uid="{00000000-0005-0000-0000-000075010000}"/>
    <cellStyle name="Normal 13 2 3 3 3 3" xfId="7955" xr:uid="{00000000-0005-0000-0000-000076010000}"/>
    <cellStyle name="Normal 13 2 3 3 4" xfId="7956" xr:uid="{00000000-0005-0000-0000-000077010000}"/>
    <cellStyle name="Normal 13 2 3 3 5" xfId="6625" xr:uid="{00000000-0005-0000-0000-000078010000}"/>
    <cellStyle name="Normal 13 2 3 3 6" xfId="11839" xr:uid="{00000000-0005-0000-0000-000079010000}"/>
    <cellStyle name="Normal 13 2 3 3 7" xfId="4800" xr:uid="{00000000-0005-0000-0000-00007A010000}"/>
    <cellStyle name="Normal 13 2 3 4" xfId="1355" xr:uid="{00000000-0005-0000-0000-00007B010000}"/>
    <cellStyle name="Normal 13 2 3 4 2" xfId="3311" xr:uid="{00000000-0005-0000-0000-00007C010000}"/>
    <cellStyle name="Normal 13 2 3 4 2 2" xfId="13976" xr:uid="{00000000-0005-0000-0000-00007D010000}"/>
    <cellStyle name="Normal 13 2 3 4 2 3" xfId="7957" xr:uid="{00000000-0005-0000-0000-00007E010000}"/>
    <cellStyle name="Normal 13 2 3 4 3" xfId="7958" xr:uid="{00000000-0005-0000-0000-00007F010000}"/>
    <cellStyle name="Normal 13 2 3 4 4" xfId="6949" xr:uid="{00000000-0005-0000-0000-000080010000}"/>
    <cellStyle name="Normal 13 2 3 4 5" xfId="12163" xr:uid="{00000000-0005-0000-0000-000081010000}"/>
    <cellStyle name="Normal 13 2 3 4 6" xfId="5124" xr:uid="{00000000-0005-0000-0000-000082010000}"/>
    <cellStyle name="Normal 13 2 3 5" xfId="2243" xr:uid="{00000000-0005-0000-0000-000083010000}"/>
    <cellStyle name="Normal 13 2 3 5 2" xfId="4095" xr:uid="{00000000-0005-0000-0000-000084010000}"/>
    <cellStyle name="Normal 13 2 3 5 2 2" xfId="14757" xr:uid="{00000000-0005-0000-0000-000085010000}"/>
    <cellStyle name="Normal 13 2 3 5 2 3" xfId="7959" xr:uid="{00000000-0005-0000-0000-000086010000}"/>
    <cellStyle name="Normal 13 2 3 5 3" xfId="7960" xr:uid="{00000000-0005-0000-0000-000087010000}"/>
    <cellStyle name="Normal 13 2 3 5 4" xfId="7733" xr:uid="{00000000-0005-0000-0000-000088010000}"/>
    <cellStyle name="Normal 13 2 3 5 5" xfId="12944" xr:uid="{00000000-0005-0000-0000-000089010000}"/>
    <cellStyle name="Normal 13 2 3 5 6" xfId="5905" xr:uid="{00000000-0005-0000-0000-00008A010000}"/>
    <cellStyle name="Normal 13 2 3 6" xfId="2387" xr:uid="{00000000-0005-0000-0000-00008B010000}"/>
    <cellStyle name="Normal 13 2 3 6 2" xfId="4230" xr:uid="{00000000-0005-0000-0000-00008C010000}"/>
    <cellStyle name="Normal 13 2 3 6 2 2" xfId="14892" xr:uid="{00000000-0005-0000-0000-00008D010000}"/>
    <cellStyle name="Normal 13 2 3 6 2 3" xfId="7961" xr:uid="{00000000-0005-0000-0000-00008E010000}"/>
    <cellStyle name="Normal 13 2 3 6 3" xfId="7868" xr:uid="{00000000-0005-0000-0000-00008F010000}"/>
    <cellStyle name="Normal 13 2 3 6 4" xfId="13079" xr:uid="{00000000-0005-0000-0000-000090010000}"/>
    <cellStyle name="Normal 13 2 3 6 5" xfId="6040" xr:uid="{00000000-0005-0000-0000-000091010000}"/>
    <cellStyle name="Normal 13 2 3 7" xfId="2714" xr:uid="{00000000-0005-0000-0000-000092010000}"/>
    <cellStyle name="Normal 13 2 3 7 2" xfId="13379" xr:uid="{00000000-0005-0000-0000-000093010000}"/>
    <cellStyle name="Normal 13 2 3 7 3" xfId="7962" xr:uid="{00000000-0005-0000-0000-000094010000}"/>
    <cellStyle name="Normal 13 2 3 8" xfId="7963" xr:uid="{00000000-0005-0000-0000-000095010000}"/>
    <cellStyle name="Normal 13 2 3 9" xfId="6352" xr:uid="{00000000-0005-0000-0000-000096010000}"/>
    <cellStyle name="Normal 13 2 4" xfId="480" xr:uid="{00000000-0005-0000-0000-000097010000}"/>
    <cellStyle name="Normal 13 2 4 2" xfId="1047" xr:uid="{00000000-0005-0000-0000-000098010000}"/>
    <cellStyle name="Normal 13 2 4 2 2" xfId="1360" xr:uid="{00000000-0005-0000-0000-000099010000}"/>
    <cellStyle name="Normal 13 2 4 2 2 2" xfId="3316" xr:uid="{00000000-0005-0000-0000-00009A010000}"/>
    <cellStyle name="Normal 13 2 4 2 2 2 2" xfId="13981" xr:uid="{00000000-0005-0000-0000-00009B010000}"/>
    <cellStyle name="Normal 13 2 4 2 2 2 3" xfId="7964" xr:uid="{00000000-0005-0000-0000-00009C010000}"/>
    <cellStyle name="Normal 13 2 4 2 2 3" xfId="7965" xr:uid="{00000000-0005-0000-0000-00009D010000}"/>
    <cellStyle name="Normal 13 2 4 2 2 4" xfId="6954" xr:uid="{00000000-0005-0000-0000-00009E010000}"/>
    <cellStyle name="Normal 13 2 4 2 2 5" xfId="12168" xr:uid="{00000000-0005-0000-0000-00009F010000}"/>
    <cellStyle name="Normal 13 2 4 2 2 6" xfId="5129" xr:uid="{00000000-0005-0000-0000-0000A0010000}"/>
    <cellStyle name="Normal 13 2 4 2 3" xfId="3077" xr:uid="{00000000-0005-0000-0000-0000A1010000}"/>
    <cellStyle name="Normal 13 2 4 2 3 2" xfId="13742" xr:uid="{00000000-0005-0000-0000-0000A2010000}"/>
    <cellStyle name="Normal 13 2 4 2 3 3" xfId="7966" xr:uid="{00000000-0005-0000-0000-0000A3010000}"/>
    <cellStyle name="Normal 13 2 4 2 4" xfId="7967" xr:uid="{00000000-0005-0000-0000-0000A4010000}"/>
    <cellStyle name="Normal 13 2 4 2 5" xfId="6715" xr:uid="{00000000-0005-0000-0000-0000A5010000}"/>
    <cellStyle name="Normal 13 2 4 2 6" xfId="11929" xr:uid="{00000000-0005-0000-0000-0000A6010000}"/>
    <cellStyle name="Normal 13 2 4 2 7" xfId="4890" xr:uid="{00000000-0005-0000-0000-0000A7010000}"/>
    <cellStyle name="Normal 13 2 4 3" xfId="1359" xr:uid="{00000000-0005-0000-0000-0000A8010000}"/>
    <cellStyle name="Normal 13 2 4 3 2" xfId="3315" xr:uid="{00000000-0005-0000-0000-0000A9010000}"/>
    <cellStyle name="Normal 13 2 4 3 2 2" xfId="13980" xr:uid="{00000000-0005-0000-0000-0000AA010000}"/>
    <cellStyle name="Normal 13 2 4 3 2 3" xfId="7968" xr:uid="{00000000-0005-0000-0000-0000AB010000}"/>
    <cellStyle name="Normal 13 2 4 3 3" xfId="7969" xr:uid="{00000000-0005-0000-0000-0000AC010000}"/>
    <cellStyle name="Normal 13 2 4 3 4" xfId="6953" xr:uid="{00000000-0005-0000-0000-0000AD010000}"/>
    <cellStyle name="Normal 13 2 4 3 5" xfId="12167" xr:uid="{00000000-0005-0000-0000-0000AE010000}"/>
    <cellStyle name="Normal 13 2 4 3 6" xfId="5128" xr:uid="{00000000-0005-0000-0000-0000AF010000}"/>
    <cellStyle name="Normal 13 2 4 4" xfId="2625" xr:uid="{00000000-0005-0000-0000-0000B0010000}"/>
    <cellStyle name="Normal 13 2 4 4 2" xfId="13290" xr:uid="{00000000-0005-0000-0000-0000B1010000}"/>
    <cellStyle name="Normal 13 2 4 4 3" xfId="7970" xr:uid="{00000000-0005-0000-0000-0000B2010000}"/>
    <cellStyle name="Normal 13 2 4 5" xfId="7971" xr:uid="{00000000-0005-0000-0000-0000B3010000}"/>
    <cellStyle name="Normal 13 2 4 6" xfId="6263" xr:uid="{00000000-0005-0000-0000-0000B4010000}"/>
    <cellStyle name="Normal 13 2 4 7" xfId="11477" xr:uid="{00000000-0005-0000-0000-0000B5010000}"/>
    <cellStyle name="Normal 13 2 4 8" xfId="4438" xr:uid="{00000000-0005-0000-0000-0000B6010000}"/>
    <cellStyle name="Normal 13 2 5" xfId="696" xr:uid="{00000000-0005-0000-0000-0000B7010000}"/>
    <cellStyle name="Normal 13 2 5 2" xfId="1159" xr:uid="{00000000-0005-0000-0000-0000B8010000}"/>
    <cellStyle name="Normal 13 2 5 2 2" xfId="1362" xr:uid="{00000000-0005-0000-0000-0000B9010000}"/>
    <cellStyle name="Normal 13 2 5 2 2 2" xfId="3318" xr:uid="{00000000-0005-0000-0000-0000BA010000}"/>
    <cellStyle name="Normal 13 2 5 2 2 2 2" xfId="13983" xr:uid="{00000000-0005-0000-0000-0000BB010000}"/>
    <cellStyle name="Normal 13 2 5 2 2 2 3" xfId="7972" xr:uid="{00000000-0005-0000-0000-0000BC010000}"/>
    <cellStyle name="Normal 13 2 5 2 2 3" xfId="7973" xr:uid="{00000000-0005-0000-0000-0000BD010000}"/>
    <cellStyle name="Normal 13 2 5 2 2 4" xfId="6956" xr:uid="{00000000-0005-0000-0000-0000BE010000}"/>
    <cellStyle name="Normal 13 2 5 2 2 5" xfId="12170" xr:uid="{00000000-0005-0000-0000-0000BF010000}"/>
    <cellStyle name="Normal 13 2 5 2 2 6" xfId="5131" xr:uid="{00000000-0005-0000-0000-0000C0010000}"/>
    <cellStyle name="Normal 13 2 5 2 3" xfId="3127" xr:uid="{00000000-0005-0000-0000-0000C1010000}"/>
    <cellStyle name="Normal 13 2 5 2 3 2" xfId="13792" xr:uid="{00000000-0005-0000-0000-0000C2010000}"/>
    <cellStyle name="Normal 13 2 5 2 3 3" xfId="7974" xr:uid="{00000000-0005-0000-0000-0000C3010000}"/>
    <cellStyle name="Normal 13 2 5 2 4" xfId="7975" xr:uid="{00000000-0005-0000-0000-0000C4010000}"/>
    <cellStyle name="Normal 13 2 5 2 5" xfId="6765" xr:uid="{00000000-0005-0000-0000-0000C5010000}"/>
    <cellStyle name="Normal 13 2 5 2 6" xfId="11979" xr:uid="{00000000-0005-0000-0000-0000C6010000}"/>
    <cellStyle name="Normal 13 2 5 2 7" xfId="4940" xr:uid="{00000000-0005-0000-0000-0000C7010000}"/>
    <cellStyle name="Normal 13 2 5 3" xfId="1361" xr:uid="{00000000-0005-0000-0000-0000C8010000}"/>
    <cellStyle name="Normal 13 2 5 3 2" xfId="3317" xr:uid="{00000000-0005-0000-0000-0000C9010000}"/>
    <cellStyle name="Normal 13 2 5 3 2 2" xfId="13982" xr:uid="{00000000-0005-0000-0000-0000CA010000}"/>
    <cellStyle name="Normal 13 2 5 3 2 3" xfId="7976" xr:uid="{00000000-0005-0000-0000-0000CB010000}"/>
    <cellStyle name="Normal 13 2 5 3 3" xfId="7977" xr:uid="{00000000-0005-0000-0000-0000CC010000}"/>
    <cellStyle name="Normal 13 2 5 3 4" xfId="6955" xr:uid="{00000000-0005-0000-0000-0000CD010000}"/>
    <cellStyle name="Normal 13 2 5 3 5" xfId="12169" xr:uid="{00000000-0005-0000-0000-0000CE010000}"/>
    <cellStyle name="Normal 13 2 5 3 6" xfId="5130" xr:uid="{00000000-0005-0000-0000-0000CF010000}"/>
    <cellStyle name="Normal 13 2 5 4" xfId="2760" xr:uid="{00000000-0005-0000-0000-0000D0010000}"/>
    <cellStyle name="Normal 13 2 5 4 2" xfId="13425" xr:uid="{00000000-0005-0000-0000-0000D1010000}"/>
    <cellStyle name="Normal 13 2 5 4 3" xfId="7978" xr:uid="{00000000-0005-0000-0000-0000D2010000}"/>
    <cellStyle name="Normal 13 2 5 5" xfId="7979" xr:uid="{00000000-0005-0000-0000-0000D3010000}"/>
    <cellStyle name="Normal 13 2 5 6" xfId="6398" xr:uid="{00000000-0005-0000-0000-0000D4010000}"/>
    <cellStyle name="Normal 13 2 5 7" xfId="11612" xr:uid="{00000000-0005-0000-0000-0000D5010000}"/>
    <cellStyle name="Normal 13 2 5 8" xfId="4573" xr:uid="{00000000-0005-0000-0000-0000D6010000}"/>
    <cellStyle name="Normal 13 2 6" xfId="364" xr:uid="{00000000-0005-0000-0000-0000D7010000}"/>
    <cellStyle name="Normal 13 2 6 2" xfId="989" xr:uid="{00000000-0005-0000-0000-0000D8010000}"/>
    <cellStyle name="Normal 13 2 6 2 2" xfId="1364" xr:uid="{00000000-0005-0000-0000-0000D9010000}"/>
    <cellStyle name="Normal 13 2 6 2 2 2" xfId="3320" xr:uid="{00000000-0005-0000-0000-0000DA010000}"/>
    <cellStyle name="Normal 13 2 6 2 2 2 2" xfId="13985" xr:uid="{00000000-0005-0000-0000-0000DB010000}"/>
    <cellStyle name="Normal 13 2 6 2 2 2 3" xfId="7980" xr:uid="{00000000-0005-0000-0000-0000DC010000}"/>
    <cellStyle name="Normal 13 2 6 2 2 3" xfId="7981" xr:uid="{00000000-0005-0000-0000-0000DD010000}"/>
    <cellStyle name="Normal 13 2 6 2 2 4" xfId="6958" xr:uid="{00000000-0005-0000-0000-0000DE010000}"/>
    <cellStyle name="Normal 13 2 6 2 2 5" xfId="12172" xr:uid="{00000000-0005-0000-0000-0000DF010000}"/>
    <cellStyle name="Normal 13 2 6 2 2 6" xfId="5133" xr:uid="{00000000-0005-0000-0000-0000E0010000}"/>
    <cellStyle name="Normal 13 2 6 2 3" xfId="3033" xr:uid="{00000000-0005-0000-0000-0000E1010000}"/>
    <cellStyle name="Normal 13 2 6 2 3 2" xfId="13698" xr:uid="{00000000-0005-0000-0000-0000E2010000}"/>
    <cellStyle name="Normal 13 2 6 2 3 3" xfId="7982" xr:uid="{00000000-0005-0000-0000-0000E3010000}"/>
    <cellStyle name="Normal 13 2 6 2 4" xfId="7983" xr:uid="{00000000-0005-0000-0000-0000E4010000}"/>
    <cellStyle name="Normal 13 2 6 2 5" xfId="6671" xr:uid="{00000000-0005-0000-0000-0000E5010000}"/>
    <cellStyle name="Normal 13 2 6 2 6" xfId="11885" xr:uid="{00000000-0005-0000-0000-0000E6010000}"/>
    <cellStyle name="Normal 13 2 6 2 7" xfId="4846" xr:uid="{00000000-0005-0000-0000-0000E7010000}"/>
    <cellStyle name="Normal 13 2 6 3" xfId="1363" xr:uid="{00000000-0005-0000-0000-0000E8010000}"/>
    <cellStyle name="Normal 13 2 6 3 2" xfId="3319" xr:uid="{00000000-0005-0000-0000-0000E9010000}"/>
    <cellStyle name="Normal 13 2 6 3 2 2" xfId="13984" xr:uid="{00000000-0005-0000-0000-0000EA010000}"/>
    <cellStyle name="Normal 13 2 6 3 2 3" xfId="7984" xr:uid="{00000000-0005-0000-0000-0000EB010000}"/>
    <cellStyle name="Normal 13 2 6 3 3" xfId="7985" xr:uid="{00000000-0005-0000-0000-0000EC010000}"/>
    <cellStyle name="Normal 13 2 6 3 4" xfId="6957" xr:uid="{00000000-0005-0000-0000-0000ED010000}"/>
    <cellStyle name="Normal 13 2 6 3 5" xfId="12171" xr:uid="{00000000-0005-0000-0000-0000EE010000}"/>
    <cellStyle name="Normal 13 2 6 3 6" xfId="5132" xr:uid="{00000000-0005-0000-0000-0000EF010000}"/>
    <cellStyle name="Normal 13 2 6 4" xfId="2576" xr:uid="{00000000-0005-0000-0000-0000F0010000}"/>
    <cellStyle name="Normal 13 2 6 4 2" xfId="13241" xr:uid="{00000000-0005-0000-0000-0000F1010000}"/>
    <cellStyle name="Normal 13 2 6 4 3" xfId="7986" xr:uid="{00000000-0005-0000-0000-0000F2010000}"/>
    <cellStyle name="Normal 13 2 6 5" xfId="7987" xr:uid="{00000000-0005-0000-0000-0000F3010000}"/>
    <cellStyle name="Normal 13 2 6 6" xfId="6214" xr:uid="{00000000-0005-0000-0000-0000F4010000}"/>
    <cellStyle name="Normal 13 2 6 7" xfId="11428" xr:uid="{00000000-0005-0000-0000-0000F5010000}"/>
    <cellStyle name="Normal 13 2 6 8" xfId="4389" xr:uid="{00000000-0005-0000-0000-0000F6010000}"/>
    <cellStyle name="Normal 13 2 7" xfId="844" xr:uid="{00000000-0005-0000-0000-0000F7010000}"/>
    <cellStyle name="Normal 13 2 7 2" xfId="1365" xr:uid="{00000000-0005-0000-0000-0000F8010000}"/>
    <cellStyle name="Normal 13 2 7 2 2" xfId="3321" xr:uid="{00000000-0005-0000-0000-0000F9010000}"/>
    <cellStyle name="Normal 13 2 7 2 2 2" xfId="13986" xr:uid="{00000000-0005-0000-0000-0000FA010000}"/>
    <cellStyle name="Normal 13 2 7 2 2 3" xfId="7988" xr:uid="{00000000-0005-0000-0000-0000FB010000}"/>
    <cellStyle name="Normal 13 2 7 2 3" xfId="7989" xr:uid="{00000000-0005-0000-0000-0000FC010000}"/>
    <cellStyle name="Normal 13 2 7 2 4" xfId="6959" xr:uid="{00000000-0005-0000-0000-0000FD010000}"/>
    <cellStyle name="Normal 13 2 7 2 5" xfId="12173" xr:uid="{00000000-0005-0000-0000-0000FE010000}"/>
    <cellStyle name="Normal 13 2 7 2 6" xfId="5134" xr:uid="{00000000-0005-0000-0000-0000FF010000}"/>
    <cellStyle name="Normal 13 2 7 3" xfId="2898" xr:uid="{00000000-0005-0000-0000-000000020000}"/>
    <cellStyle name="Normal 13 2 7 3 2" xfId="13563" xr:uid="{00000000-0005-0000-0000-000001020000}"/>
    <cellStyle name="Normal 13 2 7 3 3" xfId="7990" xr:uid="{00000000-0005-0000-0000-000002020000}"/>
    <cellStyle name="Normal 13 2 7 4" xfId="7991" xr:uid="{00000000-0005-0000-0000-000003020000}"/>
    <cellStyle name="Normal 13 2 7 5" xfId="6536" xr:uid="{00000000-0005-0000-0000-000004020000}"/>
    <cellStyle name="Normal 13 2 7 6" xfId="11750" xr:uid="{00000000-0005-0000-0000-000005020000}"/>
    <cellStyle name="Normal 13 2 7 7" xfId="4711" xr:uid="{00000000-0005-0000-0000-000006020000}"/>
    <cellStyle name="Normal 13 2 8" xfId="1309" xr:uid="{00000000-0005-0000-0000-000007020000}"/>
    <cellStyle name="Normal 13 2 8 2" xfId="3265" xr:uid="{00000000-0005-0000-0000-000008020000}"/>
    <cellStyle name="Normal 13 2 8 2 2" xfId="13930" xr:uid="{00000000-0005-0000-0000-000009020000}"/>
    <cellStyle name="Normal 13 2 8 2 3" xfId="7992" xr:uid="{00000000-0005-0000-0000-00000A020000}"/>
    <cellStyle name="Normal 13 2 8 3" xfId="7993" xr:uid="{00000000-0005-0000-0000-00000B020000}"/>
    <cellStyle name="Normal 13 2 8 4" xfId="6903" xr:uid="{00000000-0005-0000-0000-00000C020000}"/>
    <cellStyle name="Normal 13 2 8 5" xfId="12117" xr:uid="{00000000-0005-0000-0000-00000D020000}"/>
    <cellStyle name="Normal 13 2 8 6" xfId="5078" xr:uid="{00000000-0005-0000-0000-00000E020000}"/>
    <cellStyle name="Normal 13 2 9" xfId="258" xr:uid="{00000000-0005-0000-0000-00000F020000}"/>
    <cellStyle name="Normal 13 2 9 2" xfId="2531" xr:uid="{00000000-0005-0000-0000-000010020000}"/>
    <cellStyle name="Normal 13 2 9 2 2" xfId="13197" xr:uid="{00000000-0005-0000-0000-000011020000}"/>
    <cellStyle name="Normal 13 2 9 2 3" xfId="7994" xr:uid="{00000000-0005-0000-0000-000012020000}"/>
    <cellStyle name="Normal 13 2 9 3" xfId="7995" xr:uid="{00000000-0005-0000-0000-000013020000}"/>
    <cellStyle name="Normal 13 2 9 4" xfId="6169" xr:uid="{00000000-0005-0000-0000-000014020000}"/>
    <cellStyle name="Normal 13 2 9 5" xfId="11384" xr:uid="{00000000-0005-0000-0000-000015020000}"/>
    <cellStyle name="Normal 13 2 9 6" xfId="4345" xr:uid="{00000000-0005-0000-0000-000016020000}"/>
    <cellStyle name="Normal 13 3" xfId="192" xr:uid="{00000000-0005-0000-0000-000017020000}"/>
    <cellStyle name="Normal 13 3 10" xfId="2148" xr:uid="{00000000-0005-0000-0000-000018020000}"/>
    <cellStyle name="Normal 13 3 10 2" xfId="4006" xr:uid="{00000000-0005-0000-0000-000019020000}"/>
    <cellStyle name="Normal 13 3 10 2 2" xfId="14668" xr:uid="{00000000-0005-0000-0000-00001A020000}"/>
    <cellStyle name="Normal 13 3 10 2 3" xfId="7996" xr:uid="{00000000-0005-0000-0000-00001B020000}"/>
    <cellStyle name="Normal 13 3 10 3" xfId="7997" xr:uid="{00000000-0005-0000-0000-00001C020000}"/>
    <cellStyle name="Normal 13 3 10 4" xfId="7644" xr:uid="{00000000-0005-0000-0000-00001D020000}"/>
    <cellStyle name="Normal 13 3 10 5" xfId="12855" xr:uid="{00000000-0005-0000-0000-00001E020000}"/>
    <cellStyle name="Normal 13 3 10 6" xfId="5816" xr:uid="{00000000-0005-0000-0000-00001F020000}"/>
    <cellStyle name="Normal 13 3 11" xfId="2299" xr:uid="{00000000-0005-0000-0000-000020020000}"/>
    <cellStyle name="Normal 13 3 11 2" xfId="4142" xr:uid="{00000000-0005-0000-0000-000021020000}"/>
    <cellStyle name="Normal 13 3 11 2 2" xfId="14804" xr:uid="{00000000-0005-0000-0000-000022020000}"/>
    <cellStyle name="Normal 13 3 11 2 3" xfId="7998" xr:uid="{00000000-0005-0000-0000-000023020000}"/>
    <cellStyle name="Normal 13 3 11 3" xfId="7780" xr:uid="{00000000-0005-0000-0000-000024020000}"/>
    <cellStyle name="Normal 13 3 11 4" xfId="12991" xr:uid="{00000000-0005-0000-0000-000025020000}"/>
    <cellStyle name="Normal 13 3 11 5" xfId="5952" xr:uid="{00000000-0005-0000-0000-000026020000}"/>
    <cellStyle name="Normal 13 3 12" xfId="2520" xr:uid="{00000000-0005-0000-0000-000027020000}"/>
    <cellStyle name="Normal 13 3 12 2" xfId="7999" xr:uid="{00000000-0005-0000-0000-000028020000}"/>
    <cellStyle name="Normal 13 3 12 3" xfId="13187" xr:uid="{00000000-0005-0000-0000-000029020000}"/>
    <cellStyle name="Normal 13 3 12 4" xfId="6099" xr:uid="{00000000-0005-0000-0000-00002A020000}"/>
    <cellStyle name="Normal 13 3 13" xfId="8000" xr:uid="{00000000-0005-0000-0000-00002B020000}"/>
    <cellStyle name="Normal 13 3 14" xfId="6158" xr:uid="{00000000-0005-0000-0000-00002C020000}"/>
    <cellStyle name="Normal 13 3 15" xfId="11374" xr:uid="{00000000-0005-0000-0000-00002D020000}"/>
    <cellStyle name="Normal 13 3 16" xfId="4335" xr:uid="{00000000-0005-0000-0000-00002E020000}"/>
    <cellStyle name="Normal 13 3 2" xfId="539" xr:uid="{00000000-0005-0000-0000-00002F020000}"/>
    <cellStyle name="Normal 13 3 2 10" xfId="11524" xr:uid="{00000000-0005-0000-0000-000030020000}"/>
    <cellStyle name="Normal 13 3 2 11" xfId="4485" xr:uid="{00000000-0005-0000-0000-000031020000}"/>
    <cellStyle name="Normal 13 3 2 2" xfId="743" xr:uid="{00000000-0005-0000-0000-000032020000}"/>
    <cellStyle name="Normal 13 3 2 2 2" xfId="1206" xr:uid="{00000000-0005-0000-0000-000033020000}"/>
    <cellStyle name="Normal 13 3 2 2 2 2" xfId="1368" xr:uid="{00000000-0005-0000-0000-000034020000}"/>
    <cellStyle name="Normal 13 3 2 2 2 2 2" xfId="3324" xr:uid="{00000000-0005-0000-0000-000035020000}"/>
    <cellStyle name="Normal 13 3 2 2 2 2 2 2" xfId="13989" xr:uid="{00000000-0005-0000-0000-000036020000}"/>
    <cellStyle name="Normal 13 3 2 2 2 2 2 3" xfId="8001" xr:uid="{00000000-0005-0000-0000-000037020000}"/>
    <cellStyle name="Normal 13 3 2 2 2 2 3" xfId="8002" xr:uid="{00000000-0005-0000-0000-000038020000}"/>
    <cellStyle name="Normal 13 3 2 2 2 2 4" xfId="6962" xr:uid="{00000000-0005-0000-0000-000039020000}"/>
    <cellStyle name="Normal 13 3 2 2 2 2 5" xfId="12176" xr:uid="{00000000-0005-0000-0000-00003A020000}"/>
    <cellStyle name="Normal 13 3 2 2 2 2 6" xfId="5137" xr:uid="{00000000-0005-0000-0000-00003B020000}"/>
    <cellStyle name="Normal 13 3 2 2 2 3" xfId="3174" xr:uid="{00000000-0005-0000-0000-00003C020000}"/>
    <cellStyle name="Normal 13 3 2 2 2 3 2" xfId="13839" xr:uid="{00000000-0005-0000-0000-00003D020000}"/>
    <cellStyle name="Normal 13 3 2 2 2 3 3" xfId="8003" xr:uid="{00000000-0005-0000-0000-00003E020000}"/>
    <cellStyle name="Normal 13 3 2 2 2 4" xfId="8004" xr:uid="{00000000-0005-0000-0000-00003F020000}"/>
    <cellStyle name="Normal 13 3 2 2 2 5" xfId="6812" xr:uid="{00000000-0005-0000-0000-000040020000}"/>
    <cellStyle name="Normal 13 3 2 2 2 6" xfId="12026" xr:uid="{00000000-0005-0000-0000-000041020000}"/>
    <cellStyle name="Normal 13 3 2 2 2 7" xfId="4987" xr:uid="{00000000-0005-0000-0000-000042020000}"/>
    <cellStyle name="Normal 13 3 2 2 3" xfId="1367" xr:uid="{00000000-0005-0000-0000-000043020000}"/>
    <cellStyle name="Normal 13 3 2 2 3 2" xfId="3323" xr:uid="{00000000-0005-0000-0000-000044020000}"/>
    <cellStyle name="Normal 13 3 2 2 3 2 2" xfId="13988" xr:uid="{00000000-0005-0000-0000-000045020000}"/>
    <cellStyle name="Normal 13 3 2 2 3 2 3" xfId="8005" xr:uid="{00000000-0005-0000-0000-000046020000}"/>
    <cellStyle name="Normal 13 3 2 2 3 3" xfId="8006" xr:uid="{00000000-0005-0000-0000-000047020000}"/>
    <cellStyle name="Normal 13 3 2 2 3 4" xfId="6961" xr:uid="{00000000-0005-0000-0000-000048020000}"/>
    <cellStyle name="Normal 13 3 2 2 3 5" xfId="12175" xr:uid="{00000000-0005-0000-0000-000049020000}"/>
    <cellStyle name="Normal 13 3 2 2 3 6" xfId="5136" xr:uid="{00000000-0005-0000-0000-00004A020000}"/>
    <cellStyle name="Normal 13 3 2 2 4" xfId="2807" xr:uid="{00000000-0005-0000-0000-00004B020000}"/>
    <cellStyle name="Normal 13 3 2 2 4 2" xfId="13472" xr:uid="{00000000-0005-0000-0000-00004C020000}"/>
    <cellStyle name="Normal 13 3 2 2 4 3" xfId="8007" xr:uid="{00000000-0005-0000-0000-00004D020000}"/>
    <cellStyle name="Normal 13 3 2 2 5" xfId="8008" xr:uid="{00000000-0005-0000-0000-00004E020000}"/>
    <cellStyle name="Normal 13 3 2 2 6" xfId="6445" xr:uid="{00000000-0005-0000-0000-00004F020000}"/>
    <cellStyle name="Normal 13 3 2 2 7" xfId="11659" xr:uid="{00000000-0005-0000-0000-000050020000}"/>
    <cellStyle name="Normal 13 3 2 2 8" xfId="4620" xr:uid="{00000000-0005-0000-0000-000051020000}"/>
    <cellStyle name="Normal 13 3 2 3" xfId="893" xr:uid="{00000000-0005-0000-0000-000052020000}"/>
    <cellStyle name="Normal 13 3 2 3 2" xfId="1369" xr:uid="{00000000-0005-0000-0000-000053020000}"/>
    <cellStyle name="Normal 13 3 2 3 2 2" xfId="3325" xr:uid="{00000000-0005-0000-0000-000054020000}"/>
    <cellStyle name="Normal 13 3 2 3 2 2 2" xfId="13990" xr:uid="{00000000-0005-0000-0000-000055020000}"/>
    <cellStyle name="Normal 13 3 2 3 2 2 3" xfId="8009" xr:uid="{00000000-0005-0000-0000-000056020000}"/>
    <cellStyle name="Normal 13 3 2 3 2 3" xfId="8010" xr:uid="{00000000-0005-0000-0000-000057020000}"/>
    <cellStyle name="Normal 13 3 2 3 2 4" xfId="6963" xr:uid="{00000000-0005-0000-0000-000058020000}"/>
    <cellStyle name="Normal 13 3 2 3 2 5" xfId="12177" xr:uid="{00000000-0005-0000-0000-000059020000}"/>
    <cellStyle name="Normal 13 3 2 3 2 6" xfId="5138" xr:uid="{00000000-0005-0000-0000-00005A020000}"/>
    <cellStyle name="Normal 13 3 2 3 3" xfId="2945" xr:uid="{00000000-0005-0000-0000-00005B020000}"/>
    <cellStyle name="Normal 13 3 2 3 3 2" xfId="13610" xr:uid="{00000000-0005-0000-0000-00005C020000}"/>
    <cellStyle name="Normal 13 3 2 3 3 3" xfId="8011" xr:uid="{00000000-0005-0000-0000-00005D020000}"/>
    <cellStyle name="Normal 13 3 2 3 4" xfId="8012" xr:uid="{00000000-0005-0000-0000-00005E020000}"/>
    <cellStyle name="Normal 13 3 2 3 5" xfId="6583" xr:uid="{00000000-0005-0000-0000-00005F020000}"/>
    <cellStyle name="Normal 13 3 2 3 6" xfId="11797" xr:uid="{00000000-0005-0000-0000-000060020000}"/>
    <cellStyle name="Normal 13 3 2 3 7" xfId="4758" xr:uid="{00000000-0005-0000-0000-000061020000}"/>
    <cellStyle name="Normal 13 3 2 4" xfId="1366" xr:uid="{00000000-0005-0000-0000-000062020000}"/>
    <cellStyle name="Normal 13 3 2 4 2" xfId="3322" xr:uid="{00000000-0005-0000-0000-000063020000}"/>
    <cellStyle name="Normal 13 3 2 4 2 2" xfId="13987" xr:uid="{00000000-0005-0000-0000-000064020000}"/>
    <cellStyle name="Normal 13 3 2 4 2 3" xfId="8013" xr:uid="{00000000-0005-0000-0000-000065020000}"/>
    <cellStyle name="Normal 13 3 2 4 3" xfId="8014" xr:uid="{00000000-0005-0000-0000-000066020000}"/>
    <cellStyle name="Normal 13 3 2 4 4" xfId="6960" xr:uid="{00000000-0005-0000-0000-000067020000}"/>
    <cellStyle name="Normal 13 3 2 4 5" xfId="12174" xr:uid="{00000000-0005-0000-0000-000068020000}"/>
    <cellStyle name="Normal 13 3 2 4 6" xfId="5135" xr:uid="{00000000-0005-0000-0000-000069020000}"/>
    <cellStyle name="Normal 13 3 2 5" xfId="2197" xr:uid="{00000000-0005-0000-0000-00006A020000}"/>
    <cellStyle name="Normal 13 3 2 5 2" xfId="4052" xr:uid="{00000000-0005-0000-0000-00006B020000}"/>
    <cellStyle name="Normal 13 3 2 5 2 2" xfId="14714" xr:uid="{00000000-0005-0000-0000-00006C020000}"/>
    <cellStyle name="Normal 13 3 2 5 2 3" xfId="8015" xr:uid="{00000000-0005-0000-0000-00006D020000}"/>
    <cellStyle name="Normal 13 3 2 5 3" xfId="8016" xr:uid="{00000000-0005-0000-0000-00006E020000}"/>
    <cellStyle name="Normal 13 3 2 5 4" xfId="7690" xr:uid="{00000000-0005-0000-0000-00006F020000}"/>
    <cellStyle name="Normal 13 3 2 5 5" xfId="12901" xr:uid="{00000000-0005-0000-0000-000070020000}"/>
    <cellStyle name="Normal 13 3 2 5 6" xfId="5862" xr:uid="{00000000-0005-0000-0000-000071020000}"/>
    <cellStyle name="Normal 13 3 2 6" xfId="2345" xr:uid="{00000000-0005-0000-0000-000072020000}"/>
    <cellStyle name="Normal 13 3 2 6 2" xfId="4188" xr:uid="{00000000-0005-0000-0000-000073020000}"/>
    <cellStyle name="Normal 13 3 2 6 2 2" xfId="14850" xr:uid="{00000000-0005-0000-0000-000074020000}"/>
    <cellStyle name="Normal 13 3 2 6 2 3" xfId="8017" xr:uid="{00000000-0005-0000-0000-000075020000}"/>
    <cellStyle name="Normal 13 3 2 6 3" xfId="7826" xr:uid="{00000000-0005-0000-0000-000076020000}"/>
    <cellStyle name="Normal 13 3 2 6 4" xfId="13037" xr:uid="{00000000-0005-0000-0000-000077020000}"/>
    <cellStyle name="Normal 13 3 2 6 5" xfId="5998" xr:uid="{00000000-0005-0000-0000-000078020000}"/>
    <cellStyle name="Normal 13 3 2 7" xfId="2672" xr:uid="{00000000-0005-0000-0000-000079020000}"/>
    <cellStyle name="Normal 13 3 2 7 2" xfId="13337" xr:uid="{00000000-0005-0000-0000-00007A020000}"/>
    <cellStyle name="Normal 13 3 2 7 3" xfId="8018" xr:uid="{00000000-0005-0000-0000-00007B020000}"/>
    <cellStyle name="Normal 13 3 2 8" xfId="8019" xr:uid="{00000000-0005-0000-0000-00007C020000}"/>
    <cellStyle name="Normal 13 3 2 9" xfId="6310" xr:uid="{00000000-0005-0000-0000-00007D020000}"/>
    <cellStyle name="Normal 13 3 3" xfId="645" xr:uid="{00000000-0005-0000-0000-00007E020000}"/>
    <cellStyle name="Normal 13 3 3 10" xfId="11567" xr:uid="{00000000-0005-0000-0000-00007F020000}"/>
    <cellStyle name="Normal 13 3 3 11" xfId="4528" xr:uid="{00000000-0005-0000-0000-000080020000}"/>
    <cellStyle name="Normal 13 3 3 2" xfId="787" xr:uid="{00000000-0005-0000-0000-000081020000}"/>
    <cellStyle name="Normal 13 3 3 2 2" xfId="1249" xr:uid="{00000000-0005-0000-0000-000082020000}"/>
    <cellStyle name="Normal 13 3 3 2 2 2" xfId="1372" xr:uid="{00000000-0005-0000-0000-000083020000}"/>
    <cellStyle name="Normal 13 3 3 2 2 2 2" xfId="3328" xr:uid="{00000000-0005-0000-0000-000084020000}"/>
    <cellStyle name="Normal 13 3 3 2 2 2 2 2" xfId="13993" xr:uid="{00000000-0005-0000-0000-000085020000}"/>
    <cellStyle name="Normal 13 3 3 2 2 2 2 3" xfId="8020" xr:uid="{00000000-0005-0000-0000-000086020000}"/>
    <cellStyle name="Normal 13 3 3 2 2 2 3" xfId="8021" xr:uid="{00000000-0005-0000-0000-000087020000}"/>
    <cellStyle name="Normal 13 3 3 2 2 2 4" xfId="6966" xr:uid="{00000000-0005-0000-0000-000088020000}"/>
    <cellStyle name="Normal 13 3 3 2 2 2 5" xfId="12180" xr:uid="{00000000-0005-0000-0000-000089020000}"/>
    <cellStyle name="Normal 13 3 3 2 2 2 6" xfId="5141" xr:uid="{00000000-0005-0000-0000-00008A020000}"/>
    <cellStyle name="Normal 13 3 3 2 2 3" xfId="3217" xr:uid="{00000000-0005-0000-0000-00008B020000}"/>
    <cellStyle name="Normal 13 3 3 2 2 3 2" xfId="13882" xr:uid="{00000000-0005-0000-0000-00008C020000}"/>
    <cellStyle name="Normal 13 3 3 2 2 3 3" xfId="8022" xr:uid="{00000000-0005-0000-0000-00008D020000}"/>
    <cellStyle name="Normal 13 3 3 2 2 4" xfId="8023" xr:uid="{00000000-0005-0000-0000-00008E020000}"/>
    <cellStyle name="Normal 13 3 3 2 2 5" xfId="6855" xr:uid="{00000000-0005-0000-0000-00008F020000}"/>
    <cellStyle name="Normal 13 3 3 2 2 6" xfId="12069" xr:uid="{00000000-0005-0000-0000-000090020000}"/>
    <cellStyle name="Normal 13 3 3 2 2 7" xfId="5030" xr:uid="{00000000-0005-0000-0000-000091020000}"/>
    <cellStyle name="Normal 13 3 3 2 3" xfId="1371" xr:uid="{00000000-0005-0000-0000-000092020000}"/>
    <cellStyle name="Normal 13 3 3 2 3 2" xfId="3327" xr:uid="{00000000-0005-0000-0000-000093020000}"/>
    <cellStyle name="Normal 13 3 3 2 3 2 2" xfId="13992" xr:uid="{00000000-0005-0000-0000-000094020000}"/>
    <cellStyle name="Normal 13 3 3 2 3 2 3" xfId="8024" xr:uid="{00000000-0005-0000-0000-000095020000}"/>
    <cellStyle name="Normal 13 3 3 2 3 3" xfId="8025" xr:uid="{00000000-0005-0000-0000-000096020000}"/>
    <cellStyle name="Normal 13 3 3 2 3 4" xfId="6965" xr:uid="{00000000-0005-0000-0000-000097020000}"/>
    <cellStyle name="Normal 13 3 3 2 3 5" xfId="12179" xr:uid="{00000000-0005-0000-0000-000098020000}"/>
    <cellStyle name="Normal 13 3 3 2 3 6" xfId="5140" xr:uid="{00000000-0005-0000-0000-000099020000}"/>
    <cellStyle name="Normal 13 3 3 2 4" xfId="2850" xr:uid="{00000000-0005-0000-0000-00009A020000}"/>
    <cellStyle name="Normal 13 3 3 2 4 2" xfId="13515" xr:uid="{00000000-0005-0000-0000-00009B020000}"/>
    <cellStyle name="Normal 13 3 3 2 4 3" xfId="8026" xr:uid="{00000000-0005-0000-0000-00009C020000}"/>
    <cellStyle name="Normal 13 3 3 2 5" xfId="8027" xr:uid="{00000000-0005-0000-0000-00009D020000}"/>
    <cellStyle name="Normal 13 3 3 2 6" xfId="6488" xr:uid="{00000000-0005-0000-0000-00009E020000}"/>
    <cellStyle name="Normal 13 3 3 2 7" xfId="11702" xr:uid="{00000000-0005-0000-0000-00009F020000}"/>
    <cellStyle name="Normal 13 3 3 2 8" xfId="4663" xr:uid="{00000000-0005-0000-0000-0000A0020000}"/>
    <cellStyle name="Normal 13 3 3 3" xfId="939" xr:uid="{00000000-0005-0000-0000-0000A1020000}"/>
    <cellStyle name="Normal 13 3 3 3 2" xfId="1373" xr:uid="{00000000-0005-0000-0000-0000A2020000}"/>
    <cellStyle name="Normal 13 3 3 3 2 2" xfId="3329" xr:uid="{00000000-0005-0000-0000-0000A3020000}"/>
    <cellStyle name="Normal 13 3 3 3 2 2 2" xfId="13994" xr:uid="{00000000-0005-0000-0000-0000A4020000}"/>
    <cellStyle name="Normal 13 3 3 3 2 2 3" xfId="8028" xr:uid="{00000000-0005-0000-0000-0000A5020000}"/>
    <cellStyle name="Normal 13 3 3 3 2 3" xfId="8029" xr:uid="{00000000-0005-0000-0000-0000A6020000}"/>
    <cellStyle name="Normal 13 3 3 3 2 4" xfId="6967" xr:uid="{00000000-0005-0000-0000-0000A7020000}"/>
    <cellStyle name="Normal 13 3 3 3 2 5" xfId="12181" xr:uid="{00000000-0005-0000-0000-0000A8020000}"/>
    <cellStyle name="Normal 13 3 3 3 2 6" xfId="5142" xr:uid="{00000000-0005-0000-0000-0000A9020000}"/>
    <cellStyle name="Normal 13 3 3 3 3" xfId="2988" xr:uid="{00000000-0005-0000-0000-0000AA020000}"/>
    <cellStyle name="Normal 13 3 3 3 3 2" xfId="13653" xr:uid="{00000000-0005-0000-0000-0000AB020000}"/>
    <cellStyle name="Normal 13 3 3 3 3 3" xfId="8030" xr:uid="{00000000-0005-0000-0000-0000AC020000}"/>
    <cellStyle name="Normal 13 3 3 3 4" xfId="8031" xr:uid="{00000000-0005-0000-0000-0000AD020000}"/>
    <cellStyle name="Normal 13 3 3 3 5" xfId="6626" xr:uid="{00000000-0005-0000-0000-0000AE020000}"/>
    <cellStyle name="Normal 13 3 3 3 6" xfId="11840" xr:uid="{00000000-0005-0000-0000-0000AF020000}"/>
    <cellStyle name="Normal 13 3 3 3 7" xfId="4801" xr:uid="{00000000-0005-0000-0000-0000B0020000}"/>
    <cellStyle name="Normal 13 3 3 4" xfId="1370" xr:uid="{00000000-0005-0000-0000-0000B1020000}"/>
    <cellStyle name="Normal 13 3 3 4 2" xfId="3326" xr:uid="{00000000-0005-0000-0000-0000B2020000}"/>
    <cellStyle name="Normal 13 3 3 4 2 2" xfId="13991" xr:uid="{00000000-0005-0000-0000-0000B3020000}"/>
    <cellStyle name="Normal 13 3 3 4 2 3" xfId="8032" xr:uid="{00000000-0005-0000-0000-0000B4020000}"/>
    <cellStyle name="Normal 13 3 3 4 3" xfId="8033" xr:uid="{00000000-0005-0000-0000-0000B5020000}"/>
    <cellStyle name="Normal 13 3 3 4 4" xfId="6964" xr:uid="{00000000-0005-0000-0000-0000B6020000}"/>
    <cellStyle name="Normal 13 3 3 4 5" xfId="12178" xr:uid="{00000000-0005-0000-0000-0000B7020000}"/>
    <cellStyle name="Normal 13 3 3 4 6" xfId="5139" xr:uid="{00000000-0005-0000-0000-0000B8020000}"/>
    <cellStyle name="Normal 13 3 3 5" xfId="2244" xr:uid="{00000000-0005-0000-0000-0000B9020000}"/>
    <cellStyle name="Normal 13 3 3 5 2" xfId="4096" xr:uid="{00000000-0005-0000-0000-0000BA020000}"/>
    <cellStyle name="Normal 13 3 3 5 2 2" xfId="14758" xr:uid="{00000000-0005-0000-0000-0000BB020000}"/>
    <cellStyle name="Normal 13 3 3 5 2 3" xfId="8034" xr:uid="{00000000-0005-0000-0000-0000BC020000}"/>
    <cellStyle name="Normal 13 3 3 5 3" xfId="8035" xr:uid="{00000000-0005-0000-0000-0000BD020000}"/>
    <cellStyle name="Normal 13 3 3 5 4" xfId="7734" xr:uid="{00000000-0005-0000-0000-0000BE020000}"/>
    <cellStyle name="Normal 13 3 3 5 5" xfId="12945" xr:uid="{00000000-0005-0000-0000-0000BF020000}"/>
    <cellStyle name="Normal 13 3 3 5 6" xfId="5906" xr:uid="{00000000-0005-0000-0000-0000C0020000}"/>
    <cellStyle name="Normal 13 3 3 6" xfId="2388" xr:uid="{00000000-0005-0000-0000-0000C1020000}"/>
    <cellStyle name="Normal 13 3 3 6 2" xfId="4231" xr:uid="{00000000-0005-0000-0000-0000C2020000}"/>
    <cellStyle name="Normal 13 3 3 6 2 2" xfId="14893" xr:uid="{00000000-0005-0000-0000-0000C3020000}"/>
    <cellStyle name="Normal 13 3 3 6 2 3" xfId="8036" xr:uid="{00000000-0005-0000-0000-0000C4020000}"/>
    <cellStyle name="Normal 13 3 3 6 3" xfId="7869" xr:uid="{00000000-0005-0000-0000-0000C5020000}"/>
    <cellStyle name="Normal 13 3 3 6 4" xfId="13080" xr:uid="{00000000-0005-0000-0000-0000C6020000}"/>
    <cellStyle name="Normal 13 3 3 6 5" xfId="6041" xr:uid="{00000000-0005-0000-0000-0000C7020000}"/>
    <cellStyle name="Normal 13 3 3 7" xfId="2715" xr:uid="{00000000-0005-0000-0000-0000C8020000}"/>
    <cellStyle name="Normal 13 3 3 7 2" xfId="13380" xr:uid="{00000000-0005-0000-0000-0000C9020000}"/>
    <cellStyle name="Normal 13 3 3 7 3" xfId="8037" xr:uid="{00000000-0005-0000-0000-0000CA020000}"/>
    <cellStyle name="Normal 13 3 3 8" xfId="8038" xr:uid="{00000000-0005-0000-0000-0000CB020000}"/>
    <cellStyle name="Normal 13 3 3 9" xfId="6353" xr:uid="{00000000-0005-0000-0000-0000CC020000}"/>
    <cellStyle name="Normal 13 3 4" xfId="481" xr:uid="{00000000-0005-0000-0000-0000CD020000}"/>
    <cellStyle name="Normal 13 3 4 2" xfId="1048" xr:uid="{00000000-0005-0000-0000-0000CE020000}"/>
    <cellStyle name="Normal 13 3 4 2 2" xfId="1375" xr:uid="{00000000-0005-0000-0000-0000CF020000}"/>
    <cellStyle name="Normal 13 3 4 2 2 2" xfId="3331" xr:uid="{00000000-0005-0000-0000-0000D0020000}"/>
    <cellStyle name="Normal 13 3 4 2 2 2 2" xfId="13996" xr:uid="{00000000-0005-0000-0000-0000D1020000}"/>
    <cellStyle name="Normal 13 3 4 2 2 2 3" xfId="8039" xr:uid="{00000000-0005-0000-0000-0000D2020000}"/>
    <cellStyle name="Normal 13 3 4 2 2 3" xfId="8040" xr:uid="{00000000-0005-0000-0000-0000D3020000}"/>
    <cellStyle name="Normal 13 3 4 2 2 4" xfId="6969" xr:uid="{00000000-0005-0000-0000-0000D4020000}"/>
    <cellStyle name="Normal 13 3 4 2 2 5" xfId="12183" xr:uid="{00000000-0005-0000-0000-0000D5020000}"/>
    <cellStyle name="Normal 13 3 4 2 2 6" xfId="5144" xr:uid="{00000000-0005-0000-0000-0000D6020000}"/>
    <cellStyle name="Normal 13 3 4 2 3" xfId="3078" xr:uid="{00000000-0005-0000-0000-0000D7020000}"/>
    <cellStyle name="Normal 13 3 4 2 3 2" xfId="13743" xr:uid="{00000000-0005-0000-0000-0000D8020000}"/>
    <cellStyle name="Normal 13 3 4 2 3 3" xfId="8041" xr:uid="{00000000-0005-0000-0000-0000D9020000}"/>
    <cellStyle name="Normal 13 3 4 2 4" xfId="8042" xr:uid="{00000000-0005-0000-0000-0000DA020000}"/>
    <cellStyle name="Normal 13 3 4 2 5" xfId="6716" xr:uid="{00000000-0005-0000-0000-0000DB020000}"/>
    <cellStyle name="Normal 13 3 4 2 6" xfId="11930" xr:uid="{00000000-0005-0000-0000-0000DC020000}"/>
    <cellStyle name="Normal 13 3 4 2 7" xfId="4891" xr:uid="{00000000-0005-0000-0000-0000DD020000}"/>
    <cellStyle name="Normal 13 3 4 3" xfId="1374" xr:uid="{00000000-0005-0000-0000-0000DE020000}"/>
    <cellStyle name="Normal 13 3 4 3 2" xfId="3330" xr:uid="{00000000-0005-0000-0000-0000DF020000}"/>
    <cellStyle name="Normal 13 3 4 3 2 2" xfId="13995" xr:uid="{00000000-0005-0000-0000-0000E0020000}"/>
    <cellStyle name="Normal 13 3 4 3 2 3" xfId="8043" xr:uid="{00000000-0005-0000-0000-0000E1020000}"/>
    <cellStyle name="Normal 13 3 4 3 3" xfId="8044" xr:uid="{00000000-0005-0000-0000-0000E2020000}"/>
    <cellStyle name="Normal 13 3 4 3 4" xfId="6968" xr:uid="{00000000-0005-0000-0000-0000E3020000}"/>
    <cellStyle name="Normal 13 3 4 3 5" xfId="12182" xr:uid="{00000000-0005-0000-0000-0000E4020000}"/>
    <cellStyle name="Normal 13 3 4 3 6" xfId="5143" xr:uid="{00000000-0005-0000-0000-0000E5020000}"/>
    <cellStyle name="Normal 13 3 4 4" xfId="2626" xr:uid="{00000000-0005-0000-0000-0000E6020000}"/>
    <cellStyle name="Normal 13 3 4 4 2" xfId="13291" xr:uid="{00000000-0005-0000-0000-0000E7020000}"/>
    <cellStyle name="Normal 13 3 4 4 3" xfId="8045" xr:uid="{00000000-0005-0000-0000-0000E8020000}"/>
    <cellStyle name="Normal 13 3 4 5" xfId="8046" xr:uid="{00000000-0005-0000-0000-0000E9020000}"/>
    <cellStyle name="Normal 13 3 4 6" xfId="6264" xr:uid="{00000000-0005-0000-0000-0000EA020000}"/>
    <cellStyle name="Normal 13 3 4 7" xfId="11478" xr:uid="{00000000-0005-0000-0000-0000EB020000}"/>
    <cellStyle name="Normal 13 3 4 8" xfId="4439" xr:uid="{00000000-0005-0000-0000-0000EC020000}"/>
    <cellStyle name="Normal 13 3 5" xfId="697" xr:uid="{00000000-0005-0000-0000-0000ED020000}"/>
    <cellStyle name="Normal 13 3 5 2" xfId="1160" xr:uid="{00000000-0005-0000-0000-0000EE020000}"/>
    <cellStyle name="Normal 13 3 5 2 2" xfId="1377" xr:uid="{00000000-0005-0000-0000-0000EF020000}"/>
    <cellStyle name="Normal 13 3 5 2 2 2" xfId="3333" xr:uid="{00000000-0005-0000-0000-0000F0020000}"/>
    <cellStyle name="Normal 13 3 5 2 2 2 2" xfId="13998" xr:uid="{00000000-0005-0000-0000-0000F1020000}"/>
    <cellStyle name="Normal 13 3 5 2 2 2 3" xfId="8047" xr:uid="{00000000-0005-0000-0000-0000F2020000}"/>
    <cellStyle name="Normal 13 3 5 2 2 3" xfId="8048" xr:uid="{00000000-0005-0000-0000-0000F3020000}"/>
    <cellStyle name="Normal 13 3 5 2 2 4" xfId="6971" xr:uid="{00000000-0005-0000-0000-0000F4020000}"/>
    <cellStyle name="Normal 13 3 5 2 2 5" xfId="12185" xr:uid="{00000000-0005-0000-0000-0000F5020000}"/>
    <cellStyle name="Normal 13 3 5 2 2 6" xfId="5146" xr:uid="{00000000-0005-0000-0000-0000F6020000}"/>
    <cellStyle name="Normal 13 3 5 2 3" xfId="3128" xr:uid="{00000000-0005-0000-0000-0000F7020000}"/>
    <cellStyle name="Normal 13 3 5 2 3 2" xfId="13793" xr:uid="{00000000-0005-0000-0000-0000F8020000}"/>
    <cellStyle name="Normal 13 3 5 2 3 3" xfId="8049" xr:uid="{00000000-0005-0000-0000-0000F9020000}"/>
    <cellStyle name="Normal 13 3 5 2 4" xfId="8050" xr:uid="{00000000-0005-0000-0000-0000FA020000}"/>
    <cellStyle name="Normal 13 3 5 2 5" xfId="6766" xr:uid="{00000000-0005-0000-0000-0000FB020000}"/>
    <cellStyle name="Normal 13 3 5 2 6" xfId="11980" xr:uid="{00000000-0005-0000-0000-0000FC020000}"/>
    <cellStyle name="Normal 13 3 5 2 7" xfId="4941" xr:uid="{00000000-0005-0000-0000-0000FD020000}"/>
    <cellStyle name="Normal 13 3 5 3" xfId="1376" xr:uid="{00000000-0005-0000-0000-0000FE020000}"/>
    <cellStyle name="Normal 13 3 5 3 2" xfId="3332" xr:uid="{00000000-0005-0000-0000-0000FF020000}"/>
    <cellStyle name="Normal 13 3 5 3 2 2" xfId="13997" xr:uid="{00000000-0005-0000-0000-000000030000}"/>
    <cellStyle name="Normal 13 3 5 3 2 3" xfId="8051" xr:uid="{00000000-0005-0000-0000-000001030000}"/>
    <cellStyle name="Normal 13 3 5 3 3" xfId="8052" xr:uid="{00000000-0005-0000-0000-000002030000}"/>
    <cellStyle name="Normal 13 3 5 3 4" xfId="6970" xr:uid="{00000000-0005-0000-0000-000003030000}"/>
    <cellStyle name="Normal 13 3 5 3 5" xfId="12184" xr:uid="{00000000-0005-0000-0000-000004030000}"/>
    <cellStyle name="Normal 13 3 5 3 6" xfId="5145" xr:uid="{00000000-0005-0000-0000-000005030000}"/>
    <cellStyle name="Normal 13 3 5 4" xfId="2761" xr:uid="{00000000-0005-0000-0000-000006030000}"/>
    <cellStyle name="Normal 13 3 5 4 2" xfId="13426" xr:uid="{00000000-0005-0000-0000-000007030000}"/>
    <cellStyle name="Normal 13 3 5 4 3" xfId="8053" xr:uid="{00000000-0005-0000-0000-000008030000}"/>
    <cellStyle name="Normal 13 3 5 5" xfId="8054" xr:uid="{00000000-0005-0000-0000-000009030000}"/>
    <cellStyle name="Normal 13 3 5 6" xfId="6399" xr:uid="{00000000-0005-0000-0000-00000A030000}"/>
    <cellStyle name="Normal 13 3 5 7" xfId="11613" xr:uid="{00000000-0005-0000-0000-00000B030000}"/>
    <cellStyle name="Normal 13 3 5 8" xfId="4574" xr:uid="{00000000-0005-0000-0000-00000C030000}"/>
    <cellStyle name="Normal 13 3 6" xfId="365" xr:uid="{00000000-0005-0000-0000-00000D030000}"/>
    <cellStyle name="Normal 13 3 6 2" xfId="990" xr:uid="{00000000-0005-0000-0000-00000E030000}"/>
    <cellStyle name="Normal 13 3 6 2 2" xfId="1379" xr:uid="{00000000-0005-0000-0000-00000F030000}"/>
    <cellStyle name="Normal 13 3 6 2 2 2" xfId="3335" xr:uid="{00000000-0005-0000-0000-000010030000}"/>
    <cellStyle name="Normal 13 3 6 2 2 2 2" xfId="14000" xr:uid="{00000000-0005-0000-0000-000011030000}"/>
    <cellStyle name="Normal 13 3 6 2 2 2 3" xfId="8055" xr:uid="{00000000-0005-0000-0000-000012030000}"/>
    <cellStyle name="Normal 13 3 6 2 2 3" xfId="8056" xr:uid="{00000000-0005-0000-0000-000013030000}"/>
    <cellStyle name="Normal 13 3 6 2 2 4" xfId="6973" xr:uid="{00000000-0005-0000-0000-000014030000}"/>
    <cellStyle name="Normal 13 3 6 2 2 5" xfId="12187" xr:uid="{00000000-0005-0000-0000-000015030000}"/>
    <cellStyle name="Normal 13 3 6 2 2 6" xfId="5148" xr:uid="{00000000-0005-0000-0000-000016030000}"/>
    <cellStyle name="Normal 13 3 6 2 3" xfId="3034" xr:uid="{00000000-0005-0000-0000-000017030000}"/>
    <cellStyle name="Normal 13 3 6 2 3 2" xfId="13699" xr:uid="{00000000-0005-0000-0000-000018030000}"/>
    <cellStyle name="Normal 13 3 6 2 3 3" xfId="8057" xr:uid="{00000000-0005-0000-0000-000019030000}"/>
    <cellStyle name="Normal 13 3 6 2 4" xfId="8058" xr:uid="{00000000-0005-0000-0000-00001A030000}"/>
    <cellStyle name="Normal 13 3 6 2 5" xfId="6672" xr:uid="{00000000-0005-0000-0000-00001B030000}"/>
    <cellStyle name="Normal 13 3 6 2 6" xfId="11886" xr:uid="{00000000-0005-0000-0000-00001C030000}"/>
    <cellStyle name="Normal 13 3 6 2 7" xfId="4847" xr:uid="{00000000-0005-0000-0000-00001D030000}"/>
    <cellStyle name="Normal 13 3 6 3" xfId="1378" xr:uid="{00000000-0005-0000-0000-00001E030000}"/>
    <cellStyle name="Normal 13 3 6 3 2" xfId="3334" xr:uid="{00000000-0005-0000-0000-00001F030000}"/>
    <cellStyle name="Normal 13 3 6 3 2 2" xfId="13999" xr:uid="{00000000-0005-0000-0000-000020030000}"/>
    <cellStyle name="Normal 13 3 6 3 2 3" xfId="8059" xr:uid="{00000000-0005-0000-0000-000021030000}"/>
    <cellStyle name="Normal 13 3 6 3 3" xfId="8060" xr:uid="{00000000-0005-0000-0000-000022030000}"/>
    <cellStyle name="Normal 13 3 6 3 4" xfId="6972" xr:uid="{00000000-0005-0000-0000-000023030000}"/>
    <cellStyle name="Normal 13 3 6 3 5" xfId="12186" xr:uid="{00000000-0005-0000-0000-000024030000}"/>
    <cellStyle name="Normal 13 3 6 3 6" xfId="5147" xr:uid="{00000000-0005-0000-0000-000025030000}"/>
    <cellStyle name="Normal 13 3 6 4" xfId="2577" xr:uid="{00000000-0005-0000-0000-000026030000}"/>
    <cellStyle name="Normal 13 3 6 4 2" xfId="13242" xr:uid="{00000000-0005-0000-0000-000027030000}"/>
    <cellStyle name="Normal 13 3 6 4 3" xfId="8061" xr:uid="{00000000-0005-0000-0000-000028030000}"/>
    <cellStyle name="Normal 13 3 6 5" xfId="8062" xr:uid="{00000000-0005-0000-0000-000029030000}"/>
    <cellStyle name="Normal 13 3 6 6" xfId="6215" xr:uid="{00000000-0005-0000-0000-00002A030000}"/>
    <cellStyle name="Normal 13 3 6 7" xfId="11429" xr:uid="{00000000-0005-0000-0000-00002B030000}"/>
    <cellStyle name="Normal 13 3 6 8" xfId="4390" xr:uid="{00000000-0005-0000-0000-00002C030000}"/>
    <cellStyle name="Normal 13 3 7" xfId="845" xr:uid="{00000000-0005-0000-0000-00002D030000}"/>
    <cellStyle name="Normal 13 3 7 2" xfId="1380" xr:uid="{00000000-0005-0000-0000-00002E030000}"/>
    <cellStyle name="Normal 13 3 7 2 2" xfId="3336" xr:uid="{00000000-0005-0000-0000-00002F030000}"/>
    <cellStyle name="Normal 13 3 7 2 2 2" xfId="14001" xr:uid="{00000000-0005-0000-0000-000030030000}"/>
    <cellStyle name="Normal 13 3 7 2 2 3" xfId="8063" xr:uid="{00000000-0005-0000-0000-000031030000}"/>
    <cellStyle name="Normal 13 3 7 2 3" xfId="8064" xr:uid="{00000000-0005-0000-0000-000032030000}"/>
    <cellStyle name="Normal 13 3 7 2 4" xfId="6974" xr:uid="{00000000-0005-0000-0000-000033030000}"/>
    <cellStyle name="Normal 13 3 7 2 5" xfId="12188" xr:uid="{00000000-0005-0000-0000-000034030000}"/>
    <cellStyle name="Normal 13 3 7 2 6" xfId="5149" xr:uid="{00000000-0005-0000-0000-000035030000}"/>
    <cellStyle name="Normal 13 3 7 3" xfId="2899" xr:uid="{00000000-0005-0000-0000-000036030000}"/>
    <cellStyle name="Normal 13 3 7 3 2" xfId="13564" xr:uid="{00000000-0005-0000-0000-000037030000}"/>
    <cellStyle name="Normal 13 3 7 3 3" xfId="8065" xr:uid="{00000000-0005-0000-0000-000038030000}"/>
    <cellStyle name="Normal 13 3 7 4" xfId="8066" xr:uid="{00000000-0005-0000-0000-000039030000}"/>
    <cellStyle name="Normal 13 3 7 5" xfId="6537" xr:uid="{00000000-0005-0000-0000-00003A030000}"/>
    <cellStyle name="Normal 13 3 7 6" xfId="11751" xr:uid="{00000000-0005-0000-0000-00003B030000}"/>
    <cellStyle name="Normal 13 3 7 7" xfId="4712" xr:uid="{00000000-0005-0000-0000-00003C030000}"/>
    <cellStyle name="Normal 13 3 8" xfId="1310" xr:uid="{00000000-0005-0000-0000-00003D030000}"/>
    <cellStyle name="Normal 13 3 8 2" xfId="3266" xr:uid="{00000000-0005-0000-0000-00003E030000}"/>
    <cellStyle name="Normal 13 3 8 2 2" xfId="13931" xr:uid="{00000000-0005-0000-0000-00003F030000}"/>
    <cellStyle name="Normal 13 3 8 2 3" xfId="8067" xr:uid="{00000000-0005-0000-0000-000040030000}"/>
    <cellStyle name="Normal 13 3 8 3" xfId="8068" xr:uid="{00000000-0005-0000-0000-000041030000}"/>
    <cellStyle name="Normal 13 3 8 4" xfId="6904" xr:uid="{00000000-0005-0000-0000-000042030000}"/>
    <cellStyle name="Normal 13 3 8 5" xfId="12118" xr:uid="{00000000-0005-0000-0000-000043030000}"/>
    <cellStyle name="Normal 13 3 8 6" xfId="5079" xr:uid="{00000000-0005-0000-0000-000044030000}"/>
    <cellStyle name="Normal 13 3 9" xfId="259" xr:uid="{00000000-0005-0000-0000-000045030000}"/>
    <cellStyle name="Normal 13 3 9 2" xfId="2532" xr:uid="{00000000-0005-0000-0000-000046030000}"/>
    <cellStyle name="Normal 13 3 9 2 2" xfId="13198" xr:uid="{00000000-0005-0000-0000-000047030000}"/>
    <cellStyle name="Normal 13 3 9 2 3" xfId="8069" xr:uid="{00000000-0005-0000-0000-000048030000}"/>
    <cellStyle name="Normal 13 3 9 3" xfId="8070" xr:uid="{00000000-0005-0000-0000-000049030000}"/>
    <cellStyle name="Normal 13 3 9 4" xfId="6170" xr:uid="{00000000-0005-0000-0000-00004A030000}"/>
    <cellStyle name="Normal 13 3 9 5" xfId="11385" xr:uid="{00000000-0005-0000-0000-00004B030000}"/>
    <cellStyle name="Normal 13 3 9 6" xfId="4346" xr:uid="{00000000-0005-0000-0000-00004C030000}"/>
    <cellStyle name="Normal 13 4" xfId="299" xr:uid="{00000000-0005-0000-0000-00004D030000}"/>
    <cellStyle name="Normal 13 4 10" xfId="2189" xr:uid="{00000000-0005-0000-0000-00004E030000}"/>
    <cellStyle name="Normal 13 4 10 2" xfId="4044" xr:uid="{00000000-0005-0000-0000-00004F030000}"/>
    <cellStyle name="Normal 13 4 10 2 2" xfId="14706" xr:uid="{00000000-0005-0000-0000-000050030000}"/>
    <cellStyle name="Normal 13 4 10 2 3" xfId="8071" xr:uid="{00000000-0005-0000-0000-000051030000}"/>
    <cellStyle name="Normal 13 4 10 3" xfId="8072" xr:uid="{00000000-0005-0000-0000-000052030000}"/>
    <cellStyle name="Normal 13 4 10 4" xfId="7682" xr:uid="{00000000-0005-0000-0000-000053030000}"/>
    <cellStyle name="Normal 13 4 10 5" xfId="12893" xr:uid="{00000000-0005-0000-0000-000054030000}"/>
    <cellStyle name="Normal 13 4 10 6" xfId="5854" xr:uid="{00000000-0005-0000-0000-000055030000}"/>
    <cellStyle name="Normal 13 4 11" xfId="2337" xr:uid="{00000000-0005-0000-0000-000056030000}"/>
    <cellStyle name="Normal 13 4 11 2" xfId="4180" xr:uid="{00000000-0005-0000-0000-000057030000}"/>
    <cellStyle name="Normal 13 4 11 2 2" xfId="14842" xr:uid="{00000000-0005-0000-0000-000058030000}"/>
    <cellStyle name="Normal 13 4 11 2 3" xfId="8073" xr:uid="{00000000-0005-0000-0000-000059030000}"/>
    <cellStyle name="Normal 13 4 11 3" xfId="7818" xr:uid="{00000000-0005-0000-0000-00005A030000}"/>
    <cellStyle name="Normal 13 4 11 4" xfId="13029" xr:uid="{00000000-0005-0000-0000-00005B030000}"/>
    <cellStyle name="Normal 13 4 11 5" xfId="5990" xr:uid="{00000000-0005-0000-0000-00005C030000}"/>
    <cellStyle name="Normal 13 4 12" xfId="2571" xr:uid="{00000000-0005-0000-0000-00005D030000}"/>
    <cellStyle name="Normal 13 4 12 2" xfId="13236" xr:uid="{00000000-0005-0000-0000-00005E030000}"/>
    <cellStyle name="Normal 13 4 12 3" xfId="8074" xr:uid="{00000000-0005-0000-0000-00005F030000}"/>
    <cellStyle name="Normal 13 4 13" xfId="8075" xr:uid="{00000000-0005-0000-0000-000060030000}"/>
    <cellStyle name="Normal 13 4 14" xfId="6209" xr:uid="{00000000-0005-0000-0000-000061030000}"/>
    <cellStyle name="Normal 13 4 15" xfId="11423" xr:uid="{00000000-0005-0000-0000-000062030000}"/>
    <cellStyle name="Normal 13 4 16" xfId="4384" xr:uid="{00000000-0005-0000-0000-000063030000}"/>
    <cellStyle name="Normal 13 4 2" xfId="418" xr:uid="{00000000-0005-0000-0000-000064030000}"/>
    <cellStyle name="Normal 13 4 2 10" xfId="8076" xr:uid="{00000000-0005-0000-0000-000065030000}"/>
    <cellStyle name="Normal 13 4 2 11" xfId="6256" xr:uid="{00000000-0005-0000-0000-000066030000}"/>
    <cellStyle name="Normal 13 4 2 12" xfId="11470" xr:uid="{00000000-0005-0000-0000-000067030000}"/>
    <cellStyle name="Normal 13 4 2 13" xfId="4431" xr:uid="{00000000-0005-0000-0000-000068030000}"/>
    <cellStyle name="Normal 13 4 2 2" xfId="641" xr:uid="{00000000-0005-0000-0000-000069030000}"/>
    <cellStyle name="Normal 13 4 2 2 2" xfId="1155" xr:uid="{00000000-0005-0000-0000-00006A030000}"/>
    <cellStyle name="Normal 13 4 2 2 2 2" xfId="1383" xr:uid="{00000000-0005-0000-0000-00006B030000}"/>
    <cellStyle name="Normal 13 4 2 2 2 2 2" xfId="3339" xr:uid="{00000000-0005-0000-0000-00006C030000}"/>
    <cellStyle name="Normal 13 4 2 2 2 2 2 2" xfId="14004" xr:uid="{00000000-0005-0000-0000-00006D030000}"/>
    <cellStyle name="Normal 13 4 2 2 2 2 2 3" xfId="8077" xr:uid="{00000000-0005-0000-0000-00006E030000}"/>
    <cellStyle name="Normal 13 4 2 2 2 2 3" xfId="8078" xr:uid="{00000000-0005-0000-0000-00006F030000}"/>
    <cellStyle name="Normal 13 4 2 2 2 2 4" xfId="6977" xr:uid="{00000000-0005-0000-0000-000070030000}"/>
    <cellStyle name="Normal 13 4 2 2 2 2 5" xfId="12191" xr:uid="{00000000-0005-0000-0000-000071030000}"/>
    <cellStyle name="Normal 13 4 2 2 2 2 6" xfId="5152" xr:uid="{00000000-0005-0000-0000-000072030000}"/>
    <cellStyle name="Normal 13 4 2 2 2 3" xfId="3123" xr:uid="{00000000-0005-0000-0000-000073030000}"/>
    <cellStyle name="Normal 13 4 2 2 2 3 2" xfId="13788" xr:uid="{00000000-0005-0000-0000-000074030000}"/>
    <cellStyle name="Normal 13 4 2 2 2 3 3" xfId="8079" xr:uid="{00000000-0005-0000-0000-000075030000}"/>
    <cellStyle name="Normal 13 4 2 2 2 4" xfId="8080" xr:uid="{00000000-0005-0000-0000-000076030000}"/>
    <cellStyle name="Normal 13 4 2 2 2 5" xfId="6761" xr:uid="{00000000-0005-0000-0000-000077030000}"/>
    <cellStyle name="Normal 13 4 2 2 2 6" xfId="11975" xr:uid="{00000000-0005-0000-0000-000078030000}"/>
    <cellStyle name="Normal 13 4 2 2 2 7" xfId="4936" xr:uid="{00000000-0005-0000-0000-000079030000}"/>
    <cellStyle name="Normal 13 4 2 2 3" xfId="1382" xr:uid="{00000000-0005-0000-0000-00007A030000}"/>
    <cellStyle name="Normal 13 4 2 2 3 2" xfId="3338" xr:uid="{00000000-0005-0000-0000-00007B030000}"/>
    <cellStyle name="Normal 13 4 2 2 3 2 2" xfId="14003" xr:uid="{00000000-0005-0000-0000-00007C030000}"/>
    <cellStyle name="Normal 13 4 2 2 3 2 3" xfId="8081" xr:uid="{00000000-0005-0000-0000-00007D030000}"/>
    <cellStyle name="Normal 13 4 2 2 3 3" xfId="8082" xr:uid="{00000000-0005-0000-0000-00007E030000}"/>
    <cellStyle name="Normal 13 4 2 2 3 4" xfId="6976" xr:uid="{00000000-0005-0000-0000-00007F030000}"/>
    <cellStyle name="Normal 13 4 2 2 3 5" xfId="12190" xr:uid="{00000000-0005-0000-0000-000080030000}"/>
    <cellStyle name="Normal 13 4 2 2 3 6" xfId="5151" xr:uid="{00000000-0005-0000-0000-000081030000}"/>
    <cellStyle name="Normal 13 4 2 2 4" xfId="2711" xr:uid="{00000000-0005-0000-0000-000082030000}"/>
    <cellStyle name="Normal 13 4 2 2 4 2" xfId="13376" xr:uid="{00000000-0005-0000-0000-000083030000}"/>
    <cellStyle name="Normal 13 4 2 2 4 3" xfId="8083" xr:uid="{00000000-0005-0000-0000-000084030000}"/>
    <cellStyle name="Normal 13 4 2 2 5" xfId="8084" xr:uid="{00000000-0005-0000-0000-000085030000}"/>
    <cellStyle name="Normal 13 4 2 2 6" xfId="6349" xr:uid="{00000000-0005-0000-0000-000086030000}"/>
    <cellStyle name="Normal 13 4 2 2 7" xfId="11563" xr:uid="{00000000-0005-0000-0000-000087030000}"/>
    <cellStyle name="Normal 13 4 2 2 8" xfId="4524" xr:uid="{00000000-0005-0000-0000-000088030000}"/>
    <cellStyle name="Normal 13 4 2 3" xfId="783" xr:uid="{00000000-0005-0000-0000-000089030000}"/>
    <cellStyle name="Normal 13 4 2 3 2" xfId="1245" xr:uid="{00000000-0005-0000-0000-00008A030000}"/>
    <cellStyle name="Normal 13 4 2 3 2 2" xfId="1385" xr:uid="{00000000-0005-0000-0000-00008B030000}"/>
    <cellStyle name="Normal 13 4 2 3 2 2 2" xfId="3341" xr:uid="{00000000-0005-0000-0000-00008C030000}"/>
    <cellStyle name="Normal 13 4 2 3 2 2 2 2" xfId="14006" xr:uid="{00000000-0005-0000-0000-00008D030000}"/>
    <cellStyle name="Normal 13 4 2 3 2 2 2 3" xfId="8085" xr:uid="{00000000-0005-0000-0000-00008E030000}"/>
    <cellStyle name="Normal 13 4 2 3 2 2 3" xfId="8086" xr:uid="{00000000-0005-0000-0000-00008F030000}"/>
    <cellStyle name="Normal 13 4 2 3 2 2 4" xfId="6979" xr:uid="{00000000-0005-0000-0000-000090030000}"/>
    <cellStyle name="Normal 13 4 2 3 2 2 5" xfId="12193" xr:uid="{00000000-0005-0000-0000-000091030000}"/>
    <cellStyle name="Normal 13 4 2 3 2 2 6" xfId="5154" xr:uid="{00000000-0005-0000-0000-000092030000}"/>
    <cellStyle name="Normal 13 4 2 3 2 3" xfId="3213" xr:uid="{00000000-0005-0000-0000-000093030000}"/>
    <cellStyle name="Normal 13 4 2 3 2 3 2" xfId="13878" xr:uid="{00000000-0005-0000-0000-000094030000}"/>
    <cellStyle name="Normal 13 4 2 3 2 3 3" xfId="8087" xr:uid="{00000000-0005-0000-0000-000095030000}"/>
    <cellStyle name="Normal 13 4 2 3 2 4" xfId="8088" xr:uid="{00000000-0005-0000-0000-000096030000}"/>
    <cellStyle name="Normal 13 4 2 3 2 5" xfId="6851" xr:uid="{00000000-0005-0000-0000-000097030000}"/>
    <cellStyle name="Normal 13 4 2 3 2 6" xfId="12065" xr:uid="{00000000-0005-0000-0000-000098030000}"/>
    <cellStyle name="Normal 13 4 2 3 2 7" xfId="5026" xr:uid="{00000000-0005-0000-0000-000099030000}"/>
    <cellStyle name="Normal 13 4 2 3 3" xfId="1384" xr:uid="{00000000-0005-0000-0000-00009A030000}"/>
    <cellStyle name="Normal 13 4 2 3 3 2" xfId="3340" xr:uid="{00000000-0005-0000-0000-00009B030000}"/>
    <cellStyle name="Normal 13 4 2 3 3 2 2" xfId="14005" xr:uid="{00000000-0005-0000-0000-00009C030000}"/>
    <cellStyle name="Normal 13 4 2 3 3 2 3" xfId="8089" xr:uid="{00000000-0005-0000-0000-00009D030000}"/>
    <cellStyle name="Normal 13 4 2 3 3 3" xfId="8090" xr:uid="{00000000-0005-0000-0000-00009E030000}"/>
    <cellStyle name="Normal 13 4 2 3 3 4" xfId="6978" xr:uid="{00000000-0005-0000-0000-00009F030000}"/>
    <cellStyle name="Normal 13 4 2 3 3 5" xfId="12192" xr:uid="{00000000-0005-0000-0000-0000A0030000}"/>
    <cellStyle name="Normal 13 4 2 3 3 6" xfId="5153" xr:uid="{00000000-0005-0000-0000-0000A1030000}"/>
    <cellStyle name="Normal 13 4 2 3 4" xfId="2846" xr:uid="{00000000-0005-0000-0000-0000A2030000}"/>
    <cellStyle name="Normal 13 4 2 3 4 2" xfId="13511" xr:uid="{00000000-0005-0000-0000-0000A3030000}"/>
    <cellStyle name="Normal 13 4 2 3 4 3" xfId="8091" xr:uid="{00000000-0005-0000-0000-0000A4030000}"/>
    <cellStyle name="Normal 13 4 2 3 5" xfId="8092" xr:uid="{00000000-0005-0000-0000-0000A5030000}"/>
    <cellStyle name="Normal 13 4 2 3 6" xfId="6484" xr:uid="{00000000-0005-0000-0000-0000A6030000}"/>
    <cellStyle name="Normal 13 4 2 3 7" xfId="11698" xr:uid="{00000000-0005-0000-0000-0000A7030000}"/>
    <cellStyle name="Normal 13 4 2 3 8" xfId="4659" xr:uid="{00000000-0005-0000-0000-0000A8030000}"/>
    <cellStyle name="Normal 13 4 2 4" xfId="833" xr:uid="{00000000-0005-0000-0000-0000A9030000}"/>
    <cellStyle name="Normal 13 4 2 4 2" xfId="1293" xr:uid="{00000000-0005-0000-0000-0000AA030000}"/>
    <cellStyle name="Normal 13 4 2 4 2 2" xfId="1387" xr:uid="{00000000-0005-0000-0000-0000AB030000}"/>
    <cellStyle name="Normal 13 4 2 4 2 2 2" xfId="3343" xr:uid="{00000000-0005-0000-0000-0000AC030000}"/>
    <cellStyle name="Normal 13 4 2 4 2 2 2 2" xfId="14008" xr:uid="{00000000-0005-0000-0000-0000AD030000}"/>
    <cellStyle name="Normal 13 4 2 4 2 2 2 3" xfId="8093" xr:uid="{00000000-0005-0000-0000-0000AE030000}"/>
    <cellStyle name="Normal 13 4 2 4 2 2 3" xfId="8094" xr:uid="{00000000-0005-0000-0000-0000AF030000}"/>
    <cellStyle name="Normal 13 4 2 4 2 2 4" xfId="6981" xr:uid="{00000000-0005-0000-0000-0000B0030000}"/>
    <cellStyle name="Normal 13 4 2 4 2 2 5" xfId="12195" xr:uid="{00000000-0005-0000-0000-0000B1030000}"/>
    <cellStyle name="Normal 13 4 2 4 2 2 6" xfId="5156" xr:uid="{00000000-0005-0000-0000-0000B2030000}"/>
    <cellStyle name="Normal 13 4 2 4 2 3" xfId="3261" xr:uid="{00000000-0005-0000-0000-0000B3030000}"/>
    <cellStyle name="Normal 13 4 2 4 2 3 2" xfId="13926" xr:uid="{00000000-0005-0000-0000-0000B4030000}"/>
    <cellStyle name="Normal 13 4 2 4 2 3 3" xfId="8095" xr:uid="{00000000-0005-0000-0000-0000B5030000}"/>
    <cellStyle name="Normal 13 4 2 4 2 4" xfId="8096" xr:uid="{00000000-0005-0000-0000-0000B6030000}"/>
    <cellStyle name="Normal 13 4 2 4 2 5" xfId="6899" xr:uid="{00000000-0005-0000-0000-0000B7030000}"/>
    <cellStyle name="Normal 13 4 2 4 2 6" xfId="12113" xr:uid="{00000000-0005-0000-0000-0000B8030000}"/>
    <cellStyle name="Normal 13 4 2 4 2 7" xfId="5074" xr:uid="{00000000-0005-0000-0000-0000B9030000}"/>
    <cellStyle name="Normal 13 4 2 4 3" xfId="1386" xr:uid="{00000000-0005-0000-0000-0000BA030000}"/>
    <cellStyle name="Normal 13 4 2 4 3 2" xfId="3342" xr:uid="{00000000-0005-0000-0000-0000BB030000}"/>
    <cellStyle name="Normal 13 4 2 4 3 2 2" xfId="14007" xr:uid="{00000000-0005-0000-0000-0000BC030000}"/>
    <cellStyle name="Normal 13 4 2 4 3 2 3" xfId="8097" xr:uid="{00000000-0005-0000-0000-0000BD030000}"/>
    <cellStyle name="Normal 13 4 2 4 3 3" xfId="8098" xr:uid="{00000000-0005-0000-0000-0000BE030000}"/>
    <cellStyle name="Normal 13 4 2 4 3 4" xfId="6980" xr:uid="{00000000-0005-0000-0000-0000BF030000}"/>
    <cellStyle name="Normal 13 4 2 4 3 5" xfId="12194" xr:uid="{00000000-0005-0000-0000-0000C0030000}"/>
    <cellStyle name="Normal 13 4 2 4 3 6" xfId="5155" xr:uid="{00000000-0005-0000-0000-0000C1030000}"/>
    <cellStyle name="Normal 13 4 2 4 4" xfId="2894" xr:uid="{00000000-0005-0000-0000-0000C2030000}"/>
    <cellStyle name="Normal 13 4 2 4 4 2" xfId="13559" xr:uid="{00000000-0005-0000-0000-0000C3030000}"/>
    <cellStyle name="Normal 13 4 2 4 4 3" xfId="8099" xr:uid="{00000000-0005-0000-0000-0000C4030000}"/>
    <cellStyle name="Normal 13 4 2 4 5" xfId="8100" xr:uid="{00000000-0005-0000-0000-0000C5030000}"/>
    <cellStyle name="Normal 13 4 2 4 6" xfId="6532" xr:uid="{00000000-0005-0000-0000-0000C6030000}"/>
    <cellStyle name="Normal 13 4 2 4 7" xfId="11746" xr:uid="{00000000-0005-0000-0000-0000C7030000}"/>
    <cellStyle name="Normal 13 4 2 4 8" xfId="4707" xr:uid="{00000000-0005-0000-0000-0000C8030000}"/>
    <cellStyle name="Normal 13 4 2 5" xfId="935" xr:uid="{00000000-0005-0000-0000-0000C9030000}"/>
    <cellStyle name="Normal 13 4 2 5 2" xfId="1388" xr:uid="{00000000-0005-0000-0000-0000CA030000}"/>
    <cellStyle name="Normal 13 4 2 5 2 2" xfId="3344" xr:uid="{00000000-0005-0000-0000-0000CB030000}"/>
    <cellStyle name="Normal 13 4 2 5 2 2 2" xfId="14009" xr:uid="{00000000-0005-0000-0000-0000CC030000}"/>
    <cellStyle name="Normal 13 4 2 5 2 2 3" xfId="8101" xr:uid="{00000000-0005-0000-0000-0000CD030000}"/>
    <cellStyle name="Normal 13 4 2 5 2 3" xfId="8102" xr:uid="{00000000-0005-0000-0000-0000CE030000}"/>
    <cellStyle name="Normal 13 4 2 5 2 4" xfId="6982" xr:uid="{00000000-0005-0000-0000-0000CF030000}"/>
    <cellStyle name="Normal 13 4 2 5 2 5" xfId="12196" xr:uid="{00000000-0005-0000-0000-0000D0030000}"/>
    <cellStyle name="Normal 13 4 2 5 2 6" xfId="5157" xr:uid="{00000000-0005-0000-0000-0000D1030000}"/>
    <cellStyle name="Normal 13 4 2 5 3" xfId="2984" xr:uid="{00000000-0005-0000-0000-0000D2030000}"/>
    <cellStyle name="Normal 13 4 2 5 3 2" xfId="13649" xr:uid="{00000000-0005-0000-0000-0000D3030000}"/>
    <cellStyle name="Normal 13 4 2 5 3 3" xfId="8103" xr:uid="{00000000-0005-0000-0000-0000D4030000}"/>
    <cellStyle name="Normal 13 4 2 5 4" xfId="8104" xr:uid="{00000000-0005-0000-0000-0000D5030000}"/>
    <cellStyle name="Normal 13 4 2 5 5" xfId="6622" xr:uid="{00000000-0005-0000-0000-0000D6030000}"/>
    <cellStyle name="Normal 13 4 2 5 6" xfId="11836" xr:uid="{00000000-0005-0000-0000-0000D7030000}"/>
    <cellStyle name="Normal 13 4 2 5 7" xfId="4797" xr:uid="{00000000-0005-0000-0000-0000D8030000}"/>
    <cellStyle name="Normal 13 4 2 6" xfId="1381" xr:uid="{00000000-0005-0000-0000-0000D9030000}"/>
    <cellStyle name="Normal 13 4 2 6 2" xfId="3337" xr:uid="{00000000-0005-0000-0000-0000DA030000}"/>
    <cellStyle name="Normal 13 4 2 6 2 2" xfId="14002" xr:uid="{00000000-0005-0000-0000-0000DB030000}"/>
    <cellStyle name="Normal 13 4 2 6 2 3" xfId="8105" xr:uid="{00000000-0005-0000-0000-0000DC030000}"/>
    <cellStyle name="Normal 13 4 2 6 3" xfId="8106" xr:uid="{00000000-0005-0000-0000-0000DD030000}"/>
    <cellStyle name="Normal 13 4 2 6 4" xfId="6975" xr:uid="{00000000-0005-0000-0000-0000DE030000}"/>
    <cellStyle name="Normal 13 4 2 6 5" xfId="12189" xr:uid="{00000000-0005-0000-0000-0000DF030000}"/>
    <cellStyle name="Normal 13 4 2 6 6" xfId="5150" xr:uid="{00000000-0005-0000-0000-0000E0030000}"/>
    <cellStyle name="Normal 13 4 2 7" xfId="2240" xr:uid="{00000000-0005-0000-0000-0000E1030000}"/>
    <cellStyle name="Normal 13 4 2 7 2" xfId="4092" xr:uid="{00000000-0005-0000-0000-0000E2030000}"/>
    <cellStyle name="Normal 13 4 2 7 2 2" xfId="14754" xr:uid="{00000000-0005-0000-0000-0000E3030000}"/>
    <cellStyle name="Normal 13 4 2 7 2 3" xfId="8107" xr:uid="{00000000-0005-0000-0000-0000E4030000}"/>
    <cellStyle name="Normal 13 4 2 7 3" xfId="8108" xr:uid="{00000000-0005-0000-0000-0000E5030000}"/>
    <cellStyle name="Normal 13 4 2 7 4" xfId="7730" xr:uid="{00000000-0005-0000-0000-0000E6030000}"/>
    <cellStyle name="Normal 13 4 2 7 5" xfId="12941" xr:uid="{00000000-0005-0000-0000-0000E7030000}"/>
    <cellStyle name="Normal 13 4 2 7 6" xfId="5902" xr:uid="{00000000-0005-0000-0000-0000E8030000}"/>
    <cellStyle name="Normal 13 4 2 8" xfId="2384" xr:uid="{00000000-0005-0000-0000-0000E9030000}"/>
    <cellStyle name="Normal 13 4 2 8 2" xfId="4227" xr:uid="{00000000-0005-0000-0000-0000EA030000}"/>
    <cellStyle name="Normal 13 4 2 8 2 2" xfId="14889" xr:uid="{00000000-0005-0000-0000-0000EB030000}"/>
    <cellStyle name="Normal 13 4 2 8 2 3" xfId="8109" xr:uid="{00000000-0005-0000-0000-0000EC030000}"/>
    <cellStyle name="Normal 13 4 2 8 3" xfId="7865" xr:uid="{00000000-0005-0000-0000-0000ED030000}"/>
    <cellStyle name="Normal 13 4 2 8 4" xfId="13076" xr:uid="{00000000-0005-0000-0000-0000EE030000}"/>
    <cellStyle name="Normal 13 4 2 8 5" xfId="6037" xr:uid="{00000000-0005-0000-0000-0000EF030000}"/>
    <cellStyle name="Normal 13 4 2 9" xfId="2618" xr:uid="{00000000-0005-0000-0000-0000F0030000}"/>
    <cellStyle name="Normal 13 4 2 9 2" xfId="13283" xr:uid="{00000000-0005-0000-0000-0000F1030000}"/>
    <cellStyle name="Normal 13 4 2 9 3" xfId="8110" xr:uid="{00000000-0005-0000-0000-0000F2030000}"/>
    <cellStyle name="Normal 13 4 3" xfId="419" xr:uid="{00000000-0005-0000-0000-0000F3030000}"/>
    <cellStyle name="Normal 13 4 3 10" xfId="6257" xr:uid="{00000000-0005-0000-0000-0000F4030000}"/>
    <cellStyle name="Normal 13 4 3 11" xfId="11471" xr:uid="{00000000-0005-0000-0000-0000F5030000}"/>
    <cellStyle name="Normal 13 4 3 12" xfId="4432" xr:uid="{00000000-0005-0000-0000-0000F6030000}"/>
    <cellStyle name="Normal 13 4 3 2" xfId="642" xr:uid="{00000000-0005-0000-0000-0000F7030000}"/>
    <cellStyle name="Normal 13 4 3 2 2" xfId="1156" xr:uid="{00000000-0005-0000-0000-0000F8030000}"/>
    <cellStyle name="Normal 13 4 3 2 2 2" xfId="1391" xr:uid="{00000000-0005-0000-0000-0000F9030000}"/>
    <cellStyle name="Normal 13 4 3 2 2 2 2" xfId="3347" xr:uid="{00000000-0005-0000-0000-0000FA030000}"/>
    <cellStyle name="Normal 13 4 3 2 2 2 2 2" xfId="14012" xr:uid="{00000000-0005-0000-0000-0000FB030000}"/>
    <cellStyle name="Normal 13 4 3 2 2 2 2 3" xfId="8111" xr:uid="{00000000-0005-0000-0000-0000FC030000}"/>
    <cellStyle name="Normal 13 4 3 2 2 2 3" xfId="8112" xr:uid="{00000000-0005-0000-0000-0000FD030000}"/>
    <cellStyle name="Normal 13 4 3 2 2 2 4" xfId="6985" xr:uid="{00000000-0005-0000-0000-0000FE030000}"/>
    <cellStyle name="Normal 13 4 3 2 2 2 5" xfId="12199" xr:uid="{00000000-0005-0000-0000-0000FF030000}"/>
    <cellStyle name="Normal 13 4 3 2 2 2 6" xfId="5160" xr:uid="{00000000-0005-0000-0000-000000040000}"/>
    <cellStyle name="Normal 13 4 3 2 2 3" xfId="3124" xr:uid="{00000000-0005-0000-0000-000001040000}"/>
    <cellStyle name="Normal 13 4 3 2 2 3 2" xfId="13789" xr:uid="{00000000-0005-0000-0000-000002040000}"/>
    <cellStyle name="Normal 13 4 3 2 2 3 3" xfId="8113" xr:uid="{00000000-0005-0000-0000-000003040000}"/>
    <cellStyle name="Normal 13 4 3 2 2 4" xfId="8114" xr:uid="{00000000-0005-0000-0000-000004040000}"/>
    <cellStyle name="Normal 13 4 3 2 2 5" xfId="6762" xr:uid="{00000000-0005-0000-0000-000005040000}"/>
    <cellStyle name="Normal 13 4 3 2 2 6" xfId="11976" xr:uid="{00000000-0005-0000-0000-000006040000}"/>
    <cellStyle name="Normal 13 4 3 2 2 7" xfId="4937" xr:uid="{00000000-0005-0000-0000-000007040000}"/>
    <cellStyle name="Normal 13 4 3 2 3" xfId="1390" xr:uid="{00000000-0005-0000-0000-000008040000}"/>
    <cellStyle name="Normal 13 4 3 2 3 2" xfId="3346" xr:uid="{00000000-0005-0000-0000-000009040000}"/>
    <cellStyle name="Normal 13 4 3 2 3 2 2" xfId="14011" xr:uid="{00000000-0005-0000-0000-00000A040000}"/>
    <cellStyle name="Normal 13 4 3 2 3 2 3" xfId="8115" xr:uid="{00000000-0005-0000-0000-00000B040000}"/>
    <cellStyle name="Normal 13 4 3 2 3 3" xfId="8116" xr:uid="{00000000-0005-0000-0000-00000C040000}"/>
    <cellStyle name="Normal 13 4 3 2 3 4" xfId="6984" xr:uid="{00000000-0005-0000-0000-00000D040000}"/>
    <cellStyle name="Normal 13 4 3 2 3 5" xfId="12198" xr:uid="{00000000-0005-0000-0000-00000E040000}"/>
    <cellStyle name="Normal 13 4 3 2 3 6" xfId="5159" xr:uid="{00000000-0005-0000-0000-00000F040000}"/>
    <cellStyle name="Normal 13 4 3 2 4" xfId="2712" xr:uid="{00000000-0005-0000-0000-000010040000}"/>
    <cellStyle name="Normal 13 4 3 2 4 2" xfId="13377" xr:uid="{00000000-0005-0000-0000-000011040000}"/>
    <cellStyle name="Normal 13 4 3 2 4 3" xfId="8117" xr:uid="{00000000-0005-0000-0000-000012040000}"/>
    <cellStyle name="Normal 13 4 3 2 5" xfId="8118" xr:uid="{00000000-0005-0000-0000-000013040000}"/>
    <cellStyle name="Normal 13 4 3 2 6" xfId="6350" xr:uid="{00000000-0005-0000-0000-000014040000}"/>
    <cellStyle name="Normal 13 4 3 2 7" xfId="11564" xr:uid="{00000000-0005-0000-0000-000015040000}"/>
    <cellStyle name="Normal 13 4 3 2 8" xfId="4525" xr:uid="{00000000-0005-0000-0000-000016040000}"/>
    <cellStyle name="Normal 13 4 3 3" xfId="784" xr:uid="{00000000-0005-0000-0000-000017040000}"/>
    <cellStyle name="Normal 13 4 3 3 2" xfId="1246" xr:uid="{00000000-0005-0000-0000-000018040000}"/>
    <cellStyle name="Normal 13 4 3 3 2 2" xfId="1393" xr:uid="{00000000-0005-0000-0000-000019040000}"/>
    <cellStyle name="Normal 13 4 3 3 2 2 2" xfId="3349" xr:uid="{00000000-0005-0000-0000-00001A040000}"/>
    <cellStyle name="Normal 13 4 3 3 2 2 2 2" xfId="14014" xr:uid="{00000000-0005-0000-0000-00001B040000}"/>
    <cellStyle name="Normal 13 4 3 3 2 2 2 3" xfId="8119" xr:uid="{00000000-0005-0000-0000-00001C040000}"/>
    <cellStyle name="Normal 13 4 3 3 2 2 3" xfId="8120" xr:uid="{00000000-0005-0000-0000-00001D040000}"/>
    <cellStyle name="Normal 13 4 3 3 2 2 4" xfId="6987" xr:uid="{00000000-0005-0000-0000-00001E040000}"/>
    <cellStyle name="Normal 13 4 3 3 2 2 5" xfId="12201" xr:uid="{00000000-0005-0000-0000-00001F040000}"/>
    <cellStyle name="Normal 13 4 3 3 2 2 6" xfId="5162" xr:uid="{00000000-0005-0000-0000-000020040000}"/>
    <cellStyle name="Normal 13 4 3 3 2 3" xfId="3214" xr:uid="{00000000-0005-0000-0000-000021040000}"/>
    <cellStyle name="Normal 13 4 3 3 2 3 2" xfId="13879" xr:uid="{00000000-0005-0000-0000-000022040000}"/>
    <cellStyle name="Normal 13 4 3 3 2 3 3" xfId="8121" xr:uid="{00000000-0005-0000-0000-000023040000}"/>
    <cellStyle name="Normal 13 4 3 3 2 4" xfId="8122" xr:uid="{00000000-0005-0000-0000-000024040000}"/>
    <cellStyle name="Normal 13 4 3 3 2 5" xfId="6852" xr:uid="{00000000-0005-0000-0000-000025040000}"/>
    <cellStyle name="Normal 13 4 3 3 2 6" xfId="12066" xr:uid="{00000000-0005-0000-0000-000026040000}"/>
    <cellStyle name="Normal 13 4 3 3 2 7" xfId="5027" xr:uid="{00000000-0005-0000-0000-000027040000}"/>
    <cellStyle name="Normal 13 4 3 3 3" xfId="1392" xr:uid="{00000000-0005-0000-0000-000028040000}"/>
    <cellStyle name="Normal 13 4 3 3 3 2" xfId="3348" xr:uid="{00000000-0005-0000-0000-000029040000}"/>
    <cellStyle name="Normal 13 4 3 3 3 2 2" xfId="14013" xr:uid="{00000000-0005-0000-0000-00002A040000}"/>
    <cellStyle name="Normal 13 4 3 3 3 2 3" xfId="8123" xr:uid="{00000000-0005-0000-0000-00002B040000}"/>
    <cellStyle name="Normal 13 4 3 3 3 3" xfId="8124" xr:uid="{00000000-0005-0000-0000-00002C040000}"/>
    <cellStyle name="Normal 13 4 3 3 3 4" xfId="6986" xr:uid="{00000000-0005-0000-0000-00002D040000}"/>
    <cellStyle name="Normal 13 4 3 3 3 5" xfId="12200" xr:uid="{00000000-0005-0000-0000-00002E040000}"/>
    <cellStyle name="Normal 13 4 3 3 3 6" xfId="5161" xr:uid="{00000000-0005-0000-0000-00002F040000}"/>
    <cellStyle name="Normal 13 4 3 3 4" xfId="2847" xr:uid="{00000000-0005-0000-0000-000030040000}"/>
    <cellStyle name="Normal 13 4 3 3 4 2" xfId="13512" xr:uid="{00000000-0005-0000-0000-000031040000}"/>
    <cellStyle name="Normal 13 4 3 3 4 3" xfId="8125" xr:uid="{00000000-0005-0000-0000-000032040000}"/>
    <cellStyle name="Normal 13 4 3 3 5" xfId="8126" xr:uid="{00000000-0005-0000-0000-000033040000}"/>
    <cellStyle name="Normal 13 4 3 3 6" xfId="6485" xr:uid="{00000000-0005-0000-0000-000034040000}"/>
    <cellStyle name="Normal 13 4 3 3 7" xfId="11699" xr:uid="{00000000-0005-0000-0000-000035040000}"/>
    <cellStyle name="Normal 13 4 3 3 8" xfId="4660" xr:uid="{00000000-0005-0000-0000-000036040000}"/>
    <cellStyle name="Normal 13 4 3 4" xfId="936" xr:uid="{00000000-0005-0000-0000-000037040000}"/>
    <cellStyle name="Normal 13 4 3 4 2" xfId="1394" xr:uid="{00000000-0005-0000-0000-000038040000}"/>
    <cellStyle name="Normal 13 4 3 4 2 2" xfId="3350" xr:uid="{00000000-0005-0000-0000-000039040000}"/>
    <cellStyle name="Normal 13 4 3 4 2 2 2" xfId="14015" xr:uid="{00000000-0005-0000-0000-00003A040000}"/>
    <cellStyle name="Normal 13 4 3 4 2 2 3" xfId="8127" xr:uid="{00000000-0005-0000-0000-00003B040000}"/>
    <cellStyle name="Normal 13 4 3 4 2 3" xfId="8128" xr:uid="{00000000-0005-0000-0000-00003C040000}"/>
    <cellStyle name="Normal 13 4 3 4 2 4" xfId="6988" xr:uid="{00000000-0005-0000-0000-00003D040000}"/>
    <cellStyle name="Normal 13 4 3 4 2 5" xfId="12202" xr:uid="{00000000-0005-0000-0000-00003E040000}"/>
    <cellStyle name="Normal 13 4 3 4 2 6" xfId="5163" xr:uid="{00000000-0005-0000-0000-00003F040000}"/>
    <cellStyle name="Normal 13 4 3 4 3" xfId="2985" xr:uid="{00000000-0005-0000-0000-000040040000}"/>
    <cellStyle name="Normal 13 4 3 4 3 2" xfId="13650" xr:uid="{00000000-0005-0000-0000-000041040000}"/>
    <cellStyle name="Normal 13 4 3 4 3 3" xfId="8129" xr:uid="{00000000-0005-0000-0000-000042040000}"/>
    <cellStyle name="Normal 13 4 3 4 4" xfId="8130" xr:uid="{00000000-0005-0000-0000-000043040000}"/>
    <cellStyle name="Normal 13 4 3 4 5" xfId="6623" xr:uid="{00000000-0005-0000-0000-000044040000}"/>
    <cellStyle name="Normal 13 4 3 4 6" xfId="11837" xr:uid="{00000000-0005-0000-0000-000045040000}"/>
    <cellStyle name="Normal 13 4 3 4 7" xfId="4798" xr:uid="{00000000-0005-0000-0000-000046040000}"/>
    <cellStyle name="Normal 13 4 3 5" xfId="1389" xr:uid="{00000000-0005-0000-0000-000047040000}"/>
    <cellStyle name="Normal 13 4 3 5 2" xfId="3345" xr:uid="{00000000-0005-0000-0000-000048040000}"/>
    <cellStyle name="Normal 13 4 3 5 2 2" xfId="14010" xr:uid="{00000000-0005-0000-0000-000049040000}"/>
    <cellStyle name="Normal 13 4 3 5 2 3" xfId="8131" xr:uid="{00000000-0005-0000-0000-00004A040000}"/>
    <cellStyle name="Normal 13 4 3 5 3" xfId="8132" xr:uid="{00000000-0005-0000-0000-00004B040000}"/>
    <cellStyle name="Normal 13 4 3 5 4" xfId="6983" xr:uid="{00000000-0005-0000-0000-00004C040000}"/>
    <cellStyle name="Normal 13 4 3 5 5" xfId="12197" xr:uid="{00000000-0005-0000-0000-00004D040000}"/>
    <cellStyle name="Normal 13 4 3 5 6" xfId="5158" xr:uid="{00000000-0005-0000-0000-00004E040000}"/>
    <cellStyle name="Normal 13 4 3 6" xfId="2241" xr:uid="{00000000-0005-0000-0000-00004F040000}"/>
    <cellStyle name="Normal 13 4 3 6 2" xfId="4093" xr:uid="{00000000-0005-0000-0000-000050040000}"/>
    <cellStyle name="Normal 13 4 3 6 2 2" xfId="14755" xr:uid="{00000000-0005-0000-0000-000051040000}"/>
    <cellStyle name="Normal 13 4 3 6 2 3" xfId="8133" xr:uid="{00000000-0005-0000-0000-000052040000}"/>
    <cellStyle name="Normal 13 4 3 6 3" xfId="8134" xr:uid="{00000000-0005-0000-0000-000053040000}"/>
    <cellStyle name="Normal 13 4 3 6 4" xfId="7731" xr:uid="{00000000-0005-0000-0000-000054040000}"/>
    <cellStyle name="Normal 13 4 3 6 5" xfId="12942" xr:uid="{00000000-0005-0000-0000-000055040000}"/>
    <cellStyle name="Normal 13 4 3 6 6" xfId="5903" xr:uid="{00000000-0005-0000-0000-000056040000}"/>
    <cellStyle name="Normal 13 4 3 7" xfId="2385" xr:uid="{00000000-0005-0000-0000-000057040000}"/>
    <cellStyle name="Normal 13 4 3 7 2" xfId="4228" xr:uid="{00000000-0005-0000-0000-000058040000}"/>
    <cellStyle name="Normal 13 4 3 7 2 2" xfId="14890" xr:uid="{00000000-0005-0000-0000-000059040000}"/>
    <cellStyle name="Normal 13 4 3 7 2 3" xfId="8135" xr:uid="{00000000-0005-0000-0000-00005A040000}"/>
    <cellStyle name="Normal 13 4 3 7 3" xfId="7866" xr:uid="{00000000-0005-0000-0000-00005B040000}"/>
    <cellStyle name="Normal 13 4 3 7 4" xfId="13077" xr:uid="{00000000-0005-0000-0000-00005C040000}"/>
    <cellStyle name="Normal 13 4 3 7 5" xfId="6038" xr:uid="{00000000-0005-0000-0000-00005D040000}"/>
    <cellStyle name="Normal 13 4 3 8" xfId="2619" xr:uid="{00000000-0005-0000-0000-00005E040000}"/>
    <cellStyle name="Normal 13 4 3 8 2" xfId="13284" xr:uid="{00000000-0005-0000-0000-00005F040000}"/>
    <cellStyle name="Normal 13 4 3 8 3" xfId="8136" xr:uid="{00000000-0005-0000-0000-000060040000}"/>
    <cellStyle name="Normal 13 4 3 9" xfId="8137" xr:uid="{00000000-0005-0000-0000-000061040000}"/>
    <cellStyle name="Normal 13 4 4" xfId="529" xr:uid="{00000000-0005-0000-0000-000062040000}"/>
    <cellStyle name="Normal 13 4 4 2" xfId="1086" xr:uid="{00000000-0005-0000-0000-000063040000}"/>
    <cellStyle name="Normal 13 4 4 2 2" xfId="1396" xr:uid="{00000000-0005-0000-0000-000064040000}"/>
    <cellStyle name="Normal 13 4 4 2 2 2" xfId="3352" xr:uid="{00000000-0005-0000-0000-000065040000}"/>
    <cellStyle name="Normal 13 4 4 2 2 2 2" xfId="14017" xr:uid="{00000000-0005-0000-0000-000066040000}"/>
    <cellStyle name="Normal 13 4 4 2 2 2 3" xfId="8138" xr:uid="{00000000-0005-0000-0000-000067040000}"/>
    <cellStyle name="Normal 13 4 4 2 2 3" xfId="8139" xr:uid="{00000000-0005-0000-0000-000068040000}"/>
    <cellStyle name="Normal 13 4 4 2 2 4" xfId="6990" xr:uid="{00000000-0005-0000-0000-000069040000}"/>
    <cellStyle name="Normal 13 4 4 2 2 5" xfId="12204" xr:uid="{00000000-0005-0000-0000-00006A040000}"/>
    <cellStyle name="Normal 13 4 4 2 2 6" xfId="5165" xr:uid="{00000000-0005-0000-0000-00006B040000}"/>
    <cellStyle name="Normal 13 4 4 2 3" xfId="3116" xr:uid="{00000000-0005-0000-0000-00006C040000}"/>
    <cellStyle name="Normal 13 4 4 2 3 2" xfId="13781" xr:uid="{00000000-0005-0000-0000-00006D040000}"/>
    <cellStyle name="Normal 13 4 4 2 3 3" xfId="8140" xr:uid="{00000000-0005-0000-0000-00006E040000}"/>
    <cellStyle name="Normal 13 4 4 2 4" xfId="8141" xr:uid="{00000000-0005-0000-0000-00006F040000}"/>
    <cellStyle name="Normal 13 4 4 2 5" xfId="6754" xr:uid="{00000000-0005-0000-0000-000070040000}"/>
    <cellStyle name="Normal 13 4 4 2 6" xfId="11968" xr:uid="{00000000-0005-0000-0000-000071040000}"/>
    <cellStyle name="Normal 13 4 4 2 7" xfId="4929" xr:uid="{00000000-0005-0000-0000-000072040000}"/>
    <cellStyle name="Normal 13 4 4 3" xfId="1395" xr:uid="{00000000-0005-0000-0000-000073040000}"/>
    <cellStyle name="Normal 13 4 4 3 2" xfId="3351" xr:uid="{00000000-0005-0000-0000-000074040000}"/>
    <cellStyle name="Normal 13 4 4 3 2 2" xfId="14016" xr:uid="{00000000-0005-0000-0000-000075040000}"/>
    <cellStyle name="Normal 13 4 4 3 2 3" xfId="8142" xr:uid="{00000000-0005-0000-0000-000076040000}"/>
    <cellStyle name="Normal 13 4 4 3 3" xfId="8143" xr:uid="{00000000-0005-0000-0000-000077040000}"/>
    <cellStyle name="Normal 13 4 4 3 4" xfId="6989" xr:uid="{00000000-0005-0000-0000-000078040000}"/>
    <cellStyle name="Normal 13 4 4 3 5" xfId="12203" xr:uid="{00000000-0005-0000-0000-000079040000}"/>
    <cellStyle name="Normal 13 4 4 3 6" xfId="5164" xr:uid="{00000000-0005-0000-0000-00007A040000}"/>
    <cellStyle name="Normal 13 4 4 4" xfId="2664" xr:uid="{00000000-0005-0000-0000-00007B040000}"/>
    <cellStyle name="Normal 13 4 4 4 2" xfId="13329" xr:uid="{00000000-0005-0000-0000-00007C040000}"/>
    <cellStyle name="Normal 13 4 4 4 3" xfId="8144" xr:uid="{00000000-0005-0000-0000-00007D040000}"/>
    <cellStyle name="Normal 13 4 4 5" xfId="8145" xr:uid="{00000000-0005-0000-0000-00007E040000}"/>
    <cellStyle name="Normal 13 4 4 6" xfId="6302" xr:uid="{00000000-0005-0000-0000-00007F040000}"/>
    <cellStyle name="Normal 13 4 4 7" xfId="11516" xr:uid="{00000000-0005-0000-0000-000080040000}"/>
    <cellStyle name="Normal 13 4 4 8" xfId="4477" xr:uid="{00000000-0005-0000-0000-000081040000}"/>
    <cellStyle name="Normal 13 4 5" xfId="735" xr:uid="{00000000-0005-0000-0000-000082040000}"/>
    <cellStyle name="Normal 13 4 5 2" xfId="1198" xr:uid="{00000000-0005-0000-0000-000083040000}"/>
    <cellStyle name="Normal 13 4 5 2 2" xfId="1398" xr:uid="{00000000-0005-0000-0000-000084040000}"/>
    <cellStyle name="Normal 13 4 5 2 2 2" xfId="3354" xr:uid="{00000000-0005-0000-0000-000085040000}"/>
    <cellStyle name="Normal 13 4 5 2 2 2 2" xfId="14019" xr:uid="{00000000-0005-0000-0000-000086040000}"/>
    <cellStyle name="Normal 13 4 5 2 2 2 3" xfId="8146" xr:uid="{00000000-0005-0000-0000-000087040000}"/>
    <cellStyle name="Normal 13 4 5 2 2 3" xfId="8147" xr:uid="{00000000-0005-0000-0000-000088040000}"/>
    <cellStyle name="Normal 13 4 5 2 2 4" xfId="6992" xr:uid="{00000000-0005-0000-0000-000089040000}"/>
    <cellStyle name="Normal 13 4 5 2 2 5" xfId="12206" xr:uid="{00000000-0005-0000-0000-00008A040000}"/>
    <cellStyle name="Normal 13 4 5 2 2 6" xfId="5167" xr:uid="{00000000-0005-0000-0000-00008B040000}"/>
    <cellStyle name="Normal 13 4 5 2 3" xfId="3166" xr:uid="{00000000-0005-0000-0000-00008C040000}"/>
    <cellStyle name="Normal 13 4 5 2 3 2" xfId="13831" xr:uid="{00000000-0005-0000-0000-00008D040000}"/>
    <cellStyle name="Normal 13 4 5 2 3 3" xfId="8148" xr:uid="{00000000-0005-0000-0000-00008E040000}"/>
    <cellStyle name="Normal 13 4 5 2 4" xfId="8149" xr:uid="{00000000-0005-0000-0000-00008F040000}"/>
    <cellStyle name="Normal 13 4 5 2 5" xfId="6804" xr:uid="{00000000-0005-0000-0000-000090040000}"/>
    <cellStyle name="Normal 13 4 5 2 6" xfId="12018" xr:uid="{00000000-0005-0000-0000-000091040000}"/>
    <cellStyle name="Normal 13 4 5 2 7" xfId="4979" xr:uid="{00000000-0005-0000-0000-000092040000}"/>
    <cellStyle name="Normal 13 4 5 3" xfId="1397" xr:uid="{00000000-0005-0000-0000-000093040000}"/>
    <cellStyle name="Normal 13 4 5 3 2" xfId="3353" xr:uid="{00000000-0005-0000-0000-000094040000}"/>
    <cellStyle name="Normal 13 4 5 3 2 2" xfId="14018" xr:uid="{00000000-0005-0000-0000-000095040000}"/>
    <cellStyle name="Normal 13 4 5 3 2 3" xfId="8150" xr:uid="{00000000-0005-0000-0000-000096040000}"/>
    <cellStyle name="Normal 13 4 5 3 3" xfId="8151" xr:uid="{00000000-0005-0000-0000-000097040000}"/>
    <cellStyle name="Normal 13 4 5 3 4" xfId="6991" xr:uid="{00000000-0005-0000-0000-000098040000}"/>
    <cellStyle name="Normal 13 4 5 3 5" xfId="12205" xr:uid="{00000000-0005-0000-0000-000099040000}"/>
    <cellStyle name="Normal 13 4 5 3 6" xfId="5166" xr:uid="{00000000-0005-0000-0000-00009A040000}"/>
    <cellStyle name="Normal 13 4 5 4" xfId="2799" xr:uid="{00000000-0005-0000-0000-00009B040000}"/>
    <cellStyle name="Normal 13 4 5 4 2" xfId="13464" xr:uid="{00000000-0005-0000-0000-00009C040000}"/>
    <cellStyle name="Normal 13 4 5 4 3" xfId="8152" xr:uid="{00000000-0005-0000-0000-00009D040000}"/>
    <cellStyle name="Normal 13 4 5 5" xfId="8153" xr:uid="{00000000-0005-0000-0000-00009E040000}"/>
    <cellStyle name="Normal 13 4 5 6" xfId="6437" xr:uid="{00000000-0005-0000-0000-00009F040000}"/>
    <cellStyle name="Normal 13 4 5 7" xfId="11651" xr:uid="{00000000-0005-0000-0000-0000A0040000}"/>
    <cellStyle name="Normal 13 4 5 8" xfId="4612" xr:uid="{00000000-0005-0000-0000-0000A1040000}"/>
    <cellStyle name="Normal 13 4 6" xfId="832" xr:uid="{00000000-0005-0000-0000-0000A2040000}"/>
    <cellStyle name="Normal 13 4 6 2" xfId="1292" xr:uid="{00000000-0005-0000-0000-0000A3040000}"/>
    <cellStyle name="Normal 13 4 6 2 2" xfId="1400" xr:uid="{00000000-0005-0000-0000-0000A4040000}"/>
    <cellStyle name="Normal 13 4 6 2 2 2" xfId="3356" xr:uid="{00000000-0005-0000-0000-0000A5040000}"/>
    <cellStyle name="Normal 13 4 6 2 2 2 2" xfId="14021" xr:uid="{00000000-0005-0000-0000-0000A6040000}"/>
    <cellStyle name="Normal 13 4 6 2 2 2 3" xfId="8154" xr:uid="{00000000-0005-0000-0000-0000A7040000}"/>
    <cellStyle name="Normal 13 4 6 2 2 3" xfId="8155" xr:uid="{00000000-0005-0000-0000-0000A8040000}"/>
    <cellStyle name="Normal 13 4 6 2 2 4" xfId="6994" xr:uid="{00000000-0005-0000-0000-0000A9040000}"/>
    <cellStyle name="Normal 13 4 6 2 2 5" xfId="12208" xr:uid="{00000000-0005-0000-0000-0000AA040000}"/>
    <cellStyle name="Normal 13 4 6 2 2 6" xfId="5169" xr:uid="{00000000-0005-0000-0000-0000AB040000}"/>
    <cellStyle name="Normal 13 4 6 2 3" xfId="3260" xr:uid="{00000000-0005-0000-0000-0000AC040000}"/>
    <cellStyle name="Normal 13 4 6 2 3 2" xfId="13925" xr:uid="{00000000-0005-0000-0000-0000AD040000}"/>
    <cellStyle name="Normal 13 4 6 2 3 3" xfId="8156" xr:uid="{00000000-0005-0000-0000-0000AE040000}"/>
    <cellStyle name="Normal 13 4 6 2 4" xfId="8157" xr:uid="{00000000-0005-0000-0000-0000AF040000}"/>
    <cellStyle name="Normal 13 4 6 2 5" xfId="6898" xr:uid="{00000000-0005-0000-0000-0000B0040000}"/>
    <cellStyle name="Normal 13 4 6 2 6" xfId="12112" xr:uid="{00000000-0005-0000-0000-0000B1040000}"/>
    <cellStyle name="Normal 13 4 6 2 7" xfId="5073" xr:uid="{00000000-0005-0000-0000-0000B2040000}"/>
    <cellStyle name="Normal 13 4 6 3" xfId="1399" xr:uid="{00000000-0005-0000-0000-0000B3040000}"/>
    <cellStyle name="Normal 13 4 6 3 2" xfId="3355" xr:uid="{00000000-0005-0000-0000-0000B4040000}"/>
    <cellStyle name="Normal 13 4 6 3 2 2" xfId="14020" xr:uid="{00000000-0005-0000-0000-0000B5040000}"/>
    <cellStyle name="Normal 13 4 6 3 2 3" xfId="8158" xr:uid="{00000000-0005-0000-0000-0000B6040000}"/>
    <cellStyle name="Normal 13 4 6 3 3" xfId="8159" xr:uid="{00000000-0005-0000-0000-0000B7040000}"/>
    <cellStyle name="Normal 13 4 6 3 4" xfId="6993" xr:uid="{00000000-0005-0000-0000-0000B8040000}"/>
    <cellStyle name="Normal 13 4 6 3 5" xfId="12207" xr:uid="{00000000-0005-0000-0000-0000B9040000}"/>
    <cellStyle name="Normal 13 4 6 3 6" xfId="5168" xr:uid="{00000000-0005-0000-0000-0000BA040000}"/>
    <cellStyle name="Normal 13 4 6 4" xfId="2893" xr:uid="{00000000-0005-0000-0000-0000BB040000}"/>
    <cellStyle name="Normal 13 4 6 4 2" xfId="13558" xr:uid="{00000000-0005-0000-0000-0000BC040000}"/>
    <cellStyle name="Normal 13 4 6 4 3" xfId="8160" xr:uid="{00000000-0005-0000-0000-0000BD040000}"/>
    <cellStyle name="Normal 13 4 6 5" xfId="8161" xr:uid="{00000000-0005-0000-0000-0000BE040000}"/>
    <cellStyle name="Normal 13 4 6 6" xfId="6531" xr:uid="{00000000-0005-0000-0000-0000BF040000}"/>
    <cellStyle name="Normal 13 4 6 7" xfId="11745" xr:uid="{00000000-0005-0000-0000-0000C0040000}"/>
    <cellStyle name="Normal 13 4 6 8" xfId="4706" xr:uid="{00000000-0005-0000-0000-0000C1040000}"/>
    <cellStyle name="Normal 13 4 7" xfId="414" xr:uid="{00000000-0005-0000-0000-0000C2040000}"/>
    <cellStyle name="Normal 13 4 7 2" xfId="1035" xr:uid="{00000000-0005-0000-0000-0000C3040000}"/>
    <cellStyle name="Normal 13 4 7 2 2" xfId="1402" xr:uid="{00000000-0005-0000-0000-0000C4040000}"/>
    <cellStyle name="Normal 13 4 7 2 2 2" xfId="3358" xr:uid="{00000000-0005-0000-0000-0000C5040000}"/>
    <cellStyle name="Normal 13 4 7 2 2 2 2" xfId="14023" xr:uid="{00000000-0005-0000-0000-0000C6040000}"/>
    <cellStyle name="Normal 13 4 7 2 2 2 3" xfId="8162" xr:uid="{00000000-0005-0000-0000-0000C7040000}"/>
    <cellStyle name="Normal 13 4 7 2 2 3" xfId="8163" xr:uid="{00000000-0005-0000-0000-0000C8040000}"/>
    <cellStyle name="Normal 13 4 7 2 2 4" xfId="6996" xr:uid="{00000000-0005-0000-0000-0000C9040000}"/>
    <cellStyle name="Normal 13 4 7 2 2 5" xfId="12210" xr:uid="{00000000-0005-0000-0000-0000CA040000}"/>
    <cellStyle name="Normal 13 4 7 2 2 6" xfId="5171" xr:uid="{00000000-0005-0000-0000-0000CB040000}"/>
    <cellStyle name="Normal 13 4 7 2 3" xfId="3072" xr:uid="{00000000-0005-0000-0000-0000CC040000}"/>
    <cellStyle name="Normal 13 4 7 2 3 2" xfId="13737" xr:uid="{00000000-0005-0000-0000-0000CD040000}"/>
    <cellStyle name="Normal 13 4 7 2 3 3" xfId="8164" xr:uid="{00000000-0005-0000-0000-0000CE040000}"/>
    <cellStyle name="Normal 13 4 7 2 4" xfId="8165" xr:uid="{00000000-0005-0000-0000-0000CF040000}"/>
    <cellStyle name="Normal 13 4 7 2 5" xfId="6710" xr:uid="{00000000-0005-0000-0000-0000D0040000}"/>
    <cellStyle name="Normal 13 4 7 2 6" xfId="11924" xr:uid="{00000000-0005-0000-0000-0000D1040000}"/>
    <cellStyle name="Normal 13 4 7 2 7" xfId="4885" xr:uid="{00000000-0005-0000-0000-0000D2040000}"/>
    <cellStyle name="Normal 13 4 7 3" xfId="1401" xr:uid="{00000000-0005-0000-0000-0000D3040000}"/>
    <cellStyle name="Normal 13 4 7 3 2" xfId="3357" xr:uid="{00000000-0005-0000-0000-0000D4040000}"/>
    <cellStyle name="Normal 13 4 7 3 2 2" xfId="14022" xr:uid="{00000000-0005-0000-0000-0000D5040000}"/>
    <cellStyle name="Normal 13 4 7 3 2 3" xfId="8166" xr:uid="{00000000-0005-0000-0000-0000D6040000}"/>
    <cellStyle name="Normal 13 4 7 3 3" xfId="8167" xr:uid="{00000000-0005-0000-0000-0000D7040000}"/>
    <cellStyle name="Normal 13 4 7 3 4" xfId="6995" xr:uid="{00000000-0005-0000-0000-0000D8040000}"/>
    <cellStyle name="Normal 13 4 7 3 5" xfId="12209" xr:uid="{00000000-0005-0000-0000-0000D9040000}"/>
    <cellStyle name="Normal 13 4 7 3 6" xfId="5170" xr:uid="{00000000-0005-0000-0000-0000DA040000}"/>
    <cellStyle name="Normal 13 4 7 4" xfId="2615" xr:uid="{00000000-0005-0000-0000-0000DB040000}"/>
    <cellStyle name="Normal 13 4 7 4 2" xfId="13280" xr:uid="{00000000-0005-0000-0000-0000DC040000}"/>
    <cellStyle name="Normal 13 4 7 4 3" xfId="8168" xr:uid="{00000000-0005-0000-0000-0000DD040000}"/>
    <cellStyle name="Normal 13 4 7 5" xfId="8169" xr:uid="{00000000-0005-0000-0000-0000DE040000}"/>
    <cellStyle name="Normal 13 4 7 6" xfId="6253" xr:uid="{00000000-0005-0000-0000-0000DF040000}"/>
    <cellStyle name="Normal 13 4 7 7" xfId="11467" xr:uid="{00000000-0005-0000-0000-0000E0040000}"/>
    <cellStyle name="Normal 13 4 7 8" xfId="4428" xr:uid="{00000000-0005-0000-0000-0000E1040000}"/>
    <cellStyle name="Normal 13 4 8" xfId="885" xr:uid="{00000000-0005-0000-0000-0000E2040000}"/>
    <cellStyle name="Normal 13 4 8 2" xfId="1403" xr:uid="{00000000-0005-0000-0000-0000E3040000}"/>
    <cellStyle name="Normal 13 4 8 2 2" xfId="3359" xr:uid="{00000000-0005-0000-0000-0000E4040000}"/>
    <cellStyle name="Normal 13 4 8 2 2 2" xfId="14024" xr:uid="{00000000-0005-0000-0000-0000E5040000}"/>
    <cellStyle name="Normal 13 4 8 2 2 3" xfId="8170" xr:uid="{00000000-0005-0000-0000-0000E6040000}"/>
    <cellStyle name="Normal 13 4 8 2 3" xfId="8171" xr:uid="{00000000-0005-0000-0000-0000E7040000}"/>
    <cellStyle name="Normal 13 4 8 2 4" xfId="6997" xr:uid="{00000000-0005-0000-0000-0000E8040000}"/>
    <cellStyle name="Normal 13 4 8 2 5" xfId="12211" xr:uid="{00000000-0005-0000-0000-0000E9040000}"/>
    <cellStyle name="Normal 13 4 8 2 6" xfId="5172" xr:uid="{00000000-0005-0000-0000-0000EA040000}"/>
    <cellStyle name="Normal 13 4 8 3" xfId="2937" xr:uid="{00000000-0005-0000-0000-0000EB040000}"/>
    <cellStyle name="Normal 13 4 8 3 2" xfId="13602" xr:uid="{00000000-0005-0000-0000-0000EC040000}"/>
    <cellStyle name="Normal 13 4 8 3 3" xfId="8172" xr:uid="{00000000-0005-0000-0000-0000ED040000}"/>
    <cellStyle name="Normal 13 4 8 4" xfId="8173" xr:uid="{00000000-0005-0000-0000-0000EE040000}"/>
    <cellStyle name="Normal 13 4 8 5" xfId="6575" xr:uid="{00000000-0005-0000-0000-0000EF040000}"/>
    <cellStyle name="Normal 13 4 8 6" xfId="11789" xr:uid="{00000000-0005-0000-0000-0000F0040000}"/>
    <cellStyle name="Normal 13 4 8 7" xfId="4750" xr:uid="{00000000-0005-0000-0000-0000F1040000}"/>
    <cellStyle name="Normal 13 4 9" xfId="1348" xr:uid="{00000000-0005-0000-0000-0000F2040000}"/>
    <cellStyle name="Normal 13 4 9 2" xfId="3304" xr:uid="{00000000-0005-0000-0000-0000F3040000}"/>
    <cellStyle name="Normal 13 4 9 2 2" xfId="13969" xr:uid="{00000000-0005-0000-0000-0000F4040000}"/>
    <cellStyle name="Normal 13 4 9 2 3" xfId="8174" xr:uid="{00000000-0005-0000-0000-0000F5040000}"/>
    <cellStyle name="Normal 13 4 9 3" xfId="8175" xr:uid="{00000000-0005-0000-0000-0000F6040000}"/>
    <cellStyle name="Normal 13 4 9 4" xfId="6942" xr:uid="{00000000-0005-0000-0000-0000F7040000}"/>
    <cellStyle name="Normal 13 4 9 5" xfId="12156" xr:uid="{00000000-0005-0000-0000-0000F8040000}"/>
    <cellStyle name="Normal 13 4 9 6" xfId="5117" xr:uid="{00000000-0005-0000-0000-0000F9040000}"/>
    <cellStyle name="Normal 13 5" xfId="420" xr:uid="{00000000-0005-0000-0000-0000FA040000}"/>
    <cellStyle name="Normal 13 5 10" xfId="8176" xr:uid="{00000000-0005-0000-0000-0000FB040000}"/>
    <cellStyle name="Normal 13 5 11" xfId="6258" xr:uid="{00000000-0005-0000-0000-0000FC040000}"/>
    <cellStyle name="Normal 13 5 12" xfId="11472" xr:uid="{00000000-0005-0000-0000-0000FD040000}"/>
    <cellStyle name="Normal 13 5 13" xfId="4433" xr:uid="{00000000-0005-0000-0000-0000FE040000}"/>
    <cellStyle name="Normal 13 5 2" xfId="685" xr:uid="{00000000-0005-0000-0000-0000FF040000}"/>
    <cellStyle name="Normal 13 5 2 10" xfId="11606" xr:uid="{00000000-0005-0000-0000-000000050000}"/>
    <cellStyle name="Normal 13 5 2 11" xfId="4567" xr:uid="{00000000-0005-0000-0000-000001050000}"/>
    <cellStyle name="Normal 13 5 2 2" xfId="826" xr:uid="{00000000-0005-0000-0000-000002050000}"/>
    <cellStyle name="Normal 13 5 2 2 2" xfId="1288" xr:uid="{00000000-0005-0000-0000-000003050000}"/>
    <cellStyle name="Normal 13 5 2 2 2 2" xfId="1407" xr:uid="{00000000-0005-0000-0000-000004050000}"/>
    <cellStyle name="Normal 13 5 2 2 2 2 2" xfId="3363" xr:uid="{00000000-0005-0000-0000-000005050000}"/>
    <cellStyle name="Normal 13 5 2 2 2 2 2 2" xfId="14028" xr:uid="{00000000-0005-0000-0000-000006050000}"/>
    <cellStyle name="Normal 13 5 2 2 2 2 2 3" xfId="8177" xr:uid="{00000000-0005-0000-0000-000007050000}"/>
    <cellStyle name="Normal 13 5 2 2 2 2 3" xfId="8178" xr:uid="{00000000-0005-0000-0000-000008050000}"/>
    <cellStyle name="Normal 13 5 2 2 2 2 4" xfId="7001" xr:uid="{00000000-0005-0000-0000-000009050000}"/>
    <cellStyle name="Normal 13 5 2 2 2 2 5" xfId="12215" xr:uid="{00000000-0005-0000-0000-00000A050000}"/>
    <cellStyle name="Normal 13 5 2 2 2 2 6" xfId="5176" xr:uid="{00000000-0005-0000-0000-00000B050000}"/>
    <cellStyle name="Normal 13 5 2 2 2 3" xfId="3256" xr:uid="{00000000-0005-0000-0000-00000C050000}"/>
    <cellStyle name="Normal 13 5 2 2 2 3 2" xfId="13921" xr:uid="{00000000-0005-0000-0000-00000D050000}"/>
    <cellStyle name="Normal 13 5 2 2 2 3 3" xfId="8179" xr:uid="{00000000-0005-0000-0000-00000E050000}"/>
    <cellStyle name="Normal 13 5 2 2 2 4" xfId="8180" xr:uid="{00000000-0005-0000-0000-00000F050000}"/>
    <cellStyle name="Normal 13 5 2 2 2 5" xfId="6894" xr:uid="{00000000-0005-0000-0000-000010050000}"/>
    <cellStyle name="Normal 13 5 2 2 2 6" xfId="12108" xr:uid="{00000000-0005-0000-0000-000011050000}"/>
    <cellStyle name="Normal 13 5 2 2 2 7" xfId="5069" xr:uid="{00000000-0005-0000-0000-000012050000}"/>
    <cellStyle name="Normal 13 5 2 2 3" xfId="1406" xr:uid="{00000000-0005-0000-0000-000013050000}"/>
    <cellStyle name="Normal 13 5 2 2 3 2" xfId="3362" xr:uid="{00000000-0005-0000-0000-000014050000}"/>
    <cellStyle name="Normal 13 5 2 2 3 2 2" xfId="14027" xr:uid="{00000000-0005-0000-0000-000015050000}"/>
    <cellStyle name="Normal 13 5 2 2 3 2 3" xfId="8181" xr:uid="{00000000-0005-0000-0000-000016050000}"/>
    <cellStyle name="Normal 13 5 2 2 3 3" xfId="8182" xr:uid="{00000000-0005-0000-0000-000017050000}"/>
    <cellStyle name="Normal 13 5 2 2 3 4" xfId="7000" xr:uid="{00000000-0005-0000-0000-000018050000}"/>
    <cellStyle name="Normal 13 5 2 2 3 5" xfId="12214" xr:uid="{00000000-0005-0000-0000-000019050000}"/>
    <cellStyle name="Normal 13 5 2 2 3 6" xfId="5175" xr:uid="{00000000-0005-0000-0000-00001A050000}"/>
    <cellStyle name="Normal 13 5 2 2 4" xfId="2889" xr:uid="{00000000-0005-0000-0000-00001B050000}"/>
    <cellStyle name="Normal 13 5 2 2 4 2" xfId="13554" xr:uid="{00000000-0005-0000-0000-00001C050000}"/>
    <cellStyle name="Normal 13 5 2 2 4 3" xfId="8183" xr:uid="{00000000-0005-0000-0000-00001D050000}"/>
    <cellStyle name="Normal 13 5 2 2 5" xfId="8184" xr:uid="{00000000-0005-0000-0000-00001E050000}"/>
    <cellStyle name="Normal 13 5 2 2 6" xfId="6527" xr:uid="{00000000-0005-0000-0000-00001F050000}"/>
    <cellStyle name="Normal 13 5 2 2 7" xfId="11741" xr:uid="{00000000-0005-0000-0000-000020050000}"/>
    <cellStyle name="Normal 13 5 2 2 8" xfId="4702" xr:uid="{00000000-0005-0000-0000-000021050000}"/>
    <cellStyle name="Normal 13 5 2 3" xfId="978" xr:uid="{00000000-0005-0000-0000-000022050000}"/>
    <cellStyle name="Normal 13 5 2 3 2" xfId="1408" xr:uid="{00000000-0005-0000-0000-000023050000}"/>
    <cellStyle name="Normal 13 5 2 3 2 2" xfId="3364" xr:uid="{00000000-0005-0000-0000-000024050000}"/>
    <cellStyle name="Normal 13 5 2 3 2 2 2" xfId="14029" xr:uid="{00000000-0005-0000-0000-000025050000}"/>
    <cellStyle name="Normal 13 5 2 3 2 2 3" xfId="8185" xr:uid="{00000000-0005-0000-0000-000026050000}"/>
    <cellStyle name="Normal 13 5 2 3 2 3" xfId="8186" xr:uid="{00000000-0005-0000-0000-000027050000}"/>
    <cellStyle name="Normal 13 5 2 3 2 4" xfId="7002" xr:uid="{00000000-0005-0000-0000-000028050000}"/>
    <cellStyle name="Normal 13 5 2 3 2 5" xfId="12216" xr:uid="{00000000-0005-0000-0000-000029050000}"/>
    <cellStyle name="Normal 13 5 2 3 2 6" xfId="5177" xr:uid="{00000000-0005-0000-0000-00002A050000}"/>
    <cellStyle name="Normal 13 5 2 3 3" xfId="3027" xr:uid="{00000000-0005-0000-0000-00002B050000}"/>
    <cellStyle name="Normal 13 5 2 3 3 2" xfId="13692" xr:uid="{00000000-0005-0000-0000-00002C050000}"/>
    <cellStyle name="Normal 13 5 2 3 3 3" xfId="8187" xr:uid="{00000000-0005-0000-0000-00002D050000}"/>
    <cellStyle name="Normal 13 5 2 3 4" xfId="8188" xr:uid="{00000000-0005-0000-0000-00002E050000}"/>
    <cellStyle name="Normal 13 5 2 3 5" xfId="6665" xr:uid="{00000000-0005-0000-0000-00002F050000}"/>
    <cellStyle name="Normal 13 5 2 3 6" xfId="11879" xr:uid="{00000000-0005-0000-0000-000030050000}"/>
    <cellStyle name="Normal 13 5 2 3 7" xfId="4840" xr:uid="{00000000-0005-0000-0000-000031050000}"/>
    <cellStyle name="Normal 13 5 2 4" xfId="1405" xr:uid="{00000000-0005-0000-0000-000032050000}"/>
    <cellStyle name="Normal 13 5 2 4 2" xfId="3361" xr:uid="{00000000-0005-0000-0000-000033050000}"/>
    <cellStyle name="Normal 13 5 2 4 2 2" xfId="14026" xr:uid="{00000000-0005-0000-0000-000034050000}"/>
    <cellStyle name="Normal 13 5 2 4 2 3" xfId="8189" xr:uid="{00000000-0005-0000-0000-000035050000}"/>
    <cellStyle name="Normal 13 5 2 4 3" xfId="8190" xr:uid="{00000000-0005-0000-0000-000036050000}"/>
    <cellStyle name="Normal 13 5 2 4 4" xfId="6999" xr:uid="{00000000-0005-0000-0000-000037050000}"/>
    <cellStyle name="Normal 13 5 2 4 5" xfId="12213" xr:uid="{00000000-0005-0000-0000-000038050000}"/>
    <cellStyle name="Normal 13 5 2 4 6" xfId="5174" xr:uid="{00000000-0005-0000-0000-000039050000}"/>
    <cellStyle name="Normal 13 5 2 5" xfId="2283" xr:uid="{00000000-0005-0000-0000-00003A050000}"/>
    <cellStyle name="Normal 13 5 2 5 2" xfId="4135" xr:uid="{00000000-0005-0000-0000-00003B050000}"/>
    <cellStyle name="Normal 13 5 2 5 2 2" xfId="14797" xr:uid="{00000000-0005-0000-0000-00003C050000}"/>
    <cellStyle name="Normal 13 5 2 5 2 3" xfId="8191" xr:uid="{00000000-0005-0000-0000-00003D050000}"/>
    <cellStyle name="Normal 13 5 2 5 3" xfId="8192" xr:uid="{00000000-0005-0000-0000-00003E050000}"/>
    <cellStyle name="Normal 13 5 2 5 4" xfId="7773" xr:uid="{00000000-0005-0000-0000-00003F050000}"/>
    <cellStyle name="Normal 13 5 2 5 5" xfId="12984" xr:uid="{00000000-0005-0000-0000-000040050000}"/>
    <cellStyle name="Normal 13 5 2 5 6" xfId="5945" xr:uid="{00000000-0005-0000-0000-000041050000}"/>
    <cellStyle name="Normal 13 5 2 6" xfId="2427" xr:uid="{00000000-0005-0000-0000-000042050000}"/>
    <cellStyle name="Normal 13 5 2 6 2" xfId="4270" xr:uid="{00000000-0005-0000-0000-000043050000}"/>
    <cellStyle name="Normal 13 5 2 6 2 2" xfId="14932" xr:uid="{00000000-0005-0000-0000-000044050000}"/>
    <cellStyle name="Normal 13 5 2 6 2 3" xfId="8193" xr:uid="{00000000-0005-0000-0000-000045050000}"/>
    <cellStyle name="Normal 13 5 2 6 3" xfId="7908" xr:uid="{00000000-0005-0000-0000-000046050000}"/>
    <cellStyle name="Normal 13 5 2 6 4" xfId="13119" xr:uid="{00000000-0005-0000-0000-000047050000}"/>
    <cellStyle name="Normal 13 5 2 6 5" xfId="6080" xr:uid="{00000000-0005-0000-0000-000048050000}"/>
    <cellStyle name="Normal 13 5 2 7" xfId="2754" xr:uid="{00000000-0005-0000-0000-000049050000}"/>
    <cellStyle name="Normal 13 5 2 7 2" xfId="13419" xr:uid="{00000000-0005-0000-0000-00004A050000}"/>
    <cellStyle name="Normal 13 5 2 7 3" xfId="8194" xr:uid="{00000000-0005-0000-0000-00004B050000}"/>
    <cellStyle name="Normal 13 5 2 8" xfId="8195" xr:uid="{00000000-0005-0000-0000-00004C050000}"/>
    <cellStyle name="Normal 13 5 2 9" xfId="6392" xr:uid="{00000000-0005-0000-0000-00004D050000}"/>
    <cellStyle name="Normal 13 5 3" xfId="537" xr:uid="{00000000-0005-0000-0000-00004E050000}"/>
    <cellStyle name="Normal 13 5 3 2" xfId="1093" xr:uid="{00000000-0005-0000-0000-00004F050000}"/>
    <cellStyle name="Normal 13 5 3 2 2" xfId="1410" xr:uid="{00000000-0005-0000-0000-000050050000}"/>
    <cellStyle name="Normal 13 5 3 2 2 2" xfId="3366" xr:uid="{00000000-0005-0000-0000-000051050000}"/>
    <cellStyle name="Normal 13 5 3 2 2 2 2" xfId="14031" xr:uid="{00000000-0005-0000-0000-000052050000}"/>
    <cellStyle name="Normal 13 5 3 2 2 2 3" xfId="8196" xr:uid="{00000000-0005-0000-0000-000053050000}"/>
    <cellStyle name="Normal 13 5 3 2 2 3" xfId="8197" xr:uid="{00000000-0005-0000-0000-000054050000}"/>
    <cellStyle name="Normal 13 5 3 2 2 4" xfId="7004" xr:uid="{00000000-0005-0000-0000-000055050000}"/>
    <cellStyle name="Normal 13 5 3 2 2 5" xfId="12218" xr:uid="{00000000-0005-0000-0000-000056050000}"/>
    <cellStyle name="Normal 13 5 3 2 2 6" xfId="5179" xr:uid="{00000000-0005-0000-0000-000057050000}"/>
    <cellStyle name="Normal 13 5 3 2 3" xfId="3121" xr:uid="{00000000-0005-0000-0000-000058050000}"/>
    <cellStyle name="Normal 13 5 3 2 3 2" xfId="13786" xr:uid="{00000000-0005-0000-0000-000059050000}"/>
    <cellStyle name="Normal 13 5 3 2 3 3" xfId="8198" xr:uid="{00000000-0005-0000-0000-00005A050000}"/>
    <cellStyle name="Normal 13 5 3 2 4" xfId="8199" xr:uid="{00000000-0005-0000-0000-00005B050000}"/>
    <cellStyle name="Normal 13 5 3 2 5" xfId="6759" xr:uid="{00000000-0005-0000-0000-00005C050000}"/>
    <cellStyle name="Normal 13 5 3 2 6" xfId="11973" xr:uid="{00000000-0005-0000-0000-00005D050000}"/>
    <cellStyle name="Normal 13 5 3 2 7" xfId="4934" xr:uid="{00000000-0005-0000-0000-00005E050000}"/>
    <cellStyle name="Normal 13 5 3 3" xfId="1409" xr:uid="{00000000-0005-0000-0000-00005F050000}"/>
    <cellStyle name="Normal 13 5 3 3 2" xfId="3365" xr:uid="{00000000-0005-0000-0000-000060050000}"/>
    <cellStyle name="Normal 13 5 3 3 2 2" xfId="14030" xr:uid="{00000000-0005-0000-0000-000061050000}"/>
    <cellStyle name="Normal 13 5 3 3 2 3" xfId="8200" xr:uid="{00000000-0005-0000-0000-000062050000}"/>
    <cellStyle name="Normal 13 5 3 3 3" xfId="8201" xr:uid="{00000000-0005-0000-0000-000063050000}"/>
    <cellStyle name="Normal 13 5 3 3 4" xfId="7003" xr:uid="{00000000-0005-0000-0000-000064050000}"/>
    <cellStyle name="Normal 13 5 3 3 5" xfId="12217" xr:uid="{00000000-0005-0000-0000-000065050000}"/>
    <cellStyle name="Normal 13 5 3 3 6" xfId="5178" xr:uid="{00000000-0005-0000-0000-000066050000}"/>
    <cellStyle name="Normal 13 5 3 4" xfId="2670" xr:uid="{00000000-0005-0000-0000-000067050000}"/>
    <cellStyle name="Normal 13 5 3 4 2" xfId="13335" xr:uid="{00000000-0005-0000-0000-000068050000}"/>
    <cellStyle name="Normal 13 5 3 4 3" xfId="8202" xr:uid="{00000000-0005-0000-0000-000069050000}"/>
    <cellStyle name="Normal 13 5 3 5" xfId="8203" xr:uid="{00000000-0005-0000-0000-00006A050000}"/>
    <cellStyle name="Normal 13 5 3 6" xfId="6308" xr:uid="{00000000-0005-0000-0000-00006B050000}"/>
    <cellStyle name="Normal 13 5 3 7" xfId="11522" xr:uid="{00000000-0005-0000-0000-00006C050000}"/>
    <cellStyle name="Normal 13 5 3 8" xfId="4483" xr:uid="{00000000-0005-0000-0000-00006D050000}"/>
    <cellStyle name="Normal 13 5 4" xfId="741" xr:uid="{00000000-0005-0000-0000-00006E050000}"/>
    <cellStyle name="Normal 13 5 4 2" xfId="1204" xr:uid="{00000000-0005-0000-0000-00006F050000}"/>
    <cellStyle name="Normal 13 5 4 2 2" xfId="1412" xr:uid="{00000000-0005-0000-0000-000070050000}"/>
    <cellStyle name="Normal 13 5 4 2 2 2" xfId="3368" xr:uid="{00000000-0005-0000-0000-000071050000}"/>
    <cellStyle name="Normal 13 5 4 2 2 2 2" xfId="14033" xr:uid="{00000000-0005-0000-0000-000072050000}"/>
    <cellStyle name="Normal 13 5 4 2 2 2 3" xfId="8204" xr:uid="{00000000-0005-0000-0000-000073050000}"/>
    <cellStyle name="Normal 13 5 4 2 2 3" xfId="8205" xr:uid="{00000000-0005-0000-0000-000074050000}"/>
    <cellStyle name="Normal 13 5 4 2 2 4" xfId="7006" xr:uid="{00000000-0005-0000-0000-000075050000}"/>
    <cellStyle name="Normal 13 5 4 2 2 5" xfId="12220" xr:uid="{00000000-0005-0000-0000-000076050000}"/>
    <cellStyle name="Normal 13 5 4 2 2 6" xfId="5181" xr:uid="{00000000-0005-0000-0000-000077050000}"/>
    <cellStyle name="Normal 13 5 4 2 3" xfId="3172" xr:uid="{00000000-0005-0000-0000-000078050000}"/>
    <cellStyle name="Normal 13 5 4 2 3 2" xfId="13837" xr:uid="{00000000-0005-0000-0000-000079050000}"/>
    <cellStyle name="Normal 13 5 4 2 3 3" xfId="8206" xr:uid="{00000000-0005-0000-0000-00007A050000}"/>
    <cellStyle name="Normal 13 5 4 2 4" xfId="8207" xr:uid="{00000000-0005-0000-0000-00007B050000}"/>
    <cellStyle name="Normal 13 5 4 2 5" xfId="6810" xr:uid="{00000000-0005-0000-0000-00007C050000}"/>
    <cellStyle name="Normal 13 5 4 2 6" xfId="12024" xr:uid="{00000000-0005-0000-0000-00007D050000}"/>
    <cellStyle name="Normal 13 5 4 2 7" xfId="4985" xr:uid="{00000000-0005-0000-0000-00007E050000}"/>
    <cellStyle name="Normal 13 5 4 3" xfId="1411" xr:uid="{00000000-0005-0000-0000-00007F050000}"/>
    <cellStyle name="Normal 13 5 4 3 2" xfId="3367" xr:uid="{00000000-0005-0000-0000-000080050000}"/>
    <cellStyle name="Normal 13 5 4 3 2 2" xfId="14032" xr:uid="{00000000-0005-0000-0000-000081050000}"/>
    <cellStyle name="Normal 13 5 4 3 2 3" xfId="8208" xr:uid="{00000000-0005-0000-0000-000082050000}"/>
    <cellStyle name="Normal 13 5 4 3 3" xfId="8209" xr:uid="{00000000-0005-0000-0000-000083050000}"/>
    <cellStyle name="Normal 13 5 4 3 4" xfId="7005" xr:uid="{00000000-0005-0000-0000-000084050000}"/>
    <cellStyle name="Normal 13 5 4 3 5" xfId="12219" xr:uid="{00000000-0005-0000-0000-000085050000}"/>
    <cellStyle name="Normal 13 5 4 3 6" xfId="5180" xr:uid="{00000000-0005-0000-0000-000086050000}"/>
    <cellStyle name="Normal 13 5 4 4" xfId="2805" xr:uid="{00000000-0005-0000-0000-000087050000}"/>
    <cellStyle name="Normal 13 5 4 4 2" xfId="13470" xr:uid="{00000000-0005-0000-0000-000088050000}"/>
    <cellStyle name="Normal 13 5 4 4 3" xfId="8210" xr:uid="{00000000-0005-0000-0000-000089050000}"/>
    <cellStyle name="Normal 13 5 4 5" xfId="8211" xr:uid="{00000000-0005-0000-0000-00008A050000}"/>
    <cellStyle name="Normal 13 5 4 6" xfId="6443" xr:uid="{00000000-0005-0000-0000-00008B050000}"/>
    <cellStyle name="Normal 13 5 4 7" xfId="11657" xr:uid="{00000000-0005-0000-0000-00008C050000}"/>
    <cellStyle name="Normal 13 5 4 8" xfId="4618" xr:uid="{00000000-0005-0000-0000-00008D050000}"/>
    <cellStyle name="Normal 13 5 5" xfId="891" xr:uid="{00000000-0005-0000-0000-00008E050000}"/>
    <cellStyle name="Normal 13 5 5 2" xfId="1413" xr:uid="{00000000-0005-0000-0000-00008F050000}"/>
    <cellStyle name="Normal 13 5 5 2 2" xfId="3369" xr:uid="{00000000-0005-0000-0000-000090050000}"/>
    <cellStyle name="Normal 13 5 5 2 2 2" xfId="14034" xr:uid="{00000000-0005-0000-0000-000091050000}"/>
    <cellStyle name="Normal 13 5 5 2 2 3" xfId="8212" xr:uid="{00000000-0005-0000-0000-000092050000}"/>
    <cellStyle name="Normal 13 5 5 2 3" xfId="8213" xr:uid="{00000000-0005-0000-0000-000093050000}"/>
    <cellStyle name="Normal 13 5 5 2 4" xfId="7007" xr:uid="{00000000-0005-0000-0000-000094050000}"/>
    <cellStyle name="Normal 13 5 5 2 5" xfId="12221" xr:uid="{00000000-0005-0000-0000-000095050000}"/>
    <cellStyle name="Normal 13 5 5 2 6" xfId="5182" xr:uid="{00000000-0005-0000-0000-000096050000}"/>
    <cellStyle name="Normal 13 5 5 3" xfId="2943" xr:uid="{00000000-0005-0000-0000-000097050000}"/>
    <cellStyle name="Normal 13 5 5 3 2" xfId="13608" xr:uid="{00000000-0005-0000-0000-000098050000}"/>
    <cellStyle name="Normal 13 5 5 3 3" xfId="8214" xr:uid="{00000000-0005-0000-0000-000099050000}"/>
    <cellStyle name="Normal 13 5 5 4" xfId="8215" xr:uid="{00000000-0005-0000-0000-00009A050000}"/>
    <cellStyle name="Normal 13 5 5 5" xfId="6581" xr:uid="{00000000-0005-0000-0000-00009B050000}"/>
    <cellStyle name="Normal 13 5 5 6" xfId="11795" xr:uid="{00000000-0005-0000-0000-00009C050000}"/>
    <cellStyle name="Normal 13 5 5 7" xfId="4756" xr:uid="{00000000-0005-0000-0000-00009D050000}"/>
    <cellStyle name="Normal 13 5 6" xfId="1404" xr:uid="{00000000-0005-0000-0000-00009E050000}"/>
    <cellStyle name="Normal 13 5 6 2" xfId="3360" xr:uid="{00000000-0005-0000-0000-00009F050000}"/>
    <cellStyle name="Normal 13 5 6 2 2" xfId="14025" xr:uid="{00000000-0005-0000-0000-0000A0050000}"/>
    <cellStyle name="Normal 13 5 6 2 3" xfId="8216" xr:uid="{00000000-0005-0000-0000-0000A1050000}"/>
    <cellStyle name="Normal 13 5 6 3" xfId="8217" xr:uid="{00000000-0005-0000-0000-0000A2050000}"/>
    <cellStyle name="Normal 13 5 6 4" xfId="6998" xr:uid="{00000000-0005-0000-0000-0000A3050000}"/>
    <cellStyle name="Normal 13 5 6 5" xfId="12212" xr:uid="{00000000-0005-0000-0000-0000A4050000}"/>
    <cellStyle name="Normal 13 5 6 6" xfId="5173" xr:uid="{00000000-0005-0000-0000-0000A5050000}"/>
    <cellStyle name="Normal 13 5 7" xfId="2195" xr:uid="{00000000-0005-0000-0000-0000A6050000}"/>
    <cellStyle name="Normal 13 5 7 2" xfId="4050" xr:uid="{00000000-0005-0000-0000-0000A7050000}"/>
    <cellStyle name="Normal 13 5 7 2 2" xfId="14712" xr:uid="{00000000-0005-0000-0000-0000A8050000}"/>
    <cellStyle name="Normal 13 5 7 2 3" xfId="8218" xr:uid="{00000000-0005-0000-0000-0000A9050000}"/>
    <cellStyle name="Normal 13 5 7 3" xfId="8219" xr:uid="{00000000-0005-0000-0000-0000AA050000}"/>
    <cellStyle name="Normal 13 5 7 4" xfId="7688" xr:uid="{00000000-0005-0000-0000-0000AB050000}"/>
    <cellStyle name="Normal 13 5 7 5" xfId="12899" xr:uid="{00000000-0005-0000-0000-0000AC050000}"/>
    <cellStyle name="Normal 13 5 7 6" xfId="5860" xr:uid="{00000000-0005-0000-0000-0000AD050000}"/>
    <cellStyle name="Normal 13 5 8" xfId="2343" xr:uid="{00000000-0005-0000-0000-0000AE050000}"/>
    <cellStyle name="Normal 13 5 8 2" xfId="4186" xr:uid="{00000000-0005-0000-0000-0000AF050000}"/>
    <cellStyle name="Normal 13 5 8 2 2" xfId="14848" xr:uid="{00000000-0005-0000-0000-0000B0050000}"/>
    <cellStyle name="Normal 13 5 8 2 3" xfId="8220" xr:uid="{00000000-0005-0000-0000-0000B1050000}"/>
    <cellStyle name="Normal 13 5 8 3" xfId="7824" xr:uid="{00000000-0005-0000-0000-0000B2050000}"/>
    <cellStyle name="Normal 13 5 8 4" xfId="13035" xr:uid="{00000000-0005-0000-0000-0000B3050000}"/>
    <cellStyle name="Normal 13 5 8 5" xfId="5996" xr:uid="{00000000-0005-0000-0000-0000B4050000}"/>
    <cellStyle name="Normal 13 5 9" xfId="2620" xr:uid="{00000000-0005-0000-0000-0000B5050000}"/>
    <cellStyle name="Normal 13 5 9 2" xfId="13285" xr:uid="{00000000-0005-0000-0000-0000B6050000}"/>
    <cellStyle name="Normal 13 5 9 3" xfId="8221" xr:uid="{00000000-0005-0000-0000-0000B7050000}"/>
    <cellStyle name="Normal 13 6" xfId="479" xr:uid="{00000000-0005-0000-0000-0000B8050000}"/>
    <cellStyle name="Normal 13 6 2" xfId="1046" xr:uid="{00000000-0005-0000-0000-0000B9050000}"/>
    <cellStyle name="Normal 13 6 2 2" xfId="1415" xr:uid="{00000000-0005-0000-0000-0000BA050000}"/>
    <cellStyle name="Normal 13 6 2 2 2" xfId="3371" xr:uid="{00000000-0005-0000-0000-0000BB050000}"/>
    <cellStyle name="Normal 13 6 2 2 2 2" xfId="14036" xr:uid="{00000000-0005-0000-0000-0000BC050000}"/>
    <cellStyle name="Normal 13 6 2 2 2 3" xfId="8222" xr:uid="{00000000-0005-0000-0000-0000BD050000}"/>
    <cellStyle name="Normal 13 6 2 2 3" xfId="8223" xr:uid="{00000000-0005-0000-0000-0000BE050000}"/>
    <cellStyle name="Normal 13 6 2 2 4" xfId="7009" xr:uid="{00000000-0005-0000-0000-0000BF050000}"/>
    <cellStyle name="Normal 13 6 2 2 5" xfId="12223" xr:uid="{00000000-0005-0000-0000-0000C0050000}"/>
    <cellStyle name="Normal 13 6 2 2 6" xfId="5184" xr:uid="{00000000-0005-0000-0000-0000C1050000}"/>
    <cellStyle name="Normal 13 6 2 3" xfId="3076" xr:uid="{00000000-0005-0000-0000-0000C2050000}"/>
    <cellStyle name="Normal 13 6 2 3 2" xfId="13741" xr:uid="{00000000-0005-0000-0000-0000C3050000}"/>
    <cellStyle name="Normal 13 6 2 3 3" xfId="8224" xr:uid="{00000000-0005-0000-0000-0000C4050000}"/>
    <cellStyle name="Normal 13 6 2 4" xfId="8225" xr:uid="{00000000-0005-0000-0000-0000C5050000}"/>
    <cellStyle name="Normal 13 6 2 5" xfId="6714" xr:uid="{00000000-0005-0000-0000-0000C6050000}"/>
    <cellStyle name="Normal 13 6 2 6" xfId="11928" xr:uid="{00000000-0005-0000-0000-0000C7050000}"/>
    <cellStyle name="Normal 13 6 2 7" xfId="4889" xr:uid="{00000000-0005-0000-0000-0000C8050000}"/>
    <cellStyle name="Normal 13 6 3" xfId="1414" xr:uid="{00000000-0005-0000-0000-0000C9050000}"/>
    <cellStyle name="Normal 13 6 3 2" xfId="3370" xr:uid="{00000000-0005-0000-0000-0000CA050000}"/>
    <cellStyle name="Normal 13 6 3 2 2" xfId="14035" xr:uid="{00000000-0005-0000-0000-0000CB050000}"/>
    <cellStyle name="Normal 13 6 3 2 3" xfId="8226" xr:uid="{00000000-0005-0000-0000-0000CC050000}"/>
    <cellStyle name="Normal 13 6 3 3" xfId="8227" xr:uid="{00000000-0005-0000-0000-0000CD050000}"/>
    <cellStyle name="Normal 13 6 3 4" xfId="7008" xr:uid="{00000000-0005-0000-0000-0000CE050000}"/>
    <cellStyle name="Normal 13 6 3 5" xfId="12222" xr:uid="{00000000-0005-0000-0000-0000CF050000}"/>
    <cellStyle name="Normal 13 6 3 6" xfId="5183" xr:uid="{00000000-0005-0000-0000-0000D0050000}"/>
    <cellStyle name="Normal 13 6 4" xfId="2624" xr:uid="{00000000-0005-0000-0000-0000D1050000}"/>
    <cellStyle name="Normal 13 6 4 2" xfId="13289" xr:uid="{00000000-0005-0000-0000-0000D2050000}"/>
    <cellStyle name="Normal 13 6 4 3" xfId="8228" xr:uid="{00000000-0005-0000-0000-0000D3050000}"/>
    <cellStyle name="Normal 13 6 5" xfId="8229" xr:uid="{00000000-0005-0000-0000-0000D4050000}"/>
    <cellStyle name="Normal 13 6 6" xfId="6262" xr:uid="{00000000-0005-0000-0000-0000D5050000}"/>
    <cellStyle name="Normal 13 6 7" xfId="11476" xr:uid="{00000000-0005-0000-0000-0000D6050000}"/>
    <cellStyle name="Normal 13 6 8" xfId="4437" xr:uid="{00000000-0005-0000-0000-0000D7050000}"/>
    <cellStyle name="Normal 13 7" xfId="695" xr:uid="{00000000-0005-0000-0000-0000D8050000}"/>
    <cellStyle name="Normal 13 7 2" xfId="1158" xr:uid="{00000000-0005-0000-0000-0000D9050000}"/>
    <cellStyle name="Normal 13 7 2 2" xfId="1417" xr:uid="{00000000-0005-0000-0000-0000DA050000}"/>
    <cellStyle name="Normal 13 7 2 2 2" xfId="3373" xr:uid="{00000000-0005-0000-0000-0000DB050000}"/>
    <cellStyle name="Normal 13 7 2 2 2 2" xfId="14038" xr:uid="{00000000-0005-0000-0000-0000DC050000}"/>
    <cellStyle name="Normal 13 7 2 2 2 3" xfId="8230" xr:uid="{00000000-0005-0000-0000-0000DD050000}"/>
    <cellStyle name="Normal 13 7 2 2 3" xfId="8231" xr:uid="{00000000-0005-0000-0000-0000DE050000}"/>
    <cellStyle name="Normal 13 7 2 2 4" xfId="7011" xr:uid="{00000000-0005-0000-0000-0000DF050000}"/>
    <cellStyle name="Normal 13 7 2 2 5" xfId="12225" xr:uid="{00000000-0005-0000-0000-0000E0050000}"/>
    <cellStyle name="Normal 13 7 2 2 6" xfId="5186" xr:uid="{00000000-0005-0000-0000-0000E1050000}"/>
    <cellStyle name="Normal 13 7 2 3" xfId="3126" xr:uid="{00000000-0005-0000-0000-0000E2050000}"/>
    <cellStyle name="Normal 13 7 2 3 2" xfId="13791" xr:uid="{00000000-0005-0000-0000-0000E3050000}"/>
    <cellStyle name="Normal 13 7 2 3 3" xfId="8232" xr:uid="{00000000-0005-0000-0000-0000E4050000}"/>
    <cellStyle name="Normal 13 7 2 4" xfId="8233" xr:uid="{00000000-0005-0000-0000-0000E5050000}"/>
    <cellStyle name="Normal 13 7 2 5" xfId="6764" xr:uid="{00000000-0005-0000-0000-0000E6050000}"/>
    <cellStyle name="Normal 13 7 2 6" xfId="11978" xr:uid="{00000000-0005-0000-0000-0000E7050000}"/>
    <cellStyle name="Normal 13 7 2 7" xfId="4939" xr:uid="{00000000-0005-0000-0000-0000E8050000}"/>
    <cellStyle name="Normal 13 7 3" xfId="1416" xr:uid="{00000000-0005-0000-0000-0000E9050000}"/>
    <cellStyle name="Normal 13 7 3 2" xfId="3372" xr:uid="{00000000-0005-0000-0000-0000EA050000}"/>
    <cellStyle name="Normal 13 7 3 2 2" xfId="14037" xr:uid="{00000000-0005-0000-0000-0000EB050000}"/>
    <cellStyle name="Normal 13 7 3 2 3" xfId="8234" xr:uid="{00000000-0005-0000-0000-0000EC050000}"/>
    <cellStyle name="Normal 13 7 3 3" xfId="8235" xr:uid="{00000000-0005-0000-0000-0000ED050000}"/>
    <cellStyle name="Normal 13 7 3 4" xfId="7010" xr:uid="{00000000-0005-0000-0000-0000EE050000}"/>
    <cellStyle name="Normal 13 7 3 5" xfId="12224" xr:uid="{00000000-0005-0000-0000-0000EF050000}"/>
    <cellStyle name="Normal 13 7 3 6" xfId="5185" xr:uid="{00000000-0005-0000-0000-0000F0050000}"/>
    <cellStyle name="Normal 13 7 4" xfId="2759" xr:uid="{00000000-0005-0000-0000-0000F1050000}"/>
    <cellStyle name="Normal 13 7 4 2" xfId="13424" xr:uid="{00000000-0005-0000-0000-0000F2050000}"/>
    <cellStyle name="Normal 13 7 4 3" xfId="8236" xr:uid="{00000000-0005-0000-0000-0000F3050000}"/>
    <cellStyle name="Normal 13 7 5" xfId="8237" xr:uid="{00000000-0005-0000-0000-0000F4050000}"/>
    <cellStyle name="Normal 13 7 6" xfId="6397" xr:uid="{00000000-0005-0000-0000-0000F5050000}"/>
    <cellStyle name="Normal 13 7 7" xfId="11611" xr:uid="{00000000-0005-0000-0000-0000F6050000}"/>
    <cellStyle name="Normal 13 7 8" xfId="4572" xr:uid="{00000000-0005-0000-0000-0000F7050000}"/>
    <cellStyle name="Normal 13 8" xfId="363" xr:uid="{00000000-0005-0000-0000-0000F8050000}"/>
    <cellStyle name="Normal 13 8 2" xfId="988" xr:uid="{00000000-0005-0000-0000-0000F9050000}"/>
    <cellStyle name="Normal 13 8 2 2" xfId="1419" xr:uid="{00000000-0005-0000-0000-0000FA050000}"/>
    <cellStyle name="Normal 13 8 2 2 2" xfId="3375" xr:uid="{00000000-0005-0000-0000-0000FB050000}"/>
    <cellStyle name="Normal 13 8 2 2 2 2" xfId="14040" xr:uid="{00000000-0005-0000-0000-0000FC050000}"/>
    <cellStyle name="Normal 13 8 2 2 2 3" xfId="8238" xr:uid="{00000000-0005-0000-0000-0000FD050000}"/>
    <cellStyle name="Normal 13 8 2 2 3" xfId="8239" xr:uid="{00000000-0005-0000-0000-0000FE050000}"/>
    <cellStyle name="Normal 13 8 2 2 4" xfId="7013" xr:uid="{00000000-0005-0000-0000-0000FF050000}"/>
    <cellStyle name="Normal 13 8 2 2 5" xfId="12227" xr:uid="{00000000-0005-0000-0000-000000060000}"/>
    <cellStyle name="Normal 13 8 2 2 6" xfId="5188" xr:uid="{00000000-0005-0000-0000-000001060000}"/>
    <cellStyle name="Normal 13 8 2 3" xfId="3032" xr:uid="{00000000-0005-0000-0000-000002060000}"/>
    <cellStyle name="Normal 13 8 2 3 2" xfId="13697" xr:uid="{00000000-0005-0000-0000-000003060000}"/>
    <cellStyle name="Normal 13 8 2 3 3" xfId="8240" xr:uid="{00000000-0005-0000-0000-000004060000}"/>
    <cellStyle name="Normal 13 8 2 4" xfId="8241" xr:uid="{00000000-0005-0000-0000-000005060000}"/>
    <cellStyle name="Normal 13 8 2 5" xfId="6670" xr:uid="{00000000-0005-0000-0000-000006060000}"/>
    <cellStyle name="Normal 13 8 2 6" xfId="11884" xr:uid="{00000000-0005-0000-0000-000007060000}"/>
    <cellStyle name="Normal 13 8 2 7" xfId="4845" xr:uid="{00000000-0005-0000-0000-000008060000}"/>
    <cellStyle name="Normal 13 8 3" xfId="1418" xr:uid="{00000000-0005-0000-0000-000009060000}"/>
    <cellStyle name="Normal 13 8 3 2" xfId="3374" xr:uid="{00000000-0005-0000-0000-00000A060000}"/>
    <cellStyle name="Normal 13 8 3 2 2" xfId="14039" xr:uid="{00000000-0005-0000-0000-00000B060000}"/>
    <cellStyle name="Normal 13 8 3 2 3" xfId="8242" xr:uid="{00000000-0005-0000-0000-00000C060000}"/>
    <cellStyle name="Normal 13 8 3 3" xfId="8243" xr:uid="{00000000-0005-0000-0000-00000D060000}"/>
    <cellStyle name="Normal 13 8 3 4" xfId="7012" xr:uid="{00000000-0005-0000-0000-00000E060000}"/>
    <cellStyle name="Normal 13 8 3 5" xfId="12226" xr:uid="{00000000-0005-0000-0000-00000F060000}"/>
    <cellStyle name="Normal 13 8 3 6" xfId="5187" xr:uid="{00000000-0005-0000-0000-000010060000}"/>
    <cellStyle name="Normal 13 8 4" xfId="2575" xr:uid="{00000000-0005-0000-0000-000011060000}"/>
    <cellStyle name="Normal 13 8 4 2" xfId="13240" xr:uid="{00000000-0005-0000-0000-000012060000}"/>
    <cellStyle name="Normal 13 8 4 3" xfId="8244" xr:uid="{00000000-0005-0000-0000-000013060000}"/>
    <cellStyle name="Normal 13 8 5" xfId="8245" xr:uid="{00000000-0005-0000-0000-000014060000}"/>
    <cellStyle name="Normal 13 8 6" xfId="6213" xr:uid="{00000000-0005-0000-0000-000015060000}"/>
    <cellStyle name="Normal 13 8 7" xfId="11427" xr:uid="{00000000-0005-0000-0000-000016060000}"/>
    <cellStyle name="Normal 13 8 8" xfId="4388" xr:uid="{00000000-0005-0000-0000-000017060000}"/>
    <cellStyle name="Normal 13 9" xfId="843" xr:uid="{00000000-0005-0000-0000-000018060000}"/>
    <cellStyle name="Normal 13 9 2" xfId="1420" xr:uid="{00000000-0005-0000-0000-000019060000}"/>
    <cellStyle name="Normal 13 9 2 2" xfId="3376" xr:uid="{00000000-0005-0000-0000-00001A060000}"/>
    <cellStyle name="Normal 13 9 2 2 2" xfId="14041" xr:uid="{00000000-0005-0000-0000-00001B060000}"/>
    <cellStyle name="Normal 13 9 2 2 3" xfId="8246" xr:uid="{00000000-0005-0000-0000-00001C060000}"/>
    <cellStyle name="Normal 13 9 2 3" xfId="8247" xr:uid="{00000000-0005-0000-0000-00001D060000}"/>
    <cellStyle name="Normal 13 9 2 4" xfId="7014" xr:uid="{00000000-0005-0000-0000-00001E060000}"/>
    <cellStyle name="Normal 13 9 2 5" xfId="12228" xr:uid="{00000000-0005-0000-0000-00001F060000}"/>
    <cellStyle name="Normal 13 9 2 6" xfId="5189" xr:uid="{00000000-0005-0000-0000-000020060000}"/>
    <cellStyle name="Normal 13 9 3" xfId="2897" xr:uid="{00000000-0005-0000-0000-000021060000}"/>
    <cellStyle name="Normal 13 9 3 2" xfId="13562" xr:uid="{00000000-0005-0000-0000-000022060000}"/>
    <cellStyle name="Normal 13 9 3 3" xfId="8248" xr:uid="{00000000-0005-0000-0000-000023060000}"/>
    <cellStyle name="Normal 13 9 4" xfId="8249" xr:uid="{00000000-0005-0000-0000-000024060000}"/>
    <cellStyle name="Normal 13 9 5" xfId="6535" xr:uid="{00000000-0005-0000-0000-000025060000}"/>
    <cellStyle name="Normal 13 9 6" xfId="11749" xr:uid="{00000000-0005-0000-0000-000026060000}"/>
    <cellStyle name="Normal 13 9 7" xfId="4710" xr:uid="{00000000-0005-0000-0000-000027060000}"/>
    <cellStyle name="Normal 130" xfId="2061" xr:uid="{00000000-0005-0000-0000-000028060000}"/>
    <cellStyle name="Normal 131" xfId="2056" xr:uid="{00000000-0005-0000-0000-000029060000}"/>
    <cellStyle name="Normal 132" xfId="230" xr:uid="{00000000-0005-0000-0000-00002A060000}"/>
    <cellStyle name="Normal 132 2" xfId="2528" xr:uid="{00000000-0005-0000-0000-00002B060000}"/>
    <cellStyle name="Normal 132 3" xfId="6166" xr:uid="{00000000-0005-0000-0000-00002C060000}"/>
    <cellStyle name="Normal 133" xfId="288" xr:uid="{00000000-0005-0000-0000-00002D060000}"/>
    <cellStyle name="Normal 133 2" xfId="2561" xr:uid="{00000000-0005-0000-0000-00002E060000}"/>
    <cellStyle name="Normal 133 3" xfId="6199" xr:uid="{00000000-0005-0000-0000-00002F060000}"/>
    <cellStyle name="Normal 134" xfId="2071" xr:uid="{00000000-0005-0000-0000-000030060000}"/>
    <cellStyle name="Normal 134 2" xfId="3996" xr:uid="{00000000-0005-0000-0000-000031060000}"/>
    <cellStyle name="Normal 134 3" xfId="7634" xr:uid="{00000000-0005-0000-0000-000032060000}"/>
    <cellStyle name="Normal 135" xfId="2078" xr:uid="{00000000-0005-0000-0000-000033060000}"/>
    <cellStyle name="Normal 135 2" xfId="3997" xr:uid="{00000000-0005-0000-0000-000034060000}"/>
    <cellStyle name="Normal 135 3" xfId="7635" xr:uid="{00000000-0005-0000-0000-000035060000}"/>
    <cellStyle name="Normal 136" xfId="2087" xr:uid="{00000000-0005-0000-0000-000036060000}"/>
    <cellStyle name="Normal 136 2" xfId="3998" xr:uid="{00000000-0005-0000-0000-000037060000}"/>
    <cellStyle name="Normal 136 3" xfId="7636" xr:uid="{00000000-0005-0000-0000-000038060000}"/>
    <cellStyle name="Normal 137" xfId="2093" xr:uid="{00000000-0005-0000-0000-000039060000}"/>
    <cellStyle name="Normal 138" xfId="2077" xr:uid="{00000000-0005-0000-0000-00003A060000}"/>
    <cellStyle name="Normal 139" xfId="2084" xr:uid="{00000000-0005-0000-0000-00003B060000}"/>
    <cellStyle name="Normal 14" xfId="104" xr:uid="{00000000-0005-0000-0000-00003C060000}"/>
    <cellStyle name="Normal 14 10" xfId="1311" xr:uid="{00000000-0005-0000-0000-00003D060000}"/>
    <cellStyle name="Normal 14 10 2" xfId="3267" xr:uid="{00000000-0005-0000-0000-00003E060000}"/>
    <cellStyle name="Normal 14 10 2 2" xfId="13932" xr:uid="{00000000-0005-0000-0000-00003F060000}"/>
    <cellStyle name="Normal 14 10 2 3" xfId="8250" xr:uid="{00000000-0005-0000-0000-000040060000}"/>
    <cellStyle name="Normal 14 10 3" xfId="8251" xr:uid="{00000000-0005-0000-0000-000041060000}"/>
    <cellStyle name="Normal 14 10 4" xfId="6905" xr:uid="{00000000-0005-0000-0000-000042060000}"/>
    <cellStyle name="Normal 14 10 5" xfId="12119" xr:uid="{00000000-0005-0000-0000-000043060000}"/>
    <cellStyle name="Normal 14 10 6" xfId="5080" xr:uid="{00000000-0005-0000-0000-000044060000}"/>
    <cellStyle name="Normal 14 11" xfId="260" xr:uid="{00000000-0005-0000-0000-000045060000}"/>
    <cellStyle name="Normal 14 11 2" xfId="2533" xr:uid="{00000000-0005-0000-0000-000046060000}"/>
    <cellStyle name="Normal 14 11 2 2" xfId="13199" xr:uid="{00000000-0005-0000-0000-000047060000}"/>
    <cellStyle name="Normal 14 11 2 3" xfId="8252" xr:uid="{00000000-0005-0000-0000-000048060000}"/>
    <cellStyle name="Normal 14 11 3" xfId="8253" xr:uid="{00000000-0005-0000-0000-000049060000}"/>
    <cellStyle name="Normal 14 11 4" xfId="6171" xr:uid="{00000000-0005-0000-0000-00004A060000}"/>
    <cellStyle name="Normal 14 11 5" xfId="11386" xr:uid="{00000000-0005-0000-0000-00004B060000}"/>
    <cellStyle name="Normal 14 11 6" xfId="4347" xr:uid="{00000000-0005-0000-0000-00004C060000}"/>
    <cellStyle name="Normal 14 12" xfId="2149" xr:uid="{00000000-0005-0000-0000-00004D060000}"/>
    <cellStyle name="Normal 14 12 2" xfId="4007" xr:uid="{00000000-0005-0000-0000-00004E060000}"/>
    <cellStyle name="Normal 14 12 2 2" xfId="14669" xr:uid="{00000000-0005-0000-0000-00004F060000}"/>
    <cellStyle name="Normal 14 12 2 3" xfId="8254" xr:uid="{00000000-0005-0000-0000-000050060000}"/>
    <cellStyle name="Normal 14 12 3" xfId="8255" xr:uid="{00000000-0005-0000-0000-000051060000}"/>
    <cellStyle name="Normal 14 12 4" xfId="7645" xr:uid="{00000000-0005-0000-0000-000052060000}"/>
    <cellStyle name="Normal 14 12 5" xfId="12856" xr:uid="{00000000-0005-0000-0000-000053060000}"/>
    <cellStyle name="Normal 14 12 6" xfId="5817" xr:uid="{00000000-0005-0000-0000-000054060000}"/>
    <cellStyle name="Normal 14 13" xfId="2300" xr:uid="{00000000-0005-0000-0000-000055060000}"/>
    <cellStyle name="Normal 14 13 2" xfId="4143" xr:uid="{00000000-0005-0000-0000-000056060000}"/>
    <cellStyle name="Normal 14 13 2 2" xfId="14805" xr:uid="{00000000-0005-0000-0000-000057060000}"/>
    <cellStyle name="Normal 14 13 2 3" xfId="8256" xr:uid="{00000000-0005-0000-0000-000058060000}"/>
    <cellStyle name="Normal 14 13 3" xfId="7781" xr:uid="{00000000-0005-0000-0000-000059060000}"/>
    <cellStyle name="Normal 14 13 4" xfId="12992" xr:uid="{00000000-0005-0000-0000-00005A060000}"/>
    <cellStyle name="Normal 14 13 5" xfId="5953" xr:uid="{00000000-0005-0000-0000-00005B060000}"/>
    <cellStyle name="Normal 14 14" xfId="2492" xr:uid="{00000000-0005-0000-0000-00005C060000}"/>
    <cellStyle name="Normal 14 14 2" xfId="8257" xr:uid="{00000000-0005-0000-0000-00005D060000}"/>
    <cellStyle name="Normal 14 14 3" xfId="13159" xr:uid="{00000000-0005-0000-0000-00005E060000}"/>
    <cellStyle name="Normal 14 14 4" xfId="6089" xr:uid="{00000000-0005-0000-0000-00005F060000}"/>
    <cellStyle name="Normal 14 15" xfId="8258" xr:uid="{00000000-0005-0000-0000-000060060000}"/>
    <cellStyle name="Normal 14 16" xfId="6130" xr:uid="{00000000-0005-0000-0000-000061060000}"/>
    <cellStyle name="Normal 14 17" xfId="11346" xr:uid="{00000000-0005-0000-0000-000062060000}"/>
    <cellStyle name="Normal 14 18" xfId="4307" xr:uid="{00000000-0005-0000-0000-000063060000}"/>
    <cellStyle name="Normal 14 2" xfId="157" xr:uid="{00000000-0005-0000-0000-000064060000}"/>
    <cellStyle name="Normal 14 2 10" xfId="2150" xr:uid="{00000000-0005-0000-0000-000065060000}"/>
    <cellStyle name="Normal 14 2 10 2" xfId="4008" xr:uid="{00000000-0005-0000-0000-000066060000}"/>
    <cellStyle name="Normal 14 2 10 2 2" xfId="14670" xr:uid="{00000000-0005-0000-0000-000067060000}"/>
    <cellStyle name="Normal 14 2 10 2 3" xfId="8259" xr:uid="{00000000-0005-0000-0000-000068060000}"/>
    <cellStyle name="Normal 14 2 10 3" xfId="8260" xr:uid="{00000000-0005-0000-0000-000069060000}"/>
    <cellStyle name="Normal 14 2 10 4" xfId="7646" xr:uid="{00000000-0005-0000-0000-00006A060000}"/>
    <cellStyle name="Normal 14 2 10 5" xfId="12857" xr:uid="{00000000-0005-0000-0000-00006B060000}"/>
    <cellStyle name="Normal 14 2 10 6" xfId="5818" xr:uid="{00000000-0005-0000-0000-00006C060000}"/>
    <cellStyle name="Normal 14 2 11" xfId="2301" xr:uid="{00000000-0005-0000-0000-00006D060000}"/>
    <cellStyle name="Normal 14 2 11 2" xfId="4144" xr:uid="{00000000-0005-0000-0000-00006E060000}"/>
    <cellStyle name="Normal 14 2 11 2 2" xfId="14806" xr:uid="{00000000-0005-0000-0000-00006F060000}"/>
    <cellStyle name="Normal 14 2 11 2 3" xfId="8261" xr:uid="{00000000-0005-0000-0000-000070060000}"/>
    <cellStyle name="Normal 14 2 11 3" xfId="7782" xr:uid="{00000000-0005-0000-0000-000071060000}"/>
    <cellStyle name="Normal 14 2 11 4" xfId="12993" xr:uid="{00000000-0005-0000-0000-000072060000}"/>
    <cellStyle name="Normal 14 2 11 5" xfId="5954" xr:uid="{00000000-0005-0000-0000-000073060000}"/>
    <cellStyle name="Normal 14 2 12" xfId="2507" xr:uid="{00000000-0005-0000-0000-000074060000}"/>
    <cellStyle name="Normal 14 2 12 2" xfId="8262" xr:uid="{00000000-0005-0000-0000-000075060000}"/>
    <cellStyle name="Normal 14 2 12 3" xfId="13174" xr:uid="{00000000-0005-0000-0000-000076060000}"/>
    <cellStyle name="Normal 14 2 12 4" xfId="6100" xr:uid="{00000000-0005-0000-0000-000077060000}"/>
    <cellStyle name="Normal 14 2 13" xfId="8263" xr:uid="{00000000-0005-0000-0000-000078060000}"/>
    <cellStyle name="Normal 14 2 14" xfId="6145" xr:uid="{00000000-0005-0000-0000-000079060000}"/>
    <cellStyle name="Normal 14 2 15" xfId="11361" xr:uid="{00000000-0005-0000-0000-00007A060000}"/>
    <cellStyle name="Normal 14 2 16" xfId="4322" xr:uid="{00000000-0005-0000-0000-00007B060000}"/>
    <cellStyle name="Normal 14 2 2" xfId="541" xr:uid="{00000000-0005-0000-0000-00007C060000}"/>
    <cellStyle name="Normal 14 2 2 10" xfId="11526" xr:uid="{00000000-0005-0000-0000-00007D060000}"/>
    <cellStyle name="Normal 14 2 2 11" xfId="4487" xr:uid="{00000000-0005-0000-0000-00007E060000}"/>
    <cellStyle name="Normal 14 2 2 2" xfId="745" xr:uid="{00000000-0005-0000-0000-00007F060000}"/>
    <cellStyle name="Normal 14 2 2 2 2" xfId="1208" xr:uid="{00000000-0005-0000-0000-000080060000}"/>
    <cellStyle name="Normal 14 2 2 2 2 2" xfId="1423" xr:uid="{00000000-0005-0000-0000-000081060000}"/>
    <cellStyle name="Normal 14 2 2 2 2 2 2" xfId="3379" xr:uid="{00000000-0005-0000-0000-000082060000}"/>
    <cellStyle name="Normal 14 2 2 2 2 2 2 2" xfId="14044" xr:uid="{00000000-0005-0000-0000-000083060000}"/>
    <cellStyle name="Normal 14 2 2 2 2 2 2 3" xfId="8264" xr:uid="{00000000-0005-0000-0000-000084060000}"/>
    <cellStyle name="Normal 14 2 2 2 2 2 3" xfId="8265" xr:uid="{00000000-0005-0000-0000-000085060000}"/>
    <cellStyle name="Normal 14 2 2 2 2 2 4" xfId="7017" xr:uid="{00000000-0005-0000-0000-000086060000}"/>
    <cellStyle name="Normal 14 2 2 2 2 2 5" xfId="12231" xr:uid="{00000000-0005-0000-0000-000087060000}"/>
    <cellStyle name="Normal 14 2 2 2 2 2 6" xfId="5192" xr:uid="{00000000-0005-0000-0000-000088060000}"/>
    <cellStyle name="Normal 14 2 2 2 2 3" xfId="3176" xr:uid="{00000000-0005-0000-0000-000089060000}"/>
    <cellStyle name="Normal 14 2 2 2 2 3 2" xfId="13841" xr:uid="{00000000-0005-0000-0000-00008A060000}"/>
    <cellStyle name="Normal 14 2 2 2 2 3 3" xfId="8266" xr:uid="{00000000-0005-0000-0000-00008B060000}"/>
    <cellStyle name="Normal 14 2 2 2 2 4" xfId="8267" xr:uid="{00000000-0005-0000-0000-00008C060000}"/>
    <cellStyle name="Normal 14 2 2 2 2 5" xfId="6814" xr:uid="{00000000-0005-0000-0000-00008D060000}"/>
    <cellStyle name="Normal 14 2 2 2 2 6" xfId="12028" xr:uid="{00000000-0005-0000-0000-00008E060000}"/>
    <cellStyle name="Normal 14 2 2 2 2 7" xfId="4989" xr:uid="{00000000-0005-0000-0000-00008F060000}"/>
    <cellStyle name="Normal 14 2 2 2 3" xfId="1422" xr:uid="{00000000-0005-0000-0000-000090060000}"/>
    <cellStyle name="Normal 14 2 2 2 3 2" xfId="3378" xr:uid="{00000000-0005-0000-0000-000091060000}"/>
    <cellStyle name="Normal 14 2 2 2 3 2 2" xfId="14043" xr:uid="{00000000-0005-0000-0000-000092060000}"/>
    <cellStyle name="Normal 14 2 2 2 3 2 3" xfId="8268" xr:uid="{00000000-0005-0000-0000-000093060000}"/>
    <cellStyle name="Normal 14 2 2 2 3 3" xfId="8269" xr:uid="{00000000-0005-0000-0000-000094060000}"/>
    <cellStyle name="Normal 14 2 2 2 3 4" xfId="7016" xr:uid="{00000000-0005-0000-0000-000095060000}"/>
    <cellStyle name="Normal 14 2 2 2 3 5" xfId="12230" xr:uid="{00000000-0005-0000-0000-000096060000}"/>
    <cellStyle name="Normal 14 2 2 2 3 6" xfId="5191" xr:uid="{00000000-0005-0000-0000-000097060000}"/>
    <cellStyle name="Normal 14 2 2 2 4" xfId="2809" xr:uid="{00000000-0005-0000-0000-000098060000}"/>
    <cellStyle name="Normal 14 2 2 2 4 2" xfId="13474" xr:uid="{00000000-0005-0000-0000-000099060000}"/>
    <cellStyle name="Normal 14 2 2 2 4 3" xfId="8270" xr:uid="{00000000-0005-0000-0000-00009A060000}"/>
    <cellStyle name="Normal 14 2 2 2 5" xfId="8271" xr:uid="{00000000-0005-0000-0000-00009B060000}"/>
    <cellStyle name="Normal 14 2 2 2 6" xfId="6447" xr:uid="{00000000-0005-0000-0000-00009C060000}"/>
    <cellStyle name="Normal 14 2 2 2 7" xfId="11661" xr:uid="{00000000-0005-0000-0000-00009D060000}"/>
    <cellStyle name="Normal 14 2 2 2 8" xfId="4622" xr:uid="{00000000-0005-0000-0000-00009E060000}"/>
    <cellStyle name="Normal 14 2 2 3" xfId="895" xr:uid="{00000000-0005-0000-0000-00009F060000}"/>
    <cellStyle name="Normal 14 2 2 3 2" xfId="1424" xr:uid="{00000000-0005-0000-0000-0000A0060000}"/>
    <cellStyle name="Normal 14 2 2 3 2 2" xfId="3380" xr:uid="{00000000-0005-0000-0000-0000A1060000}"/>
    <cellStyle name="Normal 14 2 2 3 2 2 2" xfId="14045" xr:uid="{00000000-0005-0000-0000-0000A2060000}"/>
    <cellStyle name="Normal 14 2 2 3 2 2 3" xfId="8272" xr:uid="{00000000-0005-0000-0000-0000A3060000}"/>
    <cellStyle name="Normal 14 2 2 3 2 3" xfId="8273" xr:uid="{00000000-0005-0000-0000-0000A4060000}"/>
    <cellStyle name="Normal 14 2 2 3 2 4" xfId="7018" xr:uid="{00000000-0005-0000-0000-0000A5060000}"/>
    <cellStyle name="Normal 14 2 2 3 2 5" xfId="12232" xr:uid="{00000000-0005-0000-0000-0000A6060000}"/>
    <cellStyle name="Normal 14 2 2 3 2 6" xfId="5193" xr:uid="{00000000-0005-0000-0000-0000A7060000}"/>
    <cellStyle name="Normal 14 2 2 3 3" xfId="2947" xr:uid="{00000000-0005-0000-0000-0000A8060000}"/>
    <cellStyle name="Normal 14 2 2 3 3 2" xfId="13612" xr:uid="{00000000-0005-0000-0000-0000A9060000}"/>
    <cellStyle name="Normal 14 2 2 3 3 3" xfId="8274" xr:uid="{00000000-0005-0000-0000-0000AA060000}"/>
    <cellStyle name="Normal 14 2 2 3 4" xfId="8275" xr:uid="{00000000-0005-0000-0000-0000AB060000}"/>
    <cellStyle name="Normal 14 2 2 3 5" xfId="6585" xr:uid="{00000000-0005-0000-0000-0000AC060000}"/>
    <cellStyle name="Normal 14 2 2 3 6" xfId="11799" xr:uid="{00000000-0005-0000-0000-0000AD060000}"/>
    <cellStyle name="Normal 14 2 2 3 7" xfId="4760" xr:uid="{00000000-0005-0000-0000-0000AE060000}"/>
    <cellStyle name="Normal 14 2 2 4" xfId="1421" xr:uid="{00000000-0005-0000-0000-0000AF060000}"/>
    <cellStyle name="Normal 14 2 2 4 2" xfId="3377" xr:uid="{00000000-0005-0000-0000-0000B0060000}"/>
    <cellStyle name="Normal 14 2 2 4 2 2" xfId="14042" xr:uid="{00000000-0005-0000-0000-0000B1060000}"/>
    <cellStyle name="Normal 14 2 2 4 2 3" xfId="8276" xr:uid="{00000000-0005-0000-0000-0000B2060000}"/>
    <cellStyle name="Normal 14 2 2 4 3" xfId="8277" xr:uid="{00000000-0005-0000-0000-0000B3060000}"/>
    <cellStyle name="Normal 14 2 2 4 4" xfId="7015" xr:uid="{00000000-0005-0000-0000-0000B4060000}"/>
    <cellStyle name="Normal 14 2 2 4 5" xfId="12229" xr:uid="{00000000-0005-0000-0000-0000B5060000}"/>
    <cellStyle name="Normal 14 2 2 4 6" xfId="5190" xr:uid="{00000000-0005-0000-0000-0000B6060000}"/>
    <cellStyle name="Normal 14 2 2 5" xfId="2199" xr:uid="{00000000-0005-0000-0000-0000B7060000}"/>
    <cellStyle name="Normal 14 2 2 5 2" xfId="4054" xr:uid="{00000000-0005-0000-0000-0000B8060000}"/>
    <cellStyle name="Normal 14 2 2 5 2 2" xfId="14716" xr:uid="{00000000-0005-0000-0000-0000B9060000}"/>
    <cellStyle name="Normal 14 2 2 5 2 3" xfId="8278" xr:uid="{00000000-0005-0000-0000-0000BA060000}"/>
    <cellStyle name="Normal 14 2 2 5 3" xfId="8279" xr:uid="{00000000-0005-0000-0000-0000BB060000}"/>
    <cellStyle name="Normal 14 2 2 5 4" xfId="7692" xr:uid="{00000000-0005-0000-0000-0000BC060000}"/>
    <cellStyle name="Normal 14 2 2 5 5" xfId="12903" xr:uid="{00000000-0005-0000-0000-0000BD060000}"/>
    <cellStyle name="Normal 14 2 2 5 6" xfId="5864" xr:uid="{00000000-0005-0000-0000-0000BE060000}"/>
    <cellStyle name="Normal 14 2 2 6" xfId="2347" xr:uid="{00000000-0005-0000-0000-0000BF060000}"/>
    <cellStyle name="Normal 14 2 2 6 2" xfId="4190" xr:uid="{00000000-0005-0000-0000-0000C0060000}"/>
    <cellStyle name="Normal 14 2 2 6 2 2" xfId="14852" xr:uid="{00000000-0005-0000-0000-0000C1060000}"/>
    <cellStyle name="Normal 14 2 2 6 2 3" xfId="8280" xr:uid="{00000000-0005-0000-0000-0000C2060000}"/>
    <cellStyle name="Normal 14 2 2 6 3" xfId="7828" xr:uid="{00000000-0005-0000-0000-0000C3060000}"/>
    <cellStyle name="Normal 14 2 2 6 4" xfId="13039" xr:uid="{00000000-0005-0000-0000-0000C4060000}"/>
    <cellStyle name="Normal 14 2 2 6 5" xfId="6000" xr:uid="{00000000-0005-0000-0000-0000C5060000}"/>
    <cellStyle name="Normal 14 2 2 7" xfId="2674" xr:uid="{00000000-0005-0000-0000-0000C6060000}"/>
    <cellStyle name="Normal 14 2 2 7 2" xfId="13339" xr:uid="{00000000-0005-0000-0000-0000C7060000}"/>
    <cellStyle name="Normal 14 2 2 7 3" xfId="8281" xr:uid="{00000000-0005-0000-0000-0000C8060000}"/>
    <cellStyle name="Normal 14 2 2 8" xfId="8282" xr:uid="{00000000-0005-0000-0000-0000C9060000}"/>
    <cellStyle name="Normal 14 2 2 9" xfId="6312" xr:uid="{00000000-0005-0000-0000-0000CA060000}"/>
    <cellStyle name="Normal 14 2 3" xfId="647" xr:uid="{00000000-0005-0000-0000-0000CB060000}"/>
    <cellStyle name="Normal 14 2 3 10" xfId="11569" xr:uid="{00000000-0005-0000-0000-0000CC060000}"/>
    <cellStyle name="Normal 14 2 3 11" xfId="4530" xr:uid="{00000000-0005-0000-0000-0000CD060000}"/>
    <cellStyle name="Normal 14 2 3 2" xfId="789" xr:uid="{00000000-0005-0000-0000-0000CE060000}"/>
    <cellStyle name="Normal 14 2 3 2 2" xfId="1251" xr:uid="{00000000-0005-0000-0000-0000CF060000}"/>
    <cellStyle name="Normal 14 2 3 2 2 2" xfId="1427" xr:uid="{00000000-0005-0000-0000-0000D0060000}"/>
    <cellStyle name="Normal 14 2 3 2 2 2 2" xfId="3383" xr:uid="{00000000-0005-0000-0000-0000D1060000}"/>
    <cellStyle name="Normal 14 2 3 2 2 2 2 2" xfId="14048" xr:uid="{00000000-0005-0000-0000-0000D2060000}"/>
    <cellStyle name="Normal 14 2 3 2 2 2 2 3" xfId="8283" xr:uid="{00000000-0005-0000-0000-0000D3060000}"/>
    <cellStyle name="Normal 14 2 3 2 2 2 3" xfId="8284" xr:uid="{00000000-0005-0000-0000-0000D4060000}"/>
    <cellStyle name="Normal 14 2 3 2 2 2 4" xfId="7021" xr:uid="{00000000-0005-0000-0000-0000D5060000}"/>
    <cellStyle name="Normal 14 2 3 2 2 2 5" xfId="12235" xr:uid="{00000000-0005-0000-0000-0000D6060000}"/>
    <cellStyle name="Normal 14 2 3 2 2 2 6" xfId="5196" xr:uid="{00000000-0005-0000-0000-0000D7060000}"/>
    <cellStyle name="Normal 14 2 3 2 2 3" xfId="3219" xr:uid="{00000000-0005-0000-0000-0000D8060000}"/>
    <cellStyle name="Normal 14 2 3 2 2 3 2" xfId="13884" xr:uid="{00000000-0005-0000-0000-0000D9060000}"/>
    <cellStyle name="Normal 14 2 3 2 2 3 3" xfId="8285" xr:uid="{00000000-0005-0000-0000-0000DA060000}"/>
    <cellStyle name="Normal 14 2 3 2 2 4" xfId="8286" xr:uid="{00000000-0005-0000-0000-0000DB060000}"/>
    <cellStyle name="Normal 14 2 3 2 2 5" xfId="6857" xr:uid="{00000000-0005-0000-0000-0000DC060000}"/>
    <cellStyle name="Normal 14 2 3 2 2 6" xfId="12071" xr:uid="{00000000-0005-0000-0000-0000DD060000}"/>
    <cellStyle name="Normal 14 2 3 2 2 7" xfId="5032" xr:uid="{00000000-0005-0000-0000-0000DE060000}"/>
    <cellStyle name="Normal 14 2 3 2 3" xfId="1426" xr:uid="{00000000-0005-0000-0000-0000DF060000}"/>
    <cellStyle name="Normal 14 2 3 2 3 2" xfId="3382" xr:uid="{00000000-0005-0000-0000-0000E0060000}"/>
    <cellStyle name="Normal 14 2 3 2 3 2 2" xfId="14047" xr:uid="{00000000-0005-0000-0000-0000E1060000}"/>
    <cellStyle name="Normal 14 2 3 2 3 2 3" xfId="8287" xr:uid="{00000000-0005-0000-0000-0000E2060000}"/>
    <cellStyle name="Normal 14 2 3 2 3 3" xfId="8288" xr:uid="{00000000-0005-0000-0000-0000E3060000}"/>
    <cellStyle name="Normal 14 2 3 2 3 4" xfId="7020" xr:uid="{00000000-0005-0000-0000-0000E4060000}"/>
    <cellStyle name="Normal 14 2 3 2 3 5" xfId="12234" xr:uid="{00000000-0005-0000-0000-0000E5060000}"/>
    <cellStyle name="Normal 14 2 3 2 3 6" xfId="5195" xr:uid="{00000000-0005-0000-0000-0000E6060000}"/>
    <cellStyle name="Normal 14 2 3 2 4" xfId="2852" xr:uid="{00000000-0005-0000-0000-0000E7060000}"/>
    <cellStyle name="Normal 14 2 3 2 4 2" xfId="13517" xr:uid="{00000000-0005-0000-0000-0000E8060000}"/>
    <cellStyle name="Normal 14 2 3 2 4 3" xfId="8289" xr:uid="{00000000-0005-0000-0000-0000E9060000}"/>
    <cellStyle name="Normal 14 2 3 2 5" xfId="8290" xr:uid="{00000000-0005-0000-0000-0000EA060000}"/>
    <cellStyle name="Normal 14 2 3 2 6" xfId="6490" xr:uid="{00000000-0005-0000-0000-0000EB060000}"/>
    <cellStyle name="Normal 14 2 3 2 7" xfId="11704" xr:uid="{00000000-0005-0000-0000-0000EC060000}"/>
    <cellStyle name="Normal 14 2 3 2 8" xfId="4665" xr:uid="{00000000-0005-0000-0000-0000ED060000}"/>
    <cellStyle name="Normal 14 2 3 3" xfId="941" xr:uid="{00000000-0005-0000-0000-0000EE060000}"/>
    <cellStyle name="Normal 14 2 3 3 2" xfId="1428" xr:uid="{00000000-0005-0000-0000-0000EF060000}"/>
    <cellStyle name="Normal 14 2 3 3 2 2" xfId="3384" xr:uid="{00000000-0005-0000-0000-0000F0060000}"/>
    <cellStyle name="Normal 14 2 3 3 2 2 2" xfId="14049" xr:uid="{00000000-0005-0000-0000-0000F1060000}"/>
    <cellStyle name="Normal 14 2 3 3 2 2 3" xfId="8291" xr:uid="{00000000-0005-0000-0000-0000F2060000}"/>
    <cellStyle name="Normal 14 2 3 3 2 3" xfId="8292" xr:uid="{00000000-0005-0000-0000-0000F3060000}"/>
    <cellStyle name="Normal 14 2 3 3 2 4" xfId="7022" xr:uid="{00000000-0005-0000-0000-0000F4060000}"/>
    <cellStyle name="Normal 14 2 3 3 2 5" xfId="12236" xr:uid="{00000000-0005-0000-0000-0000F5060000}"/>
    <cellStyle name="Normal 14 2 3 3 2 6" xfId="5197" xr:uid="{00000000-0005-0000-0000-0000F6060000}"/>
    <cellStyle name="Normal 14 2 3 3 3" xfId="2990" xr:uid="{00000000-0005-0000-0000-0000F7060000}"/>
    <cellStyle name="Normal 14 2 3 3 3 2" xfId="13655" xr:uid="{00000000-0005-0000-0000-0000F8060000}"/>
    <cellStyle name="Normal 14 2 3 3 3 3" xfId="8293" xr:uid="{00000000-0005-0000-0000-0000F9060000}"/>
    <cellStyle name="Normal 14 2 3 3 4" xfId="8294" xr:uid="{00000000-0005-0000-0000-0000FA060000}"/>
    <cellStyle name="Normal 14 2 3 3 5" xfId="6628" xr:uid="{00000000-0005-0000-0000-0000FB060000}"/>
    <cellStyle name="Normal 14 2 3 3 6" xfId="11842" xr:uid="{00000000-0005-0000-0000-0000FC060000}"/>
    <cellStyle name="Normal 14 2 3 3 7" xfId="4803" xr:uid="{00000000-0005-0000-0000-0000FD060000}"/>
    <cellStyle name="Normal 14 2 3 4" xfId="1425" xr:uid="{00000000-0005-0000-0000-0000FE060000}"/>
    <cellStyle name="Normal 14 2 3 4 2" xfId="3381" xr:uid="{00000000-0005-0000-0000-0000FF060000}"/>
    <cellStyle name="Normal 14 2 3 4 2 2" xfId="14046" xr:uid="{00000000-0005-0000-0000-000000070000}"/>
    <cellStyle name="Normal 14 2 3 4 2 3" xfId="8295" xr:uid="{00000000-0005-0000-0000-000001070000}"/>
    <cellStyle name="Normal 14 2 3 4 3" xfId="8296" xr:uid="{00000000-0005-0000-0000-000002070000}"/>
    <cellStyle name="Normal 14 2 3 4 4" xfId="7019" xr:uid="{00000000-0005-0000-0000-000003070000}"/>
    <cellStyle name="Normal 14 2 3 4 5" xfId="12233" xr:uid="{00000000-0005-0000-0000-000004070000}"/>
    <cellStyle name="Normal 14 2 3 4 6" xfId="5194" xr:uid="{00000000-0005-0000-0000-000005070000}"/>
    <cellStyle name="Normal 14 2 3 5" xfId="2246" xr:uid="{00000000-0005-0000-0000-000006070000}"/>
    <cellStyle name="Normal 14 2 3 5 2" xfId="4098" xr:uid="{00000000-0005-0000-0000-000007070000}"/>
    <cellStyle name="Normal 14 2 3 5 2 2" xfId="14760" xr:uid="{00000000-0005-0000-0000-000008070000}"/>
    <cellStyle name="Normal 14 2 3 5 2 3" xfId="8297" xr:uid="{00000000-0005-0000-0000-000009070000}"/>
    <cellStyle name="Normal 14 2 3 5 3" xfId="8298" xr:uid="{00000000-0005-0000-0000-00000A070000}"/>
    <cellStyle name="Normal 14 2 3 5 4" xfId="7736" xr:uid="{00000000-0005-0000-0000-00000B070000}"/>
    <cellStyle name="Normal 14 2 3 5 5" xfId="12947" xr:uid="{00000000-0005-0000-0000-00000C070000}"/>
    <cellStyle name="Normal 14 2 3 5 6" xfId="5908" xr:uid="{00000000-0005-0000-0000-00000D070000}"/>
    <cellStyle name="Normal 14 2 3 6" xfId="2390" xr:uid="{00000000-0005-0000-0000-00000E070000}"/>
    <cellStyle name="Normal 14 2 3 6 2" xfId="4233" xr:uid="{00000000-0005-0000-0000-00000F070000}"/>
    <cellStyle name="Normal 14 2 3 6 2 2" xfId="14895" xr:uid="{00000000-0005-0000-0000-000010070000}"/>
    <cellStyle name="Normal 14 2 3 6 2 3" xfId="8299" xr:uid="{00000000-0005-0000-0000-000011070000}"/>
    <cellStyle name="Normal 14 2 3 6 3" xfId="7871" xr:uid="{00000000-0005-0000-0000-000012070000}"/>
    <cellStyle name="Normal 14 2 3 6 4" xfId="13082" xr:uid="{00000000-0005-0000-0000-000013070000}"/>
    <cellStyle name="Normal 14 2 3 6 5" xfId="6043" xr:uid="{00000000-0005-0000-0000-000014070000}"/>
    <cellStyle name="Normal 14 2 3 7" xfId="2717" xr:uid="{00000000-0005-0000-0000-000015070000}"/>
    <cellStyle name="Normal 14 2 3 7 2" xfId="13382" xr:uid="{00000000-0005-0000-0000-000016070000}"/>
    <cellStyle name="Normal 14 2 3 7 3" xfId="8300" xr:uid="{00000000-0005-0000-0000-000017070000}"/>
    <cellStyle name="Normal 14 2 3 8" xfId="8301" xr:uid="{00000000-0005-0000-0000-000018070000}"/>
    <cellStyle name="Normal 14 2 3 9" xfId="6355" xr:uid="{00000000-0005-0000-0000-000019070000}"/>
    <cellStyle name="Normal 14 2 4" xfId="483" xr:uid="{00000000-0005-0000-0000-00001A070000}"/>
    <cellStyle name="Normal 14 2 4 2" xfId="1050" xr:uid="{00000000-0005-0000-0000-00001B070000}"/>
    <cellStyle name="Normal 14 2 4 2 2" xfId="1430" xr:uid="{00000000-0005-0000-0000-00001C070000}"/>
    <cellStyle name="Normal 14 2 4 2 2 2" xfId="3386" xr:uid="{00000000-0005-0000-0000-00001D070000}"/>
    <cellStyle name="Normal 14 2 4 2 2 2 2" xfId="14051" xr:uid="{00000000-0005-0000-0000-00001E070000}"/>
    <cellStyle name="Normal 14 2 4 2 2 2 3" xfId="8302" xr:uid="{00000000-0005-0000-0000-00001F070000}"/>
    <cellStyle name="Normal 14 2 4 2 2 3" xfId="8303" xr:uid="{00000000-0005-0000-0000-000020070000}"/>
    <cellStyle name="Normal 14 2 4 2 2 4" xfId="7024" xr:uid="{00000000-0005-0000-0000-000021070000}"/>
    <cellStyle name="Normal 14 2 4 2 2 5" xfId="12238" xr:uid="{00000000-0005-0000-0000-000022070000}"/>
    <cellStyle name="Normal 14 2 4 2 2 6" xfId="5199" xr:uid="{00000000-0005-0000-0000-000023070000}"/>
    <cellStyle name="Normal 14 2 4 2 3" xfId="3080" xr:uid="{00000000-0005-0000-0000-000024070000}"/>
    <cellStyle name="Normal 14 2 4 2 3 2" xfId="13745" xr:uid="{00000000-0005-0000-0000-000025070000}"/>
    <cellStyle name="Normal 14 2 4 2 3 3" xfId="8304" xr:uid="{00000000-0005-0000-0000-000026070000}"/>
    <cellStyle name="Normal 14 2 4 2 4" xfId="8305" xr:uid="{00000000-0005-0000-0000-000027070000}"/>
    <cellStyle name="Normal 14 2 4 2 5" xfId="6718" xr:uid="{00000000-0005-0000-0000-000028070000}"/>
    <cellStyle name="Normal 14 2 4 2 6" xfId="11932" xr:uid="{00000000-0005-0000-0000-000029070000}"/>
    <cellStyle name="Normal 14 2 4 2 7" xfId="4893" xr:uid="{00000000-0005-0000-0000-00002A070000}"/>
    <cellStyle name="Normal 14 2 4 3" xfId="1429" xr:uid="{00000000-0005-0000-0000-00002B070000}"/>
    <cellStyle name="Normal 14 2 4 3 2" xfId="3385" xr:uid="{00000000-0005-0000-0000-00002C070000}"/>
    <cellStyle name="Normal 14 2 4 3 2 2" xfId="14050" xr:uid="{00000000-0005-0000-0000-00002D070000}"/>
    <cellStyle name="Normal 14 2 4 3 2 3" xfId="8306" xr:uid="{00000000-0005-0000-0000-00002E070000}"/>
    <cellStyle name="Normal 14 2 4 3 3" xfId="8307" xr:uid="{00000000-0005-0000-0000-00002F070000}"/>
    <cellStyle name="Normal 14 2 4 3 4" xfId="7023" xr:uid="{00000000-0005-0000-0000-000030070000}"/>
    <cellStyle name="Normal 14 2 4 3 5" xfId="12237" xr:uid="{00000000-0005-0000-0000-000031070000}"/>
    <cellStyle name="Normal 14 2 4 3 6" xfId="5198" xr:uid="{00000000-0005-0000-0000-000032070000}"/>
    <cellStyle name="Normal 14 2 4 4" xfId="2628" xr:uid="{00000000-0005-0000-0000-000033070000}"/>
    <cellStyle name="Normal 14 2 4 4 2" xfId="13293" xr:uid="{00000000-0005-0000-0000-000034070000}"/>
    <cellStyle name="Normal 14 2 4 4 3" xfId="8308" xr:uid="{00000000-0005-0000-0000-000035070000}"/>
    <cellStyle name="Normal 14 2 4 5" xfId="8309" xr:uid="{00000000-0005-0000-0000-000036070000}"/>
    <cellStyle name="Normal 14 2 4 6" xfId="6266" xr:uid="{00000000-0005-0000-0000-000037070000}"/>
    <cellStyle name="Normal 14 2 4 7" xfId="11480" xr:uid="{00000000-0005-0000-0000-000038070000}"/>
    <cellStyle name="Normal 14 2 4 8" xfId="4441" xr:uid="{00000000-0005-0000-0000-000039070000}"/>
    <cellStyle name="Normal 14 2 5" xfId="699" xr:uid="{00000000-0005-0000-0000-00003A070000}"/>
    <cellStyle name="Normal 14 2 5 2" xfId="1162" xr:uid="{00000000-0005-0000-0000-00003B070000}"/>
    <cellStyle name="Normal 14 2 5 2 2" xfId="1432" xr:uid="{00000000-0005-0000-0000-00003C070000}"/>
    <cellStyle name="Normal 14 2 5 2 2 2" xfId="3388" xr:uid="{00000000-0005-0000-0000-00003D070000}"/>
    <cellStyle name="Normal 14 2 5 2 2 2 2" xfId="14053" xr:uid="{00000000-0005-0000-0000-00003E070000}"/>
    <cellStyle name="Normal 14 2 5 2 2 2 3" xfId="8310" xr:uid="{00000000-0005-0000-0000-00003F070000}"/>
    <cellStyle name="Normal 14 2 5 2 2 3" xfId="8311" xr:uid="{00000000-0005-0000-0000-000040070000}"/>
    <cellStyle name="Normal 14 2 5 2 2 4" xfId="7026" xr:uid="{00000000-0005-0000-0000-000041070000}"/>
    <cellStyle name="Normal 14 2 5 2 2 5" xfId="12240" xr:uid="{00000000-0005-0000-0000-000042070000}"/>
    <cellStyle name="Normal 14 2 5 2 2 6" xfId="5201" xr:uid="{00000000-0005-0000-0000-000043070000}"/>
    <cellStyle name="Normal 14 2 5 2 3" xfId="3130" xr:uid="{00000000-0005-0000-0000-000044070000}"/>
    <cellStyle name="Normal 14 2 5 2 3 2" xfId="13795" xr:uid="{00000000-0005-0000-0000-000045070000}"/>
    <cellStyle name="Normal 14 2 5 2 3 3" xfId="8312" xr:uid="{00000000-0005-0000-0000-000046070000}"/>
    <cellStyle name="Normal 14 2 5 2 4" xfId="8313" xr:uid="{00000000-0005-0000-0000-000047070000}"/>
    <cellStyle name="Normal 14 2 5 2 5" xfId="6768" xr:uid="{00000000-0005-0000-0000-000048070000}"/>
    <cellStyle name="Normal 14 2 5 2 6" xfId="11982" xr:uid="{00000000-0005-0000-0000-000049070000}"/>
    <cellStyle name="Normal 14 2 5 2 7" xfId="4943" xr:uid="{00000000-0005-0000-0000-00004A070000}"/>
    <cellStyle name="Normal 14 2 5 3" xfId="1431" xr:uid="{00000000-0005-0000-0000-00004B070000}"/>
    <cellStyle name="Normal 14 2 5 3 2" xfId="3387" xr:uid="{00000000-0005-0000-0000-00004C070000}"/>
    <cellStyle name="Normal 14 2 5 3 2 2" xfId="14052" xr:uid="{00000000-0005-0000-0000-00004D070000}"/>
    <cellStyle name="Normal 14 2 5 3 2 3" xfId="8314" xr:uid="{00000000-0005-0000-0000-00004E070000}"/>
    <cellStyle name="Normal 14 2 5 3 3" xfId="8315" xr:uid="{00000000-0005-0000-0000-00004F070000}"/>
    <cellStyle name="Normal 14 2 5 3 4" xfId="7025" xr:uid="{00000000-0005-0000-0000-000050070000}"/>
    <cellStyle name="Normal 14 2 5 3 5" xfId="12239" xr:uid="{00000000-0005-0000-0000-000051070000}"/>
    <cellStyle name="Normal 14 2 5 3 6" xfId="5200" xr:uid="{00000000-0005-0000-0000-000052070000}"/>
    <cellStyle name="Normal 14 2 5 4" xfId="2763" xr:uid="{00000000-0005-0000-0000-000053070000}"/>
    <cellStyle name="Normal 14 2 5 4 2" xfId="13428" xr:uid="{00000000-0005-0000-0000-000054070000}"/>
    <cellStyle name="Normal 14 2 5 4 3" xfId="8316" xr:uid="{00000000-0005-0000-0000-000055070000}"/>
    <cellStyle name="Normal 14 2 5 5" xfId="8317" xr:uid="{00000000-0005-0000-0000-000056070000}"/>
    <cellStyle name="Normal 14 2 5 6" xfId="6401" xr:uid="{00000000-0005-0000-0000-000057070000}"/>
    <cellStyle name="Normal 14 2 5 7" xfId="11615" xr:uid="{00000000-0005-0000-0000-000058070000}"/>
    <cellStyle name="Normal 14 2 5 8" xfId="4576" xr:uid="{00000000-0005-0000-0000-000059070000}"/>
    <cellStyle name="Normal 14 2 6" xfId="367" xr:uid="{00000000-0005-0000-0000-00005A070000}"/>
    <cellStyle name="Normal 14 2 6 2" xfId="992" xr:uid="{00000000-0005-0000-0000-00005B070000}"/>
    <cellStyle name="Normal 14 2 6 2 2" xfId="1434" xr:uid="{00000000-0005-0000-0000-00005C070000}"/>
    <cellStyle name="Normal 14 2 6 2 2 2" xfId="3390" xr:uid="{00000000-0005-0000-0000-00005D070000}"/>
    <cellStyle name="Normal 14 2 6 2 2 2 2" xfId="14055" xr:uid="{00000000-0005-0000-0000-00005E070000}"/>
    <cellStyle name="Normal 14 2 6 2 2 2 3" xfId="8318" xr:uid="{00000000-0005-0000-0000-00005F070000}"/>
    <cellStyle name="Normal 14 2 6 2 2 3" xfId="8319" xr:uid="{00000000-0005-0000-0000-000060070000}"/>
    <cellStyle name="Normal 14 2 6 2 2 4" xfId="7028" xr:uid="{00000000-0005-0000-0000-000061070000}"/>
    <cellStyle name="Normal 14 2 6 2 2 5" xfId="12242" xr:uid="{00000000-0005-0000-0000-000062070000}"/>
    <cellStyle name="Normal 14 2 6 2 2 6" xfId="5203" xr:uid="{00000000-0005-0000-0000-000063070000}"/>
    <cellStyle name="Normal 14 2 6 2 3" xfId="3036" xr:uid="{00000000-0005-0000-0000-000064070000}"/>
    <cellStyle name="Normal 14 2 6 2 3 2" xfId="13701" xr:uid="{00000000-0005-0000-0000-000065070000}"/>
    <cellStyle name="Normal 14 2 6 2 3 3" xfId="8320" xr:uid="{00000000-0005-0000-0000-000066070000}"/>
    <cellStyle name="Normal 14 2 6 2 4" xfId="8321" xr:uid="{00000000-0005-0000-0000-000067070000}"/>
    <cellStyle name="Normal 14 2 6 2 5" xfId="6674" xr:uid="{00000000-0005-0000-0000-000068070000}"/>
    <cellStyle name="Normal 14 2 6 2 6" xfId="11888" xr:uid="{00000000-0005-0000-0000-000069070000}"/>
    <cellStyle name="Normal 14 2 6 2 7" xfId="4849" xr:uid="{00000000-0005-0000-0000-00006A070000}"/>
    <cellStyle name="Normal 14 2 6 3" xfId="1433" xr:uid="{00000000-0005-0000-0000-00006B070000}"/>
    <cellStyle name="Normal 14 2 6 3 2" xfId="3389" xr:uid="{00000000-0005-0000-0000-00006C070000}"/>
    <cellStyle name="Normal 14 2 6 3 2 2" xfId="14054" xr:uid="{00000000-0005-0000-0000-00006D070000}"/>
    <cellStyle name="Normal 14 2 6 3 2 3" xfId="8322" xr:uid="{00000000-0005-0000-0000-00006E070000}"/>
    <cellStyle name="Normal 14 2 6 3 3" xfId="8323" xr:uid="{00000000-0005-0000-0000-00006F070000}"/>
    <cellStyle name="Normal 14 2 6 3 4" xfId="7027" xr:uid="{00000000-0005-0000-0000-000070070000}"/>
    <cellStyle name="Normal 14 2 6 3 5" xfId="12241" xr:uid="{00000000-0005-0000-0000-000071070000}"/>
    <cellStyle name="Normal 14 2 6 3 6" xfId="5202" xr:uid="{00000000-0005-0000-0000-000072070000}"/>
    <cellStyle name="Normal 14 2 6 4" xfId="2579" xr:uid="{00000000-0005-0000-0000-000073070000}"/>
    <cellStyle name="Normal 14 2 6 4 2" xfId="13244" xr:uid="{00000000-0005-0000-0000-000074070000}"/>
    <cellStyle name="Normal 14 2 6 4 3" xfId="8324" xr:uid="{00000000-0005-0000-0000-000075070000}"/>
    <cellStyle name="Normal 14 2 6 5" xfId="8325" xr:uid="{00000000-0005-0000-0000-000076070000}"/>
    <cellStyle name="Normal 14 2 6 6" xfId="6217" xr:uid="{00000000-0005-0000-0000-000077070000}"/>
    <cellStyle name="Normal 14 2 6 7" xfId="11431" xr:uid="{00000000-0005-0000-0000-000078070000}"/>
    <cellStyle name="Normal 14 2 6 8" xfId="4392" xr:uid="{00000000-0005-0000-0000-000079070000}"/>
    <cellStyle name="Normal 14 2 7" xfId="847" xr:uid="{00000000-0005-0000-0000-00007A070000}"/>
    <cellStyle name="Normal 14 2 7 2" xfId="1435" xr:uid="{00000000-0005-0000-0000-00007B070000}"/>
    <cellStyle name="Normal 14 2 7 2 2" xfId="3391" xr:uid="{00000000-0005-0000-0000-00007C070000}"/>
    <cellStyle name="Normal 14 2 7 2 2 2" xfId="14056" xr:uid="{00000000-0005-0000-0000-00007D070000}"/>
    <cellStyle name="Normal 14 2 7 2 2 3" xfId="8326" xr:uid="{00000000-0005-0000-0000-00007E070000}"/>
    <cellStyle name="Normal 14 2 7 2 3" xfId="8327" xr:uid="{00000000-0005-0000-0000-00007F070000}"/>
    <cellStyle name="Normal 14 2 7 2 4" xfId="7029" xr:uid="{00000000-0005-0000-0000-000080070000}"/>
    <cellStyle name="Normal 14 2 7 2 5" xfId="12243" xr:uid="{00000000-0005-0000-0000-000081070000}"/>
    <cellStyle name="Normal 14 2 7 2 6" xfId="5204" xr:uid="{00000000-0005-0000-0000-000082070000}"/>
    <cellStyle name="Normal 14 2 7 3" xfId="2901" xr:uid="{00000000-0005-0000-0000-000083070000}"/>
    <cellStyle name="Normal 14 2 7 3 2" xfId="13566" xr:uid="{00000000-0005-0000-0000-000084070000}"/>
    <cellStyle name="Normal 14 2 7 3 3" xfId="8328" xr:uid="{00000000-0005-0000-0000-000085070000}"/>
    <cellStyle name="Normal 14 2 7 4" xfId="8329" xr:uid="{00000000-0005-0000-0000-000086070000}"/>
    <cellStyle name="Normal 14 2 7 5" xfId="6539" xr:uid="{00000000-0005-0000-0000-000087070000}"/>
    <cellStyle name="Normal 14 2 7 6" xfId="11753" xr:uid="{00000000-0005-0000-0000-000088070000}"/>
    <cellStyle name="Normal 14 2 7 7" xfId="4714" xr:uid="{00000000-0005-0000-0000-000089070000}"/>
    <cellStyle name="Normal 14 2 8" xfId="1312" xr:uid="{00000000-0005-0000-0000-00008A070000}"/>
    <cellStyle name="Normal 14 2 8 2" xfId="3268" xr:uid="{00000000-0005-0000-0000-00008B070000}"/>
    <cellStyle name="Normal 14 2 8 2 2" xfId="13933" xr:uid="{00000000-0005-0000-0000-00008C070000}"/>
    <cellStyle name="Normal 14 2 8 2 3" xfId="8330" xr:uid="{00000000-0005-0000-0000-00008D070000}"/>
    <cellStyle name="Normal 14 2 8 3" xfId="8331" xr:uid="{00000000-0005-0000-0000-00008E070000}"/>
    <cellStyle name="Normal 14 2 8 4" xfId="6906" xr:uid="{00000000-0005-0000-0000-00008F070000}"/>
    <cellStyle name="Normal 14 2 8 5" xfId="12120" xr:uid="{00000000-0005-0000-0000-000090070000}"/>
    <cellStyle name="Normal 14 2 8 6" xfId="5081" xr:uid="{00000000-0005-0000-0000-000091070000}"/>
    <cellStyle name="Normal 14 2 9" xfId="261" xr:uid="{00000000-0005-0000-0000-000092070000}"/>
    <cellStyle name="Normal 14 2 9 2" xfId="2534" xr:uid="{00000000-0005-0000-0000-000093070000}"/>
    <cellStyle name="Normal 14 2 9 2 2" xfId="13200" xr:uid="{00000000-0005-0000-0000-000094070000}"/>
    <cellStyle name="Normal 14 2 9 2 3" xfId="8332" xr:uid="{00000000-0005-0000-0000-000095070000}"/>
    <cellStyle name="Normal 14 2 9 3" xfId="8333" xr:uid="{00000000-0005-0000-0000-000096070000}"/>
    <cellStyle name="Normal 14 2 9 4" xfId="6172" xr:uid="{00000000-0005-0000-0000-000097070000}"/>
    <cellStyle name="Normal 14 2 9 5" xfId="11387" xr:uid="{00000000-0005-0000-0000-000098070000}"/>
    <cellStyle name="Normal 14 2 9 6" xfId="4348" xr:uid="{00000000-0005-0000-0000-000099070000}"/>
    <cellStyle name="Normal 14 3" xfId="194" xr:uid="{00000000-0005-0000-0000-00009A070000}"/>
    <cellStyle name="Normal 14 3 10" xfId="2151" xr:uid="{00000000-0005-0000-0000-00009B070000}"/>
    <cellStyle name="Normal 14 3 10 2" xfId="4009" xr:uid="{00000000-0005-0000-0000-00009C070000}"/>
    <cellStyle name="Normal 14 3 10 2 2" xfId="14671" xr:uid="{00000000-0005-0000-0000-00009D070000}"/>
    <cellStyle name="Normal 14 3 10 2 3" xfId="8334" xr:uid="{00000000-0005-0000-0000-00009E070000}"/>
    <cellStyle name="Normal 14 3 10 3" xfId="8335" xr:uid="{00000000-0005-0000-0000-00009F070000}"/>
    <cellStyle name="Normal 14 3 10 4" xfId="7647" xr:uid="{00000000-0005-0000-0000-0000A0070000}"/>
    <cellStyle name="Normal 14 3 10 5" xfId="12858" xr:uid="{00000000-0005-0000-0000-0000A1070000}"/>
    <cellStyle name="Normal 14 3 10 6" xfId="5819" xr:uid="{00000000-0005-0000-0000-0000A2070000}"/>
    <cellStyle name="Normal 14 3 11" xfId="2302" xr:uid="{00000000-0005-0000-0000-0000A3070000}"/>
    <cellStyle name="Normal 14 3 11 2" xfId="4145" xr:uid="{00000000-0005-0000-0000-0000A4070000}"/>
    <cellStyle name="Normal 14 3 11 2 2" xfId="14807" xr:uid="{00000000-0005-0000-0000-0000A5070000}"/>
    <cellStyle name="Normal 14 3 11 2 3" xfId="8336" xr:uid="{00000000-0005-0000-0000-0000A6070000}"/>
    <cellStyle name="Normal 14 3 11 3" xfId="7783" xr:uid="{00000000-0005-0000-0000-0000A7070000}"/>
    <cellStyle name="Normal 14 3 11 4" xfId="12994" xr:uid="{00000000-0005-0000-0000-0000A8070000}"/>
    <cellStyle name="Normal 14 3 11 5" xfId="5955" xr:uid="{00000000-0005-0000-0000-0000A9070000}"/>
    <cellStyle name="Normal 14 3 12" xfId="2522" xr:uid="{00000000-0005-0000-0000-0000AA070000}"/>
    <cellStyle name="Normal 14 3 12 2" xfId="8337" xr:uid="{00000000-0005-0000-0000-0000AB070000}"/>
    <cellStyle name="Normal 14 3 12 3" xfId="13189" xr:uid="{00000000-0005-0000-0000-0000AC070000}"/>
    <cellStyle name="Normal 14 3 12 4" xfId="6101" xr:uid="{00000000-0005-0000-0000-0000AD070000}"/>
    <cellStyle name="Normal 14 3 13" xfId="8338" xr:uid="{00000000-0005-0000-0000-0000AE070000}"/>
    <cellStyle name="Normal 14 3 14" xfId="6160" xr:uid="{00000000-0005-0000-0000-0000AF070000}"/>
    <cellStyle name="Normal 14 3 15" xfId="11376" xr:uid="{00000000-0005-0000-0000-0000B0070000}"/>
    <cellStyle name="Normal 14 3 16" xfId="4337" xr:uid="{00000000-0005-0000-0000-0000B1070000}"/>
    <cellStyle name="Normal 14 3 2" xfId="542" xr:uid="{00000000-0005-0000-0000-0000B2070000}"/>
    <cellStyle name="Normal 14 3 2 10" xfId="11527" xr:uid="{00000000-0005-0000-0000-0000B3070000}"/>
    <cellStyle name="Normal 14 3 2 11" xfId="4488" xr:uid="{00000000-0005-0000-0000-0000B4070000}"/>
    <cellStyle name="Normal 14 3 2 2" xfId="746" xr:uid="{00000000-0005-0000-0000-0000B5070000}"/>
    <cellStyle name="Normal 14 3 2 2 2" xfId="1209" xr:uid="{00000000-0005-0000-0000-0000B6070000}"/>
    <cellStyle name="Normal 14 3 2 2 2 2" xfId="1438" xr:uid="{00000000-0005-0000-0000-0000B7070000}"/>
    <cellStyle name="Normal 14 3 2 2 2 2 2" xfId="3394" xr:uid="{00000000-0005-0000-0000-0000B8070000}"/>
    <cellStyle name="Normal 14 3 2 2 2 2 2 2" xfId="14059" xr:uid="{00000000-0005-0000-0000-0000B9070000}"/>
    <cellStyle name="Normal 14 3 2 2 2 2 2 3" xfId="8339" xr:uid="{00000000-0005-0000-0000-0000BA070000}"/>
    <cellStyle name="Normal 14 3 2 2 2 2 3" xfId="8340" xr:uid="{00000000-0005-0000-0000-0000BB070000}"/>
    <cellStyle name="Normal 14 3 2 2 2 2 4" xfId="7032" xr:uid="{00000000-0005-0000-0000-0000BC070000}"/>
    <cellStyle name="Normal 14 3 2 2 2 2 5" xfId="12246" xr:uid="{00000000-0005-0000-0000-0000BD070000}"/>
    <cellStyle name="Normal 14 3 2 2 2 2 6" xfId="5207" xr:uid="{00000000-0005-0000-0000-0000BE070000}"/>
    <cellStyle name="Normal 14 3 2 2 2 3" xfId="3177" xr:uid="{00000000-0005-0000-0000-0000BF070000}"/>
    <cellStyle name="Normal 14 3 2 2 2 3 2" xfId="13842" xr:uid="{00000000-0005-0000-0000-0000C0070000}"/>
    <cellStyle name="Normal 14 3 2 2 2 3 3" xfId="8341" xr:uid="{00000000-0005-0000-0000-0000C1070000}"/>
    <cellStyle name="Normal 14 3 2 2 2 4" xfId="8342" xr:uid="{00000000-0005-0000-0000-0000C2070000}"/>
    <cellStyle name="Normal 14 3 2 2 2 5" xfId="6815" xr:uid="{00000000-0005-0000-0000-0000C3070000}"/>
    <cellStyle name="Normal 14 3 2 2 2 6" xfId="12029" xr:uid="{00000000-0005-0000-0000-0000C4070000}"/>
    <cellStyle name="Normal 14 3 2 2 2 7" xfId="4990" xr:uid="{00000000-0005-0000-0000-0000C5070000}"/>
    <cellStyle name="Normal 14 3 2 2 3" xfId="1437" xr:uid="{00000000-0005-0000-0000-0000C6070000}"/>
    <cellStyle name="Normal 14 3 2 2 3 2" xfId="3393" xr:uid="{00000000-0005-0000-0000-0000C7070000}"/>
    <cellStyle name="Normal 14 3 2 2 3 2 2" xfId="14058" xr:uid="{00000000-0005-0000-0000-0000C8070000}"/>
    <cellStyle name="Normal 14 3 2 2 3 2 3" xfId="8343" xr:uid="{00000000-0005-0000-0000-0000C9070000}"/>
    <cellStyle name="Normal 14 3 2 2 3 3" xfId="8344" xr:uid="{00000000-0005-0000-0000-0000CA070000}"/>
    <cellStyle name="Normal 14 3 2 2 3 4" xfId="7031" xr:uid="{00000000-0005-0000-0000-0000CB070000}"/>
    <cellStyle name="Normal 14 3 2 2 3 5" xfId="12245" xr:uid="{00000000-0005-0000-0000-0000CC070000}"/>
    <cellStyle name="Normal 14 3 2 2 3 6" xfId="5206" xr:uid="{00000000-0005-0000-0000-0000CD070000}"/>
    <cellStyle name="Normal 14 3 2 2 4" xfId="2810" xr:uid="{00000000-0005-0000-0000-0000CE070000}"/>
    <cellStyle name="Normal 14 3 2 2 4 2" xfId="13475" xr:uid="{00000000-0005-0000-0000-0000CF070000}"/>
    <cellStyle name="Normal 14 3 2 2 4 3" xfId="8345" xr:uid="{00000000-0005-0000-0000-0000D0070000}"/>
    <cellStyle name="Normal 14 3 2 2 5" xfId="8346" xr:uid="{00000000-0005-0000-0000-0000D1070000}"/>
    <cellStyle name="Normal 14 3 2 2 6" xfId="6448" xr:uid="{00000000-0005-0000-0000-0000D2070000}"/>
    <cellStyle name="Normal 14 3 2 2 7" xfId="11662" xr:uid="{00000000-0005-0000-0000-0000D3070000}"/>
    <cellStyle name="Normal 14 3 2 2 8" xfId="4623" xr:uid="{00000000-0005-0000-0000-0000D4070000}"/>
    <cellStyle name="Normal 14 3 2 3" xfId="896" xr:uid="{00000000-0005-0000-0000-0000D5070000}"/>
    <cellStyle name="Normal 14 3 2 3 2" xfId="1439" xr:uid="{00000000-0005-0000-0000-0000D6070000}"/>
    <cellStyle name="Normal 14 3 2 3 2 2" xfId="3395" xr:uid="{00000000-0005-0000-0000-0000D7070000}"/>
    <cellStyle name="Normal 14 3 2 3 2 2 2" xfId="14060" xr:uid="{00000000-0005-0000-0000-0000D8070000}"/>
    <cellStyle name="Normal 14 3 2 3 2 2 3" xfId="8347" xr:uid="{00000000-0005-0000-0000-0000D9070000}"/>
    <cellStyle name="Normal 14 3 2 3 2 3" xfId="8348" xr:uid="{00000000-0005-0000-0000-0000DA070000}"/>
    <cellStyle name="Normal 14 3 2 3 2 4" xfId="7033" xr:uid="{00000000-0005-0000-0000-0000DB070000}"/>
    <cellStyle name="Normal 14 3 2 3 2 5" xfId="12247" xr:uid="{00000000-0005-0000-0000-0000DC070000}"/>
    <cellStyle name="Normal 14 3 2 3 2 6" xfId="5208" xr:uid="{00000000-0005-0000-0000-0000DD070000}"/>
    <cellStyle name="Normal 14 3 2 3 3" xfId="2948" xr:uid="{00000000-0005-0000-0000-0000DE070000}"/>
    <cellStyle name="Normal 14 3 2 3 3 2" xfId="13613" xr:uid="{00000000-0005-0000-0000-0000DF070000}"/>
    <cellStyle name="Normal 14 3 2 3 3 3" xfId="8349" xr:uid="{00000000-0005-0000-0000-0000E0070000}"/>
    <cellStyle name="Normal 14 3 2 3 4" xfId="8350" xr:uid="{00000000-0005-0000-0000-0000E1070000}"/>
    <cellStyle name="Normal 14 3 2 3 5" xfId="6586" xr:uid="{00000000-0005-0000-0000-0000E2070000}"/>
    <cellStyle name="Normal 14 3 2 3 6" xfId="11800" xr:uid="{00000000-0005-0000-0000-0000E3070000}"/>
    <cellStyle name="Normal 14 3 2 3 7" xfId="4761" xr:uid="{00000000-0005-0000-0000-0000E4070000}"/>
    <cellStyle name="Normal 14 3 2 4" xfId="1436" xr:uid="{00000000-0005-0000-0000-0000E5070000}"/>
    <cellStyle name="Normal 14 3 2 4 2" xfId="3392" xr:uid="{00000000-0005-0000-0000-0000E6070000}"/>
    <cellStyle name="Normal 14 3 2 4 2 2" xfId="14057" xr:uid="{00000000-0005-0000-0000-0000E7070000}"/>
    <cellStyle name="Normal 14 3 2 4 2 3" xfId="8351" xr:uid="{00000000-0005-0000-0000-0000E8070000}"/>
    <cellStyle name="Normal 14 3 2 4 3" xfId="8352" xr:uid="{00000000-0005-0000-0000-0000E9070000}"/>
    <cellStyle name="Normal 14 3 2 4 4" xfId="7030" xr:uid="{00000000-0005-0000-0000-0000EA070000}"/>
    <cellStyle name="Normal 14 3 2 4 5" xfId="12244" xr:uid="{00000000-0005-0000-0000-0000EB070000}"/>
    <cellStyle name="Normal 14 3 2 4 6" xfId="5205" xr:uid="{00000000-0005-0000-0000-0000EC070000}"/>
    <cellStyle name="Normal 14 3 2 5" xfId="2200" xr:uid="{00000000-0005-0000-0000-0000ED070000}"/>
    <cellStyle name="Normal 14 3 2 5 2" xfId="4055" xr:uid="{00000000-0005-0000-0000-0000EE070000}"/>
    <cellStyle name="Normal 14 3 2 5 2 2" xfId="14717" xr:uid="{00000000-0005-0000-0000-0000EF070000}"/>
    <cellStyle name="Normal 14 3 2 5 2 3" xfId="8353" xr:uid="{00000000-0005-0000-0000-0000F0070000}"/>
    <cellStyle name="Normal 14 3 2 5 3" xfId="8354" xr:uid="{00000000-0005-0000-0000-0000F1070000}"/>
    <cellStyle name="Normal 14 3 2 5 4" xfId="7693" xr:uid="{00000000-0005-0000-0000-0000F2070000}"/>
    <cellStyle name="Normal 14 3 2 5 5" xfId="12904" xr:uid="{00000000-0005-0000-0000-0000F3070000}"/>
    <cellStyle name="Normal 14 3 2 5 6" xfId="5865" xr:uid="{00000000-0005-0000-0000-0000F4070000}"/>
    <cellStyle name="Normal 14 3 2 6" xfId="2348" xr:uid="{00000000-0005-0000-0000-0000F5070000}"/>
    <cellStyle name="Normal 14 3 2 6 2" xfId="4191" xr:uid="{00000000-0005-0000-0000-0000F6070000}"/>
    <cellStyle name="Normal 14 3 2 6 2 2" xfId="14853" xr:uid="{00000000-0005-0000-0000-0000F7070000}"/>
    <cellStyle name="Normal 14 3 2 6 2 3" xfId="8355" xr:uid="{00000000-0005-0000-0000-0000F8070000}"/>
    <cellStyle name="Normal 14 3 2 6 3" xfId="7829" xr:uid="{00000000-0005-0000-0000-0000F9070000}"/>
    <cellStyle name="Normal 14 3 2 6 4" xfId="13040" xr:uid="{00000000-0005-0000-0000-0000FA070000}"/>
    <cellStyle name="Normal 14 3 2 6 5" xfId="6001" xr:uid="{00000000-0005-0000-0000-0000FB070000}"/>
    <cellStyle name="Normal 14 3 2 7" xfId="2675" xr:uid="{00000000-0005-0000-0000-0000FC070000}"/>
    <cellStyle name="Normal 14 3 2 7 2" xfId="13340" xr:uid="{00000000-0005-0000-0000-0000FD070000}"/>
    <cellStyle name="Normal 14 3 2 7 3" xfId="8356" xr:uid="{00000000-0005-0000-0000-0000FE070000}"/>
    <cellStyle name="Normal 14 3 2 8" xfId="8357" xr:uid="{00000000-0005-0000-0000-0000FF070000}"/>
    <cellStyle name="Normal 14 3 2 9" xfId="6313" xr:uid="{00000000-0005-0000-0000-000000080000}"/>
    <cellStyle name="Normal 14 3 3" xfId="648" xr:uid="{00000000-0005-0000-0000-000001080000}"/>
    <cellStyle name="Normal 14 3 3 10" xfId="11570" xr:uid="{00000000-0005-0000-0000-000002080000}"/>
    <cellStyle name="Normal 14 3 3 11" xfId="4531" xr:uid="{00000000-0005-0000-0000-000003080000}"/>
    <cellStyle name="Normal 14 3 3 2" xfId="790" xr:uid="{00000000-0005-0000-0000-000004080000}"/>
    <cellStyle name="Normal 14 3 3 2 2" xfId="1252" xr:uid="{00000000-0005-0000-0000-000005080000}"/>
    <cellStyle name="Normal 14 3 3 2 2 2" xfId="1442" xr:uid="{00000000-0005-0000-0000-000006080000}"/>
    <cellStyle name="Normal 14 3 3 2 2 2 2" xfId="3398" xr:uid="{00000000-0005-0000-0000-000007080000}"/>
    <cellStyle name="Normal 14 3 3 2 2 2 2 2" xfId="14063" xr:uid="{00000000-0005-0000-0000-000008080000}"/>
    <cellStyle name="Normal 14 3 3 2 2 2 2 3" xfId="8358" xr:uid="{00000000-0005-0000-0000-000009080000}"/>
    <cellStyle name="Normal 14 3 3 2 2 2 3" xfId="8359" xr:uid="{00000000-0005-0000-0000-00000A080000}"/>
    <cellStyle name="Normal 14 3 3 2 2 2 4" xfId="7036" xr:uid="{00000000-0005-0000-0000-00000B080000}"/>
    <cellStyle name="Normal 14 3 3 2 2 2 5" xfId="12250" xr:uid="{00000000-0005-0000-0000-00000C080000}"/>
    <cellStyle name="Normal 14 3 3 2 2 2 6" xfId="5211" xr:uid="{00000000-0005-0000-0000-00000D080000}"/>
    <cellStyle name="Normal 14 3 3 2 2 3" xfId="3220" xr:uid="{00000000-0005-0000-0000-00000E080000}"/>
    <cellStyle name="Normal 14 3 3 2 2 3 2" xfId="13885" xr:uid="{00000000-0005-0000-0000-00000F080000}"/>
    <cellStyle name="Normal 14 3 3 2 2 3 3" xfId="8360" xr:uid="{00000000-0005-0000-0000-000010080000}"/>
    <cellStyle name="Normal 14 3 3 2 2 4" xfId="8361" xr:uid="{00000000-0005-0000-0000-000011080000}"/>
    <cellStyle name="Normal 14 3 3 2 2 5" xfId="6858" xr:uid="{00000000-0005-0000-0000-000012080000}"/>
    <cellStyle name="Normal 14 3 3 2 2 6" xfId="12072" xr:uid="{00000000-0005-0000-0000-000013080000}"/>
    <cellStyle name="Normal 14 3 3 2 2 7" xfId="5033" xr:uid="{00000000-0005-0000-0000-000014080000}"/>
    <cellStyle name="Normal 14 3 3 2 3" xfId="1441" xr:uid="{00000000-0005-0000-0000-000015080000}"/>
    <cellStyle name="Normal 14 3 3 2 3 2" xfId="3397" xr:uid="{00000000-0005-0000-0000-000016080000}"/>
    <cellStyle name="Normal 14 3 3 2 3 2 2" xfId="14062" xr:uid="{00000000-0005-0000-0000-000017080000}"/>
    <cellStyle name="Normal 14 3 3 2 3 2 3" xfId="8362" xr:uid="{00000000-0005-0000-0000-000018080000}"/>
    <cellStyle name="Normal 14 3 3 2 3 3" xfId="8363" xr:uid="{00000000-0005-0000-0000-000019080000}"/>
    <cellStyle name="Normal 14 3 3 2 3 4" xfId="7035" xr:uid="{00000000-0005-0000-0000-00001A080000}"/>
    <cellStyle name="Normal 14 3 3 2 3 5" xfId="12249" xr:uid="{00000000-0005-0000-0000-00001B080000}"/>
    <cellStyle name="Normal 14 3 3 2 3 6" xfId="5210" xr:uid="{00000000-0005-0000-0000-00001C080000}"/>
    <cellStyle name="Normal 14 3 3 2 4" xfId="2853" xr:uid="{00000000-0005-0000-0000-00001D080000}"/>
    <cellStyle name="Normal 14 3 3 2 4 2" xfId="13518" xr:uid="{00000000-0005-0000-0000-00001E080000}"/>
    <cellStyle name="Normal 14 3 3 2 4 3" xfId="8364" xr:uid="{00000000-0005-0000-0000-00001F080000}"/>
    <cellStyle name="Normal 14 3 3 2 5" xfId="8365" xr:uid="{00000000-0005-0000-0000-000020080000}"/>
    <cellStyle name="Normal 14 3 3 2 6" xfId="6491" xr:uid="{00000000-0005-0000-0000-000021080000}"/>
    <cellStyle name="Normal 14 3 3 2 7" xfId="11705" xr:uid="{00000000-0005-0000-0000-000022080000}"/>
    <cellStyle name="Normal 14 3 3 2 8" xfId="4666" xr:uid="{00000000-0005-0000-0000-000023080000}"/>
    <cellStyle name="Normal 14 3 3 3" xfId="942" xr:uid="{00000000-0005-0000-0000-000024080000}"/>
    <cellStyle name="Normal 14 3 3 3 2" xfId="1443" xr:uid="{00000000-0005-0000-0000-000025080000}"/>
    <cellStyle name="Normal 14 3 3 3 2 2" xfId="3399" xr:uid="{00000000-0005-0000-0000-000026080000}"/>
    <cellStyle name="Normal 14 3 3 3 2 2 2" xfId="14064" xr:uid="{00000000-0005-0000-0000-000027080000}"/>
    <cellStyle name="Normal 14 3 3 3 2 2 3" xfId="8366" xr:uid="{00000000-0005-0000-0000-000028080000}"/>
    <cellStyle name="Normal 14 3 3 3 2 3" xfId="8367" xr:uid="{00000000-0005-0000-0000-000029080000}"/>
    <cellStyle name="Normal 14 3 3 3 2 4" xfId="7037" xr:uid="{00000000-0005-0000-0000-00002A080000}"/>
    <cellStyle name="Normal 14 3 3 3 2 5" xfId="12251" xr:uid="{00000000-0005-0000-0000-00002B080000}"/>
    <cellStyle name="Normal 14 3 3 3 2 6" xfId="5212" xr:uid="{00000000-0005-0000-0000-00002C080000}"/>
    <cellStyle name="Normal 14 3 3 3 3" xfId="2991" xr:uid="{00000000-0005-0000-0000-00002D080000}"/>
    <cellStyle name="Normal 14 3 3 3 3 2" xfId="13656" xr:uid="{00000000-0005-0000-0000-00002E080000}"/>
    <cellStyle name="Normal 14 3 3 3 3 3" xfId="8368" xr:uid="{00000000-0005-0000-0000-00002F080000}"/>
    <cellStyle name="Normal 14 3 3 3 4" xfId="8369" xr:uid="{00000000-0005-0000-0000-000030080000}"/>
    <cellStyle name="Normal 14 3 3 3 5" xfId="6629" xr:uid="{00000000-0005-0000-0000-000031080000}"/>
    <cellStyle name="Normal 14 3 3 3 6" xfId="11843" xr:uid="{00000000-0005-0000-0000-000032080000}"/>
    <cellStyle name="Normal 14 3 3 3 7" xfId="4804" xr:uid="{00000000-0005-0000-0000-000033080000}"/>
    <cellStyle name="Normal 14 3 3 4" xfId="1440" xr:uid="{00000000-0005-0000-0000-000034080000}"/>
    <cellStyle name="Normal 14 3 3 4 2" xfId="3396" xr:uid="{00000000-0005-0000-0000-000035080000}"/>
    <cellStyle name="Normal 14 3 3 4 2 2" xfId="14061" xr:uid="{00000000-0005-0000-0000-000036080000}"/>
    <cellStyle name="Normal 14 3 3 4 2 3" xfId="8370" xr:uid="{00000000-0005-0000-0000-000037080000}"/>
    <cellStyle name="Normal 14 3 3 4 3" xfId="8371" xr:uid="{00000000-0005-0000-0000-000038080000}"/>
    <cellStyle name="Normal 14 3 3 4 4" xfId="7034" xr:uid="{00000000-0005-0000-0000-000039080000}"/>
    <cellStyle name="Normal 14 3 3 4 5" xfId="12248" xr:uid="{00000000-0005-0000-0000-00003A080000}"/>
    <cellStyle name="Normal 14 3 3 4 6" xfId="5209" xr:uid="{00000000-0005-0000-0000-00003B080000}"/>
    <cellStyle name="Normal 14 3 3 5" xfId="2247" xr:uid="{00000000-0005-0000-0000-00003C080000}"/>
    <cellStyle name="Normal 14 3 3 5 2" xfId="4099" xr:uid="{00000000-0005-0000-0000-00003D080000}"/>
    <cellStyle name="Normal 14 3 3 5 2 2" xfId="14761" xr:uid="{00000000-0005-0000-0000-00003E080000}"/>
    <cellStyle name="Normal 14 3 3 5 2 3" xfId="8372" xr:uid="{00000000-0005-0000-0000-00003F080000}"/>
    <cellStyle name="Normal 14 3 3 5 3" xfId="8373" xr:uid="{00000000-0005-0000-0000-000040080000}"/>
    <cellStyle name="Normal 14 3 3 5 4" xfId="7737" xr:uid="{00000000-0005-0000-0000-000041080000}"/>
    <cellStyle name="Normal 14 3 3 5 5" xfId="12948" xr:uid="{00000000-0005-0000-0000-000042080000}"/>
    <cellStyle name="Normal 14 3 3 5 6" xfId="5909" xr:uid="{00000000-0005-0000-0000-000043080000}"/>
    <cellStyle name="Normal 14 3 3 6" xfId="2391" xr:uid="{00000000-0005-0000-0000-000044080000}"/>
    <cellStyle name="Normal 14 3 3 6 2" xfId="4234" xr:uid="{00000000-0005-0000-0000-000045080000}"/>
    <cellStyle name="Normal 14 3 3 6 2 2" xfId="14896" xr:uid="{00000000-0005-0000-0000-000046080000}"/>
    <cellStyle name="Normal 14 3 3 6 2 3" xfId="8374" xr:uid="{00000000-0005-0000-0000-000047080000}"/>
    <cellStyle name="Normal 14 3 3 6 3" xfId="7872" xr:uid="{00000000-0005-0000-0000-000048080000}"/>
    <cellStyle name="Normal 14 3 3 6 4" xfId="13083" xr:uid="{00000000-0005-0000-0000-000049080000}"/>
    <cellStyle name="Normal 14 3 3 6 5" xfId="6044" xr:uid="{00000000-0005-0000-0000-00004A080000}"/>
    <cellStyle name="Normal 14 3 3 7" xfId="2718" xr:uid="{00000000-0005-0000-0000-00004B080000}"/>
    <cellStyle name="Normal 14 3 3 7 2" xfId="13383" xr:uid="{00000000-0005-0000-0000-00004C080000}"/>
    <cellStyle name="Normal 14 3 3 7 3" xfId="8375" xr:uid="{00000000-0005-0000-0000-00004D080000}"/>
    <cellStyle name="Normal 14 3 3 8" xfId="8376" xr:uid="{00000000-0005-0000-0000-00004E080000}"/>
    <cellStyle name="Normal 14 3 3 9" xfId="6356" xr:uid="{00000000-0005-0000-0000-00004F080000}"/>
    <cellStyle name="Normal 14 3 4" xfId="484" xr:uid="{00000000-0005-0000-0000-000050080000}"/>
    <cellStyle name="Normal 14 3 4 2" xfId="1051" xr:uid="{00000000-0005-0000-0000-000051080000}"/>
    <cellStyle name="Normal 14 3 4 2 2" xfId="1445" xr:uid="{00000000-0005-0000-0000-000052080000}"/>
    <cellStyle name="Normal 14 3 4 2 2 2" xfId="3401" xr:uid="{00000000-0005-0000-0000-000053080000}"/>
    <cellStyle name="Normal 14 3 4 2 2 2 2" xfId="14066" xr:uid="{00000000-0005-0000-0000-000054080000}"/>
    <cellStyle name="Normal 14 3 4 2 2 2 3" xfId="8377" xr:uid="{00000000-0005-0000-0000-000055080000}"/>
    <cellStyle name="Normal 14 3 4 2 2 3" xfId="8378" xr:uid="{00000000-0005-0000-0000-000056080000}"/>
    <cellStyle name="Normal 14 3 4 2 2 4" xfId="7039" xr:uid="{00000000-0005-0000-0000-000057080000}"/>
    <cellStyle name="Normal 14 3 4 2 2 5" xfId="12253" xr:uid="{00000000-0005-0000-0000-000058080000}"/>
    <cellStyle name="Normal 14 3 4 2 2 6" xfId="5214" xr:uid="{00000000-0005-0000-0000-000059080000}"/>
    <cellStyle name="Normal 14 3 4 2 3" xfId="3081" xr:uid="{00000000-0005-0000-0000-00005A080000}"/>
    <cellStyle name="Normal 14 3 4 2 3 2" xfId="13746" xr:uid="{00000000-0005-0000-0000-00005B080000}"/>
    <cellStyle name="Normal 14 3 4 2 3 3" xfId="8379" xr:uid="{00000000-0005-0000-0000-00005C080000}"/>
    <cellStyle name="Normal 14 3 4 2 4" xfId="8380" xr:uid="{00000000-0005-0000-0000-00005D080000}"/>
    <cellStyle name="Normal 14 3 4 2 5" xfId="6719" xr:uid="{00000000-0005-0000-0000-00005E080000}"/>
    <cellStyle name="Normal 14 3 4 2 6" xfId="11933" xr:uid="{00000000-0005-0000-0000-00005F080000}"/>
    <cellStyle name="Normal 14 3 4 2 7" xfId="4894" xr:uid="{00000000-0005-0000-0000-000060080000}"/>
    <cellStyle name="Normal 14 3 4 3" xfId="1444" xr:uid="{00000000-0005-0000-0000-000061080000}"/>
    <cellStyle name="Normal 14 3 4 3 2" xfId="3400" xr:uid="{00000000-0005-0000-0000-000062080000}"/>
    <cellStyle name="Normal 14 3 4 3 2 2" xfId="14065" xr:uid="{00000000-0005-0000-0000-000063080000}"/>
    <cellStyle name="Normal 14 3 4 3 2 3" xfId="8381" xr:uid="{00000000-0005-0000-0000-000064080000}"/>
    <cellStyle name="Normal 14 3 4 3 3" xfId="8382" xr:uid="{00000000-0005-0000-0000-000065080000}"/>
    <cellStyle name="Normal 14 3 4 3 4" xfId="7038" xr:uid="{00000000-0005-0000-0000-000066080000}"/>
    <cellStyle name="Normal 14 3 4 3 5" xfId="12252" xr:uid="{00000000-0005-0000-0000-000067080000}"/>
    <cellStyle name="Normal 14 3 4 3 6" xfId="5213" xr:uid="{00000000-0005-0000-0000-000068080000}"/>
    <cellStyle name="Normal 14 3 4 4" xfId="2629" xr:uid="{00000000-0005-0000-0000-000069080000}"/>
    <cellStyle name="Normal 14 3 4 4 2" xfId="13294" xr:uid="{00000000-0005-0000-0000-00006A080000}"/>
    <cellStyle name="Normal 14 3 4 4 3" xfId="8383" xr:uid="{00000000-0005-0000-0000-00006B080000}"/>
    <cellStyle name="Normal 14 3 4 5" xfId="8384" xr:uid="{00000000-0005-0000-0000-00006C080000}"/>
    <cellStyle name="Normal 14 3 4 6" xfId="6267" xr:uid="{00000000-0005-0000-0000-00006D080000}"/>
    <cellStyle name="Normal 14 3 4 7" xfId="11481" xr:uid="{00000000-0005-0000-0000-00006E080000}"/>
    <cellStyle name="Normal 14 3 4 8" xfId="4442" xr:uid="{00000000-0005-0000-0000-00006F080000}"/>
    <cellStyle name="Normal 14 3 5" xfId="700" xr:uid="{00000000-0005-0000-0000-000070080000}"/>
    <cellStyle name="Normal 14 3 5 2" xfId="1163" xr:uid="{00000000-0005-0000-0000-000071080000}"/>
    <cellStyle name="Normal 14 3 5 2 2" xfId="1447" xr:uid="{00000000-0005-0000-0000-000072080000}"/>
    <cellStyle name="Normal 14 3 5 2 2 2" xfId="3403" xr:uid="{00000000-0005-0000-0000-000073080000}"/>
    <cellStyle name="Normal 14 3 5 2 2 2 2" xfId="14068" xr:uid="{00000000-0005-0000-0000-000074080000}"/>
    <cellStyle name="Normal 14 3 5 2 2 2 3" xfId="8385" xr:uid="{00000000-0005-0000-0000-000075080000}"/>
    <cellStyle name="Normal 14 3 5 2 2 3" xfId="8386" xr:uid="{00000000-0005-0000-0000-000076080000}"/>
    <cellStyle name="Normal 14 3 5 2 2 4" xfId="7041" xr:uid="{00000000-0005-0000-0000-000077080000}"/>
    <cellStyle name="Normal 14 3 5 2 2 5" xfId="12255" xr:uid="{00000000-0005-0000-0000-000078080000}"/>
    <cellStyle name="Normal 14 3 5 2 2 6" xfId="5216" xr:uid="{00000000-0005-0000-0000-000079080000}"/>
    <cellStyle name="Normal 14 3 5 2 3" xfId="3131" xr:uid="{00000000-0005-0000-0000-00007A080000}"/>
    <cellStyle name="Normal 14 3 5 2 3 2" xfId="13796" xr:uid="{00000000-0005-0000-0000-00007B080000}"/>
    <cellStyle name="Normal 14 3 5 2 3 3" xfId="8387" xr:uid="{00000000-0005-0000-0000-00007C080000}"/>
    <cellStyle name="Normal 14 3 5 2 4" xfId="8388" xr:uid="{00000000-0005-0000-0000-00007D080000}"/>
    <cellStyle name="Normal 14 3 5 2 5" xfId="6769" xr:uid="{00000000-0005-0000-0000-00007E080000}"/>
    <cellStyle name="Normal 14 3 5 2 6" xfId="11983" xr:uid="{00000000-0005-0000-0000-00007F080000}"/>
    <cellStyle name="Normal 14 3 5 2 7" xfId="4944" xr:uid="{00000000-0005-0000-0000-000080080000}"/>
    <cellStyle name="Normal 14 3 5 3" xfId="1446" xr:uid="{00000000-0005-0000-0000-000081080000}"/>
    <cellStyle name="Normal 14 3 5 3 2" xfId="3402" xr:uid="{00000000-0005-0000-0000-000082080000}"/>
    <cellStyle name="Normal 14 3 5 3 2 2" xfId="14067" xr:uid="{00000000-0005-0000-0000-000083080000}"/>
    <cellStyle name="Normal 14 3 5 3 2 3" xfId="8389" xr:uid="{00000000-0005-0000-0000-000084080000}"/>
    <cellStyle name="Normal 14 3 5 3 3" xfId="8390" xr:uid="{00000000-0005-0000-0000-000085080000}"/>
    <cellStyle name="Normal 14 3 5 3 4" xfId="7040" xr:uid="{00000000-0005-0000-0000-000086080000}"/>
    <cellStyle name="Normal 14 3 5 3 5" xfId="12254" xr:uid="{00000000-0005-0000-0000-000087080000}"/>
    <cellStyle name="Normal 14 3 5 3 6" xfId="5215" xr:uid="{00000000-0005-0000-0000-000088080000}"/>
    <cellStyle name="Normal 14 3 5 4" xfId="2764" xr:uid="{00000000-0005-0000-0000-000089080000}"/>
    <cellStyle name="Normal 14 3 5 4 2" xfId="13429" xr:uid="{00000000-0005-0000-0000-00008A080000}"/>
    <cellStyle name="Normal 14 3 5 4 3" xfId="8391" xr:uid="{00000000-0005-0000-0000-00008B080000}"/>
    <cellStyle name="Normal 14 3 5 5" xfId="8392" xr:uid="{00000000-0005-0000-0000-00008C080000}"/>
    <cellStyle name="Normal 14 3 5 6" xfId="6402" xr:uid="{00000000-0005-0000-0000-00008D080000}"/>
    <cellStyle name="Normal 14 3 5 7" xfId="11616" xr:uid="{00000000-0005-0000-0000-00008E080000}"/>
    <cellStyle name="Normal 14 3 5 8" xfId="4577" xr:uid="{00000000-0005-0000-0000-00008F080000}"/>
    <cellStyle name="Normal 14 3 6" xfId="368" xr:uid="{00000000-0005-0000-0000-000090080000}"/>
    <cellStyle name="Normal 14 3 6 2" xfId="993" xr:uid="{00000000-0005-0000-0000-000091080000}"/>
    <cellStyle name="Normal 14 3 6 2 2" xfId="1449" xr:uid="{00000000-0005-0000-0000-000092080000}"/>
    <cellStyle name="Normal 14 3 6 2 2 2" xfId="3405" xr:uid="{00000000-0005-0000-0000-000093080000}"/>
    <cellStyle name="Normal 14 3 6 2 2 2 2" xfId="14070" xr:uid="{00000000-0005-0000-0000-000094080000}"/>
    <cellStyle name="Normal 14 3 6 2 2 2 3" xfId="8393" xr:uid="{00000000-0005-0000-0000-000095080000}"/>
    <cellStyle name="Normal 14 3 6 2 2 3" xfId="8394" xr:uid="{00000000-0005-0000-0000-000096080000}"/>
    <cellStyle name="Normal 14 3 6 2 2 4" xfId="7043" xr:uid="{00000000-0005-0000-0000-000097080000}"/>
    <cellStyle name="Normal 14 3 6 2 2 5" xfId="12257" xr:uid="{00000000-0005-0000-0000-000098080000}"/>
    <cellStyle name="Normal 14 3 6 2 2 6" xfId="5218" xr:uid="{00000000-0005-0000-0000-000099080000}"/>
    <cellStyle name="Normal 14 3 6 2 3" xfId="3037" xr:uid="{00000000-0005-0000-0000-00009A080000}"/>
    <cellStyle name="Normal 14 3 6 2 3 2" xfId="13702" xr:uid="{00000000-0005-0000-0000-00009B080000}"/>
    <cellStyle name="Normal 14 3 6 2 3 3" xfId="8395" xr:uid="{00000000-0005-0000-0000-00009C080000}"/>
    <cellStyle name="Normal 14 3 6 2 4" xfId="8396" xr:uid="{00000000-0005-0000-0000-00009D080000}"/>
    <cellStyle name="Normal 14 3 6 2 5" xfId="6675" xr:uid="{00000000-0005-0000-0000-00009E080000}"/>
    <cellStyle name="Normal 14 3 6 2 6" xfId="11889" xr:uid="{00000000-0005-0000-0000-00009F080000}"/>
    <cellStyle name="Normal 14 3 6 2 7" xfId="4850" xr:uid="{00000000-0005-0000-0000-0000A0080000}"/>
    <cellStyle name="Normal 14 3 6 3" xfId="1448" xr:uid="{00000000-0005-0000-0000-0000A1080000}"/>
    <cellStyle name="Normal 14 3 6 3 2" xfId="3404" xr:uid="{00000000-0005-0000-0000-0000A2080000}"/>
    <cellStyle name="Normal 14 3 6 3 2 2" xfId="14069" xr:uid="{00000000-0005-0000-0000-0000A3080000}"/>
    <cellStyle name="Normal 14 3 6 3 2 3" xfId="8397" xr:uid="{00000000-0005-0000-0000-0000A4080000}"/>
    <cellStyle name="Normal 14 3 6 3 3" xfId="8398" xr:uid="{00000000-0005-0000-0000-0000A5080000}"/>
    <cellStyle name="Normal 14 3 6 3 4" xfId="7042" xr:uid="{00000000-0005-0000-0000-0000A6080000}"/>
    <cellStyle name="Normal 14 3 6 3 5" xfId="12256" xr:uid="{00000000-0005-0000-0000-0000A7080000}"/>
    <cellStyle name="Normal 14 3 6 3 6" xfId="5217" xr:uid="{00000000-0005-0000-0000-0000A8080000}"/>
    <cellStyle name="Normal 14 3 6 4" xfId="2580" xr:uid="{00000000-0005-0000-0000-0000A9080000}"/>
    <cellStyle name="Normal 14 3 6 4 2" xfId="13245" xr:uid="{00000000-0005-0000-0000-0000AA080000}"/>
    <cellStyle name="Normal 14 3 6 4 3" xfId="8399" xr:uid="{00000000-0005-0000-0000-0000AB080000}"/>
    <cellStyle name="Normal 14 3 6 5" xfId="8400" xr:uid="{00000000-0005-0000-0000-0000AC080000}"/>
    <cellStyle name="Normal 14 3 6 6" xfId="6218" xr:uid="{00000000-0005-0000-0000-0000AD080000}"/>
    <cellStyle name="Normal 14 3 6 7" xfId="11432" xr:uid="{00000000-0005-0000-0000-0000AE080000}"/>
    <cellStyle name="Normal 14 3 6 8" xfId="4393" xr:uid="{00000000-0005-0000-0000-0000AF080000}"/>
    <cellStyle name="Normal 14 3 7" xfId="848" xr:uid="{00000000-0005-0000-0000-0000B0080000}"/>
    <cellStyle name="Normal 14 3 7 2" xfId="1450" xr:uid="{00000000-0005-0000-0000-0000B1080000}"/>
    <cellStyle name="Normal 14 3 7 2 2" xfId="3406" xr:uid="{00000000-0005-0000-0000-0000B2080000}"/>
    <cellStyle name="Normal 14 3 7 2 2 2" xfId="14071" xr:uid="{00000000-0005-0000-0000-0000B3080000}"/>
    <cellStyle name="Normal 14 3 7 2 2 3" xfId="8401" xr:uid="{00000000-0005-0000-0000-0000B4080000}"/>
    <cellStyle name="Normal 14 3 7 2 3" xfId="8402" xr:uid="{00000000-0005-0000-0000-0000B5080000}"/>
    <cellStyle name="Normal 14 3 7 2 4" xfId="7044" xr:uid="{00000000-0005-0000-0000-0000B6080000}"/>
    <cellStyle name="Normal 14 3 7 2 5" xfId="12258" xr:uid="{00000000-0005-0000-0000-0000B7080000}"/>
    <cellStyle name="Normal 14 3 7 2 6" xfId="5219" xr:uid="{00000000-0005-0000-0000-0000B8080000}"/>
    <cellStyle name="Normal 14 3 7 3" xfId="2902" xr:uid="{00000000-0005-0000-0000-0000B9080000}"/>
    <cellStyle name="Normal 14 3 7 3 2" xfId="13567" xr:uid="{00000000-0005-0000-0000-0000BA080000}"/>
    <cellStyle name="Normal 14 3 7 3 3" xfId="8403" xr:uid="{00000000-0005-0000-0000-0000BB080000}"/>
    <cellStyle name="Normal 14 3 7 4" xfId="8404" xr:uid="{00000000-0005-0000-0000-0000BC080000}"/>
    <cellStyle name="Normal 14 3 7 5" xfId="6540" xr:uid="{00000000-0005-0000-0000-0000BD080000}"/>
    <cellStyle name="Normal 14 3 7 6" xfId="11754" xr:uid="{00000000-0005-0000-0000-0000BE080000}"/>
    <cellStyle name="Normal 14 3 7 7" xfId="4715" xr:uid="{00000000-0005-0000-0000-0000BF080000}"/>
    <cellStyle name="Normal 14 3 8" xfId="1313" xr:uid="{00000000-0005-0000-0000-0000C0080000}"/>
    <cellStyle name="Normal 14 3 8 2" xfId="3269" xr:uid="{00000000-0005-0000-0000-0000C1080000}"/>
    <cellStyle name="Normal 14 3 8 2 2" xfId="13934" xr:uid="{00000000-0005-0000-0000-0000C2080000}"/>
    <cellStyle name="Normal 14 3 8 2 3" xfId="8405" xr:uid="{00000000-0005-0000-0000-0000C3080000}"/>
    <cellStyle name="Normal 14 3 8 3" xfId="8406" xr:uid="{00000000-0005-0000-0000-0000C4080000}"/>
    <cellStyle name="Normal 14 3 8 4" xfId="6907" xr:uid="{00000000-0005-0000-0000-0000C5080000}"/>
    <cellStyle name="Normal 14 3 8 5" xfId="12121" xr:uid="{00000000-0005-0000-0000-0000C6080000}"/>
    <cellStyle name="Normal 14 3 8 6" xfId="5082" xr:uid="{00000000-0005-0000-0000-0000C7080000}"/>
    <cellStyle name="Normal 14 3 9" xfId="262" xr:uid="{00000000-0005-0000-0000-0000C8080000}"/>
    <cellStyle name="Normal 14 3 9 2" xfId="2535" xr:uid="{00000000-0005-0000-0000-0000C9080000}"/>
    <cellStyle name="Normal 14 3 9 2 2" xfId="13201" xr:uid="{00000000-0005-0000-0000-0000CA080000}"/>
    <cellStyle name="Normal 14 3 9 2 3" xfId="8407" xr:uid="{00000000-0005-0000-0000-0000CB080000}"/>
    <cellStyle name="Normal 14 3 9 3" xfId="8408" xr:uid="{00000000-0005-0000-0000-0000CC080000}"/>
    <cellStyle name="Normal 14 3 9 4" xfId="6173" xr:uid="{00000000-0005-0000-0000-0000CD080000}"/>
    <cellStyle name="Normal 14 3 9 5" xfId="11388" xr:uid="{00000000-0005-0000-0000-0000CE080000}"/>
    <cellStyle name="Normal 14 3 9 6" xfId="4349" xr:uid="{00000000-0005-0000-0000-0000CF080000}"/>
    <cellStyle name="Normal 14 4" xfId="540" xr:uid="{00000000-0005-0000-0000-0000D0080000}"/>
    <cellStyle name="Normal 14 4 10" xfId="11525" xr:uid="{00000000-0005-0000-0000-0000D1080000}"/>
    <cellStyle name="Normal 14 4 11" xfId="4486" xr:uid="{00000000-0005-0000-0000-0000D2080000}"/>
    <cellStyle name="Normal 14 4 2" xfId="744" xr:uid="{00000000-0005-0000-0000-0000D3080000}"/>
    <cellStyle name="Normal 14 4 2 2" xfId="1207" xr:uid="{00000000-0005-0000-0000-0000D4080000}"/>
    <cellStyle name="Normal 14 4 2 2 2" xfId="1453" xr:uid="{00000000-0005-0000-0000-0000D5080000}"/>
    <cellStyle name="Normal 14 4 2 2 2 2" xfId="3409" xr:uid="{00000000-0005-0000-0000-0000D6080000}"/>
    <cellStyle name="Normal 14 4 2 2 2 2 2" xfId="14074" xr:uid="{00000000-0005-0000-0000-0000D7080000}"/>
    <cellStyle name="Normal 14 4 2 2 2 2 3" xfId="8409" xr:uid="{00000000-0005-0000-0000-0000D8080000}"/>
    <cellStyle name="Normal 14 4 2 2 2 3" xfId="8410" xr:uid="{00000000-0005-0000-0000-0000D9080000}"/>
    <cellStyle name="Normal 14 4 2 2 2 4" xfId="7047" xr:uid="{00000000-0005-0000-0000-0000DA080000}"/>
    <cellStyle name="Normal 14 4 2 2 2 5" xfId="12261" xr:uid="{00000000-0005-0000-0000-0000DB080000}"/>
    <cellStyle name="Normal 14 4 2 2 2 6" xfId="5222" xr:uid="{00000000-0005-0000-0000-0000DC080000}"/>
    <cellStyle name="Normal 14 4 2 2 3" xfId="3175" xr:uid="{00000000-0005-0000-0000-0000DD080000}"/>
    <cellStyle name="Normal 14 4 2 2 3 2" xfId="13840" xr:uid="{00000000-0005-0000-0000-0000DE080000}"/>
    <cellStyle name="Normal 14 4 2 2 3 3" xfId="8411" xr:uid="{00000000-0005-0000-0000-0000DF080000}"/>
    <cellStyle name="Normal 14 4 2 2 4" xfId="8412" xr:uid="{00000000-0005-0000-0000-0000E0080000}"/>
    <cellStyle name="Normal 14 4 2 2 5" xfId="6813" xr:uid="{00000000-0005-0000-0000-0000E1080000}"/>
    <cellStyle name="Normal 14 4 2 2 6" xfId="12027" xr:uid="{00000000-0005-0000-0000-0000E2080000}"/>
    <cellStyle name="Normal 14 4 2 2 7" xfId="4988" xr:uid="{00000000-0005-0000-0000-0000E3080000}"/>
    <cellStyle name="Normal 14 4 2 3" xfId="1452" xr:uid="{00000000-0005-0000-0000-0000E4080000}"/>
    <cellStyle name="Normal 14 4 2 3 2" xfId="3408" xr:uid="{00000000-0005-0000-0000-0000E5080000}"/>
    <cellStyle name="Normal 14 4 2 3 2 2" xfId="14073" xr:uid="{00000000-0005-0000-0000-0000E6080000}"/>
    <cellStyle name="Normal 14 4 2 3 2 3" xfId="8413" xr:uid="{00000000-0005-0000-0000-0000E7080000}"/>
    <cellStyle name="Normal 14 4 2 3 3" xfId="8414" xr:uid="{00000000-0005-0000-0000-0000E8080000}"/>
    <cellStyle name="Normal 14 4 2 3 4" xfId="7046" xr:uid="{00000000-0005-0000-0000-0000E9080000}"/>
    <cellStyle name="Normal 14 4 2 3 5" xfId="12260" xr:uid="{00000000-0005-0000-0000-0000EA080000}"/>
    <cellStyle name="Normal 14 4 2 3 6" xfId="5221" xr:uid="{00000000-0005-0000-0000-0000EB080000}"/>
    <cellStyle name="Normal 14 4 2 4" xfId="2808" xr:uid="{00000000-0005-0000-0000-0000EC080000}"/>
    <cellStyle name="Normal 14 4 2 4 2" xfId="13473" xr:uid="{00000000-0005-0000-0000-0000ED080000}"/>
    <cellStyle name="Normal 14 4 2 4 3" xfId="8415" xr:uid="{00000000-0005-0000-0000-0000EE080000}"/>
    <cellStyle name="Normal 14 4 2 5" xfId="8416" xr:uid="{00000000-0005-0000-0000-0000EF080000}"/>
    <cellStyle name="Normal 14 4 2 6" xfId="6446" xr:uid="{00000000-0005-0000-0000-0000F0080000}"/>
    <cellStyle name="Normal 14 4 2 7" xfId="11660" xr:uid="{00000000-0005-0000-0000-0000F1080000}"/>
    <cellStyle name="Normal 14 4 2 8" xfId="4621" xr:uid="{00000000-0005-0000-0000-0000F2080000}"/>
    <cellStyle name="Normal 14 4 3" xfId="894" xr:uid="{00000000-0005-0000-0000-0000F3080000}"/>
    <cellStyle name="Normal 14 4 3 2" xfId="1454" xr:uid="{00000000-0005-0000-0000-0000F4080000}"/>
    <cellStyle name="Normal 14 4 3 2 2" xfId="3410" xr:uid="{00000000-0005-0000-0000-0000F5080000}"/>
    <cellStyle name="Normal 14 4 3 2 2 2" xfId="14075" xr:uid="{00000000-0005-0000-0000-0000F6080000}"/>
    <cellStyle name="Normal 14 4 3 2 2 3" xfId="8417" xr:uid="{00000000-0005-0000-0000-0000F7080000}"/>
    <cellStyle name="Normal 14 4 3 2 3" xfId="8418" xr:uid="{00000000-0005-0000-0000-0000F8080000}"/>
    <cellStyle name="Normal 14 4 3 2 4" xfId="7048" xr:uid="{00000000-0005-0000-0000-0000F9080000}"/>
    <cellStyle name="Normal 14 4 3 2 5" xfId="12262" xr:uid="{00000000-0005-0000-0000-0000FA080000}"/>
    <cellStyle name="Normal 14 4 3 2 6" xfId="5223" xr:uid="{00000000-0005-0000-0000-0000FB080000}"/>
    <cellStyle name="Normal 14 4 3 3" xfId="2946" xr:uid="{00000000-0005-0000-0000-0000FC080000}"/>
    <cellStyle name="Normal 14 4 3 3 2" xfId="13611" xr:uid="{00000000-0005-0000-0000-0000FD080000}"/>
    <cellStyle name="Normal 14 4 3 3 3" xfId="8419" xr:uid="{00000000-0005-0000-0000-0000FE080000}"/>
    <cellStyle name="Normal 14 4 3 4" xfId="8420" xr:uid="{00000000-0005-0000-0000-0000FF080000}"/>
    <cellStyle name="Normal 14 4 3 5" xfId="6584" xr:uid="{00000000-0005-0000-0000-000000090000}"/>
    <cellStyle name="Normal 14 4 3 6" xfId="11798" xr:uid="{00000000-0005-0000-0000-000001090000}"/>
    <cellStyle name="Normal 14 4 3 7" xfId="4759" xr:uid="{00000000-0005-0000-0000-000002090000}"/>
    <cellStyle name="Normal 14 4 4" xfId="1451" xr:uid="{00000000-0005-0000-0000-000003090000}"/>
    <cellStyle name="Normal 14 4 4 2" xfId="3407" xr:uid="{00000000-0005-0000-0000-000004090000}"/>
    <cellStyle name="Normal 14 4 4 2 2" xfId="14072" xr:uid="{00000000-0005-0000-0000-000005090000}"/>
    <cellStyle name="Normal 14 4 4 2 3" xfId="8421" xr:uid="{00000000-0005-0000-0000-000006090000}"/>
    <cellStyle name="Normal 14 4 4 3" xfId="8422" xr:uid="{00000000-0005-0000-0000-000007090000}"/>
    <cellStyle name="Normal 14 4 4 4" xfId="7045" xr:uid="{00000000-0005-0000-0000-000008090000}"/>
    <cellStyle name="Normal 14 4 4 5" xfId="12259" xr:uid="{00000000-0005-0000-0000-000009090000}"/>
    <cellStyle name="Normal 14 4 4 6" xfId="5220" xr:uid="{00000000-0005-0000-0000-00000A090000}"/>
    <cellStyle name="Normal 14 4 5" xfId="2198" xr:uid="{00000000-0005-0000-0000-00000B090000}"/>
    <cellStyle name="Normal 14 4 5 2" xfId="4053" xr:uid="{00000000-0005-0000-0000-00000C090000}"/>
    <cellStyle name="Normal 14 4 5 2 2" xfId="14715" xr:uid="{00000000-0005-0000-0000-00000D090000}"/>
    <cellStyle name="Normal 14 4 5 2 3" xfId="8423" xr:uid="{00000000-0005-0000-0000-00000E090000}"/>
    <cellStyle name="Normal 14 4 5 3" xfId="8424" xr:uid="{00000000-0005-0000-0000-00000F090000}"/>
    <cellStyle name="Normal 14 4 5 4" xfId="7691" xr:uid="{00000000-0005-0000-0000-000010090000}"/>
    <cellStyle name="Normal 14 4 5 5" xfId="12902" xr:uid="{00000000-0005-0000-0000-000011090000}"/>
    <cellStyle name="Normal 14 4 5 6" xfId="5863" xr:uid="{00000000-0005-0000-0000-000012090000}"/>
    <cellStyle name="Normal 14 4 6" xfId="2346" xr:uid="{00000000-0005-0000-0000-000013090000}"/>
    <cellStyle name="Normal 14 4 6 2" xfId="4189" xr:uid="{00000000-0005-0000-0000-000014090000}"/>
    <cellStyle name="Normal 14 4 6 2 2" xfId="14851" xr:uid="{00000000-0005-0000-0000-000015090000}"/>
    <cellStyle name="Normal 14 4 6 2 3" xfId="8425" xr:uid="{00000000-0005-0000-0000-000016090000}"/>
    <cellStyle name="Normal 14 4 6 3" xfId="7827" xr:uid="{00000000-0005-0000-0000-000017090000}"/>
    <cellStyle name="Normal 14 4 6 4" xfId="13038" xr:uid="{00000000-0005-0000-0000-000018090000}"/>
    <cellStyle name="Normal 14 4 6 5" xfId="5999" xr:uid="{00000000-0005-0000-0000-000019090000}"/>
    <cellStyle name="Normal 14 4 7" xfId="2673" xr:uid="{00000000-0005-0000-0000-00001A090000}"/>
    <cellStyle name="Normal 14 4 7 2" xfId="13338" xr:uid="{00000000-0005-0000-0000-00001B090000}"/>
    <cellStyle name="Normal 14 4 7 3" xfId="8426" xr:uid="{00000000-0005-0000-0000-00001C090000}"/>
    <cellStyle name="Normal 14 4 8" xfId="8427" xr:uid="{00000000-0005-0000-0000-00001D090000}"/>
    <cellStyle name="Normal 14 4 9" xfId="6311" xr:uid="{00000000-0005-0000-0000-00001E090000}"/>
    <cellStyle name="Normal 14 5" xfId="646" xr:uid="{00000000-0005-0000-0000-00001F090000}"/>
    <cellStyle name="Normal 14 5 10" xfId="11568" xr:uid="{00000000-0005-0000-0000-000020090000}"/>
    <cellStyle name="Normal 14 5 11" xfId="4529" xr:uid="{00000000-0005-0000-0000-000021090000}"/>
    <cellStyle name="Normal 14 5 2" xfId="788" xr:uid="{00000000-0005-0000-0000-000022090000}"/>
    <cellStyle name="Normal 14 5 2 2" xfId="1250" xr:uid="{00000000-0005-0000-0000-000023090000}"/>
    <cellStyle name="Normal 14 5 2 2 2" xfId="1457" xr:uid="{00000000-0005-0000-0000-000024090000}"/>
    <cellStyle name="Normal 14 5 2 2 2 2" xfId="3413" xr:uid="{00000000-0005-0000-0000-000025090000}"/>
    <cellStyle name="Normal 14 5 2 2 2 2 2" xfId="14078" xr:uid="{00000000-0005-0000-0000-000026090000}"/>
    <cellStyle name="Normal 14 5 2 2 2 2 3" xfId="8428" xr:uid="{00000000-0005-0000-0000-000027090000}"/>
    <cellStyle name="Normal 14 5 2 2 2 3" xfId="8429" xr:uid="{00000000-0005-0000-0000-000028090000}"/>
    <cellStyle name="Normal 14 5 2 2 2 4" xfId="7051" xr:uid="{00000000-0005-0000-0000-000029090000}"/>
    <cellStyle name="Normal 14 5 2 2 2 5" xfId="12265" xr:uid="{00000000-0005-0000-0000-00002A090000}"/>
    <cellStyle name="Normal 14 5 2 2 2 6" xfId="5226" xr:uid="{00000000-0005-0000-0000-00002B090000}"/>
    <cellStyle name="Normal 14 5 2 2 3" xfId="3218" xr:uid="{00000000-0005-0000-0000-00002C090000}"/>
    <cellStyle name="Normal 14 5 2 2 3 2" xfId="13883" xr:uid="{00000000-0005-0000-0000-00002D090000}"/>
    <cellStyle name="Normal 14 5 2 2 3 3" xfId="8430" xr:uid="{00000000-0005-0000-0000-00002E090000}"/>
    <cellStyle name="Normal 14 5 2 2 4" xfId="8431" xr:uid="{00000000-0005-0000-0000-00002F090000}"/>
    <cellStyle name="Normal 14 5 2 2 5" xfId="6856" xr:uid="{00000000-0005-0000-0000-000030090000}"/>
    <cellStyle name="Normal 14 5 2 2 6" xfId="12070" xr:uid="{00000000-0005-0000-0000-000031090000}"/>
    <cellStyle name="Normal 14 5 2 2 7" xfId="5031" xr:uid="{00000000-0005-0000-0000-000032090000}"/>
    <cellStyle name="Normal 14 5 2 3" xfId="1456" xr:uid="{00000000-0005-0000-0000-000033090000}"/>
    <cellStyle name="Normal 14 5 2 3 2" xfId="3412" xr:uid="{00000000-0005-0000-0000-000034090000}"/>
    <cellStyle name="Normal 14 5 2 3 2 2" xfId="14077" xr:uid="{00000000-0005-0000-0000-000035090000}"/>
    <cellStyle name="Normal 14 5 2 3 2 3" xfId="8432" xr:uid="{00000000-0005-0000-0000-000036090000}"/>
    <cellStyle name="Normal 14 5 2 3 3" xfId="8433" xr:uid="{00000000-0005-0000-0000-000037090000}"/>
    <cellStyle name="Normal 14 5 2 3 4" xfId="7050" xr:uid="{00000000-0005-0000-0000-000038090000}"/>
    <cellStyle name="Normal 14 5 2 3 5" xfId="12264" xr:uid="{00000000-0005-0000-0000-000039090000}"/>
    <cellStyle name="Normal 14 5 2 3 6" xfId="5225" xr:uid="{00000000-0005-0000-0000-00003A090000}"/>
    <cellStyle name="Normal 14 5 2 4" xfId="2851" xr:uid="{00000000-0005-0000-0000-00003B090000}"/>
    <cellStyle name="Normal 14 5 2 4 2" xfId="13516" xr:uid="{00000000-0005-0000-0000-00003C090000}"/>
    <cellStyle name="Normal 14 5 2 4 3" xfId="8434" xr:uid="{00000000-0005-0000-0000-00003D090000}"/>
    <cellStyle name="Normal 14 5 2 5" xfId="8435" xr:uid="{00000000-0005-0000-0000-00003E090000}"/>
    <cellStyle name="Normal 14 5 2 6" xfId="6489" xr:uid="{00000000-0005-0000-0000-00003F090000}"/>
    <cellStyle name="Normal 14 5 2 7" xfId="11703" xr:uid="{00000000-0005-0000-0000-000040090000}"/>
    <cellStyle name="Normal 14 5 2 8" xfId="4664" xr:uid="{00000000-0005-0000-0000-000041090000}"/>
    <cellStyle name="Normal 14 5 3" xfId="940" xr:uid="{00000000-0005-0000-0000-000042090000}"/>
    <cellStyle name="Normal 14 5 3 2" xfId="1458" xr:uid="{00000000-0005-0000-0000-000043090000}"/>
    <cellStyle name="Normal 14 5 3 2 2" xfId="3414" xr:uid="{00000000-0005-0000-0000-000044090000}"/>
    <cellStyle name="Normal 14 5 3 2 2 2" xfId="14079" xr:uid="{00000000-0005-0000-0000-000045090000}"/>
    <cellStyle name="Normal 14 5 3 2 2 3" xfId="8436" xr:uid="{00000000-0005-0000-0000-000046090000}"/>
    <cellStyle name="Normal 14 5 3 2 3" xfId="8437" xr:uid="{00000000-0005-0000-0000-000047090000}"/>
    <cellStyle name="Normal 14 5 3 2 4" xfId="7052" xr:uid="{00000000-0005-0000-0000-000048090000}"/>
    <cellStyle name="Normal 14 5 3 2 5" xfId="12266" xr:uid="{00000000-0005-0000-0000-000049090000}"/>
    <cellStyle name="Normal 14 5 3 2 6" xfId="5227" xr:uid="{00000000-0005-0000-0000-00004A090000}"/>
    <cellStyle name="Normal 14 5 3 3" xfId="2989" xr:uid="{00000000-0005-0000-0000-00004B090000}"/>
    <cellStyle name="Normal 14 5 3 3 2" xfId="13654" xr:uid="{00000000-0005-0000-0000-00004C090000}"/>
    <cellStyle name="Normal 14 5 3 3 3" xfId="8438" xr:uid="{00000000-0005-0000-0000-00004D090000}"/>
    <cellStyle name="Normal 14 5 3 4" xfId="8439" xr:uid="{00000000-0005-0000-0000-00004E090000}"/>
    <cellStyle name="Normal 14 5 3 5" xfId="6627" xr:uid="{00000000-0005-0000-0000-00004F090000}"/>
    <cellStyle name="Normal 14 5 3 6" xfId="11841" xr:uid="{00000000-0005-0000-0000-000050090000}"/>
    <cellStyle name="Normal 14 5 3 7" xfId="4802" xr:uid="{00000000-0005-0000-0000-000051090000}"/>
    <cellStyle name="Normal 14 5 4" xfId="1455" xr:uid="{00000000-0005-0000-0000-000052090000}"/>
    <cellStyle name="Normal 14 5 4 2" xfId="3411" xr:uid="{00000000-0005-0000-0000-000053090000}"/>
    <cellStyle name="Normal 14 5 4 2 2" xfId="14076" xr:uid="{00000000-0005-0000-0000-000054090000}"/>
    <cellStyle name="Normal 14 5 4 2 3" xfId="8440" xr:uid="{00000000-0005-0000-0000-000055090000}"/>
    <cellStyle name="Normal 14 5 4 3" xfId="8441" xr:uid="{00000000-0005-0000-0000-000056090000}"/>
    <cellStyle name="Normal 14 5 4 4" xfId="7049" xr:uid="{00000000-0005-0000-0000-000057090000}"/>
    <cellStyle name="Normal 14 5 4 5" xfId="12263" xr:uid="{00000000-0005-0000-0000-000058090000}"/>
    <cellStyle name="Normal 14 5 4 6" xfId="5224" xr:uid="{00000000-0005-0000-0000-000059090000}"/>
    <cellStyle name="Normal 14 5 5" xfId="2245" xr:uid="{00000000-0005-0000-0000-00005A090000}"/>
    <cellStyle name="Normal 14 5 5 2" xfId="4097" xr:uid="{00000000-0005-0000-0000-00005B090000}"/>
    <cellStyle name="Normal 14 5 5 2 2" xfId="14759" xr:uid="{00000000-0005-0000-0000-00005C090000}"/>
    <cellStyle name="Normal 14 5 5 2 3" xfId="8442" xr:uid="{00000000-0005-0000-0000-00005D090000}"/>
    <cellStyle name="Normal 14 5 5 3" xfId="8443" xr:uid="{00000000-0005-0000-0000-00005E090000}"/>
    <cellStyle name="Normal 14 5 5 4" xfId="7735" xr:uid="{00000000-0005-0000-0000-00005F090000}"/>
    <cellStyle name="Normal 14 5 5 5" xfId="12946" xr:uid="{00000000-0005-0000-0000-000060090000}"/>
    <cellStyle name="Normal 14 5 5 6" xfId="5907" xr:uid="{00000000-0005-0000-0000-000061090000}"/>
    <cellStyle name="Normal 14 5 6" xfId="2389" xr:uid="{00000000-0005-0000-0000-000062090000}"/>
    <cellStyle name="Normal 14 5 6 2" xfId="4232" xr:uid="{00000000-0005-0000-0000-000063090000}"/>
    <cellStyle name="Normal 14 5 6 2 2" xfId="14894" xr:uid="{00000000-0005-0000-0000-000064090000}"/>
    <cellStyle name="Normal 14 5 6 2 3" xfId="8444" xr:uid="{00000000-0005-0000-0000-000065090000}"/>
    <cellStyle name="Normal 14 5 6 3" xfId="7870" xr:uid="{00000000-0005-0000-0000-000066090000}"/>
    <cellStyle name="Normal 14 5 6 4" xfId="13081" xr:uid="{00000000-0005-0000-0000-000067090000}"/>
    <cellStyle name="Normal 14 5 6 5" xfId="6042" xr:uid="{00000000-0005-0000-0000-000068090000}"/>
    <cellStyle name="Normal 14 5 7" xfId="2716" xr:uid="{00000000-0005-0000-0000-000069090000}"/>
    <cellStyle name="Normal 14 5 7 2" xfId="13381" xr:uid="{00000000-0005-0000-0000-00006A090000}"/>
    <cellStyle name="Normal 14 5 7 3" xfId="8445" xr:uid="{00000000-0005-0000-0000-00006B090000}"/>
    <cellStyle name="Normal 14 5 8" xfId="8446" xr:uid="{00000000-0005-0000-0000-00006C090000}"/>
    <cellStyle name="Normal 14 5 9" xfId="6354" xr:uid="{00000000-0005-0000-0000-00006D090000}"/>
    <cellStyle name="Normal 14 6" xfId="482" xr:uid="{00000000-0005-0000-0000-00006E090000}"/>
    <cellStyle name="Normal 14 6 2" xfId="1049" xr:uid="{00000000-0005-0000-0000-00006F090000}"/>
    <cellStyle name="Normal 14 6 2 2" xfId="1460" xr:uid="{00000000-0005-0000-0000-000070090000}"/>
    <cellStyle name="Normal 14 6 2 2 2" xfId="3416" xr:uid="{00000000-0005-0000-0000-000071090000}"/>
    <cellStyle name="Normal 14 6 2 2 2 2" xfId="14081" xr:uid="{00000000-0005-0000-0000-000072090000}"/>
    <cellStyle name="Normal 14 6 2 2 2 3" xfId="8447" xr:uid="{00000000-0005-0000-0000-000073090000}"/>
    <cellStyle name="Normal 14 6 2 2 3" xfId="8448" xr:uid="{00000000-0005-0000-0000-000074090000}"/>
    <cellStyle name="Normal 14 6 2 2 4" xfId="7054" xr:uid="{00000000-0005-0000-0000-000075090000}"/>
    <cellStyle name="Normal 14 6 2 2 5" xfId="12268" xr:uid="{00000000-0005-0000-0000-000076090000}"/>
    <cellStyle name="Normal 14 6 2 2 6" xfId="5229" xr:uid="{00000000-0005-0000-0000-000077090000}"/>
    <cellStyle name="Normal 14 6 2 3" xfId="3079" xr:uid="{00000000-0005-0000-0000-000078090000}"/>
    <cellStyle name="Normal 14 6 2 3 2" xfId="13744" xr:uid="{00000000-0005-0000-0000-000079090000}"/>
    <cellStyle name="Normal 14 6 2 3 3" xfId="8449" xr:uid="{00000000-0005-0000-0000-00007A090000}"/>
    <cellStyle name="Normal 14 6 2 4" xfId="8450" xr:uid="{00000000-0005-0000-0000-00007B090000}"/>
    <cellStyle name="Normal 14 6 2 5" xfId="6717" xr:uid="{00000000-0005-0000-0000-00007C090000}"/>
    <cellStyle name="Normal 14 6 2 6" xfId="11931" xr:uid="{00000000-0005-0000-0000-00007D090000}"/>
    <cellStyle name="Normal 14 6 2 7" xfId="4892" xr:uid="{00000000-0005-0000-0000-00007E090000}"/>
    <cellStyle name="Normal 14 6 3" xfId="1459" xr:uid="{00000000-0005-0000-0000-00007F090000}"/>
    <cellStyle name="Normal 14 6 3 2" xfId="3415" xr:uid="{00000000-0005-0000-0000-000080090000}"/>
    <cellStyle name="Normal 14 6 3 2 2" xfId="14080" xr:uid="{00000000-0005-0000-0000-000081090000}"/>
    <cellStyle name="Normal 14 6 3 2 3" xfId="8451" xr:uid="{00000000-0005-0000-0000-000082090000}"/>
    <cellStyle name="Normal 14 6 3 3" xfId="8452" xr:uid="{00000000-0005-0000-0000-000083090000}"/>
    <cellStyle name="Normal 14 6 3 4" xfId="7053" xr:uid="{00000000-0005-0000-0000-000084090000}"/>
    <cellStyle name="Normal 14 6 3 5" xfId="12267" xr:uid="{00000000-0005-0000-0000-000085090000}"/>
    <cellStyle name="Normal 14 6 3 6" xfId="5228" xr:uid="{00000000-0005-0000-0000-000086090000}"/>
    <cellStyle name="Normal 14 6 4" xfId="2627" xr:uid="{00000000-0005-0000-0000-000087090000}"/>
    <cellStyle name="Normal 14 6 4 2" xfId="13292" xr:uid="{00000000-0005-0000-0000-000088090000}"/>
    <cellStyle name="Normal 14 6 4 3" xfId="8453" xr:uid="{00000000-0005-0000-0000-000089090000}"/>
    <cellStyle name="Normal 14 6 5" xfId="8454" xr:uid="{00000000-0005-0000-0000-00008A090000}"/>
    <cellStyle name="Normal 14 6 6" xfId="6265" xr:uid="{00000000-0005-0000-0000-00008B090000}"/>
    <cellStyle name="Normal 14 6 7" xfId="11479" xr:uid="{00000000-0005-0000-0000-00008C090000}"/>
    <cellStyle name="Normal 14 6 8" xfId="4440" xr:uid="{00000000-0005-0000-0000-00008D090000}"/>
    <cellStyle name="Normal 14 7" xfId="698" xr:uid="{00000000-0005-0000-0000-00008E090000}"/>
    <cellStyle name="Normal 14 7 2" xfId="1161" xr:uid="{00000000-0005-0000-0000-00008F090000}"/>
    <cellStyle name="Normal 14 7 2 2" xfId="1462" xr:uid="{00000000-0005-0000-0000-000090090000}"/>
    <cellStyle name="Normal 14 7 2 2 2" xfId="3418" xr:uid="{00000000-0005-0000-0000-000091090000}"/>
    <cellStyle name="Normal 14 7 2 2 2 2" xfId="14083" xr:uid="{00000000-0005-0000-0000-000092090000}"/>
    <cellStyle name="Normal 14 7 2 2 2 3" xfId="8455" xr:uid="{00000000-0005-0000-0000-000093090000}"/>
    <cellStyle name="Normal 14 7 2 2 3" xfId="8456" xr:uid="{00000000-0005-0000-0000-000094090000}"/>
    <cellStyle name="Normal 14 7 2 2 4" xfId="7056" xr:uid="{00000000-0005-0000-0000-000095090000}"/>
    <cellStyle name="Normal 14 7 2 2 5" xfId="12270" xr:uid="{00000000-0005-0000-0000-000096090000}"/>
    <cellStyle name="Normal 14 7 2 2 6" xfId="5231" xr:uid="{00000000-0005-0000-0000-000097090000}"/>
    <cellStyle name="Normal 14 7 2 3" xfId="3129" xr:uid="{00000000-0005-0000-0000-000098090000}"/>
    <cellStyle name="Normal 14 7 2 3 2" xfId="13794" xr:uid="{00000000-0005-0000-0000-000099090000}"/>
    <cellStyle name="Normal 14 7 2 3 3" xfId="8457" xr:uid="{00000000-0005-0000-0000-00009A090000}"/>
    <cellStyle name="Normal 14 7 2 4" xfId="8458" xr:uid="{00000000-0005-0000-0000-00009B090000}"/>
    <cellStyle name="Normal 14 7 2 5" xfId="6767" xr:uid="{00000000-0005-0000-0000-00009C090000}"/>
    <cellStyle name="Normal 14 7 2 6" xfId="11981" xr:uid="{00000000-0005-0000-0000-00009D090000}"/>
    <cellStyle name="Normal 14 7 2 7" xfId="4942" xr:uid="{00000000-0005-0000-0000-00009E090000}"/>
    <cellStyle name="Normal 14 7 3" xfId="1461" xr:uid="{00000000-0005-0000-0000-00009F090000}"/>
    <cellStyle name="Normal 14 7 3 2" xfId="3417" xr:uid="{00000000-0005-0000-0000-0000A0090000}"/>
    <cellStyle name="Normal 14 7 3 2 2" xfId="14082" xr:uid="{00000000-0005-0000-0000-0000A1090000}"/>
    <cellStyle name="Normal 14 7 3 2 3" xfId="8459" xr:uid="{00000000-0005-0000-0000-0000A2090000}"/>
    <cellStyle name="Normal 14 7 3 3" xfId="8460" xr:uid="{00000000-0005-0000-0000-0000A3090000}"/>
    <cellStyle name="Normal 14 7 3 4" xfId="7055" xr:uid="{00000000-0005-0000-0000-0000A4090000}"/>
    <cellStyle name="Normal 14 7 3 5" xfId="12269" xr:uid="{00000000-0005-0000-0000-0000A5090000}"/>
    <cellStyle name="Normal 14 7 3 6" xfId="5230" xr:uid="{00000000-0005-0000-0000-0000A6090000}"/>
    <cellStyle name="Normal 14 7 4" xfId="2762" xr:uid="{00000000-0005-0000-0000-0000A7090000}"/>
    <cellStyle name="Normal 14 7 4 2" xfId="13427" xr:uid="{00000000-0005-0000-0000-0000A8090000}"/>
    <cellStyle name="Normal 14 7 4 3" xfId="8461" xr:uid="{00000000-0005-0000-0000-0000A9090000}"/>
    <cellStyle name="Normal 14 7 5" xfId="8462" xr:uid="{00000000-0005-0000-0000-0000AA090000}"/>
    <cellStyle name="Normal 14 7 6" xfId="6400" xr:uid="{00000000-0005-0000-0000-0000AB090000}"/>
    <cellStyle name="Normal 14 7 7" xfId="11614" xr:uid="{00000000-0005-0000-0000-0000AC090000}"/>
    <cellStyle name="Normal 14 7 8" xfId="4575" xr:uid="{00000000-0005-0000-0000-0000AD090000}"/>
    <cellStyle name="Normal 14 8" xfId="366" xr:uid="{00000000-0005-0000-0000-0000AE090000}"/>
    <cellStyle name="Normal 14 8 2" xfId="991" xr:uid="{00000000-0005-0000-0000-0000AF090000}"/>
    <cellStyle name="Normal 14 8 2 2" xfId="1464" xr:uid="{00000000-0005-0000-0000-0000B0090000}"/>
    <cellStyle name="Normal 14 8 2 2 2" xfId="3420" xr:uid="{00000000-0005-0000-0000-0000B1090000}"/>
    <cellStyle name="Normal 14 8 2 2 2 2" xfId="14085" xr:uid="{00000000-0005-0000-0000-0000B2090000}"/>
    <cellStyle name="Normal 14 8 2 2 2 3" xfId="8463" xr:uid="{00000000-0005-0000-0000-0000B3090000}"/>
    <cellStyle name="Normal 14 8 2 2 3" xfId="8464" xr:uid="{00000000-0005-0000-0000-0000B4090000}"/>
    <cellStyle name="Normal 14 8 2 2 4" xfId="7058" xr:uid="{00000000-0005-0000-0000-0000B5090000}"/>
    <cellStyle name="Normal 14 8 2 2 5" xfId="12272" xr:uid="{00000000-0005-0000-0000-0000B6090000}"/>
    <cellStyle name="Normal 14 8 2 2 6" xfId="5233" xr:uid="{00000000-0005-0000-0000-0000B7090000}"/>
    <cellStyle name="Normal 14 8 2 3" xfId="3035" xr:uid="{00000000-0005-0000-0000-0000B8090000}"/>
    <cellStyle name="Normal 14 8 2 3 2" xfId="13700" xr:uid="{00000000-0005-0000-0000-0000B9090000}"/>
    <cellStyle name="Normal 14 8 2 3 3" xfId="8465" xr:uid="{00000000-0005-0000-0000-0000BA090000}"/>
    <cellStyle name="Normal 14 8 2 4" xfId="8466" xr:uid="{00000000-0005-0000-0000-0000BB090000}"/>
    <cellStyle name="Normal 14 8 2 5" xfId="6673" xr:uid="{00000000-0005-0000-0000-0000BC090000}"/>
    <cellStyle name="Normal 14 8 2 6" xfId="11887" xr:uid="{00000000-0005-0000-0000-0000BD090000}"/>
    <cellStyle name="Normal 14 8 2 7" xfId="4848" xr:uid="{00000000-0005-0000-0000-0000BE090000}"/>
    <cellStyle name="Normal 14 8 3" xfId="1463" xr:uid="{00000000-0005-0000-0000-0000BF090000}"/>
    <cellStyle name="Normal 14 8 3 2" xfId="3419" xr:uid="{00000000-0005-0000-0000-0000C0090000}"/>
    <cellStyle name="Normal 14 8 3 2 2" xfId="14084" xr:uid="{00000000-0005-0000-0000-0000C1090000}"/>
    <cellStyle name="Normal 14 8 3 2 3" xfId="8467" xr:uid="{00000000-0005-0000-0000-0000C2090000}"/>
    <cellStyle name="Normal 14 8 3 3" xfId="8468" xr:uid="{00000000-0005-0000-0000-0000C3090000}"/>
    <cellStyle name="Normal 14 8 3 4" xfId="7057" xr:uid="{00000000-0005-0000-0000-0000C4090000}"/>
    <cellStyle name="Normal 14 8 3 5" xfId="12271" xr:uid="{00000000-0005-0000-0000-0000C5090000}"/>
    <cellStyle name="Normal 14 8 3 6" xfId="5232" xr:uid="{00000000-0005-0000-0000-0000C6090000}"/>
    <cellStyle name="Normal 14 8 4" xfId="2578" xr:uid="{00000000-0005-0000-0000-0000C7090000}"/>
    <cellStyle name="Normal 14 8 4 2" xfId="13243" xr:uid="{00000000-0005-0000-0000-0000C8090000}"/>
    <cellStyle name="Normal 14 8 4 3" xfId="8469" xr:uid="{00000000-0005-0000-0000-0000C9090000}"/>
    <cellStyle name="Normal 14 8 5" xfId="8470" xr:uid="{00000000-0005-0000-0000-0000CA090000}"/>
    <cellStyle name="Normal 14 8 6" xfId="6216" xr:uid="{00000000-0005-0000-0000-0000CB090000}"/>
    <cellStyle name="Normal 14 8 7" xfId="11430" xr:uid="{00000000-0005-0000-0000-0000CC090000}"/>
    <cellStyle name="Normal 14 8 8" xfId="4391" xr:uid="{00000000-0005-0000-0000-0000CD090000}"/>
    <cellStyle name="Normal 14 9" xfId="846" xr:uid="{00000000-0005-0000-0000-0000CE090000}"/>
    <cellStyle name="Normal 14 9 2" xfId="1465" xr:uid="{00000000-0005-0000-0000-0000CF090000}"/>
    <cellStyle name="Normal 14 9 2 2" xfId="3421" xr:uid="{00000000-0005-0000-0000-0000D0090000}"/>
    <cellStyle name="Normal 14 9 2 2 2" xfId="14086" xr:uid="{00000000-0005-0000-0000-0000D1090000}"/>
    <cellStyle name="Normal 14 9 2 2 3" xfId="8471" xr:uid="{00000000-0005-0000-0000-0000D2090000}"/>
    <cellStyle name="Normal 14 9 2 3" xfId="8472" xr:uid="{00000000-0005-0000-0000-0000D3090000}"/>
    <cellStyle name="Normal 14 9 2 4" xfId="7059" xr:uid="{00000000-0005-0000-0000-0000D4090000}"/>
    <cellStyle name="Normal 14 9 2 5" xfId="12273" xr:uid="{00000000-0005-0000-0000-0000D5090000}"/>
    <cellStyle name="Normal 14 9 2 6" xfId="5234" xr:uid="{00000000-0005-0000-0000-0000D6090000}"/>
    <cellStyle name="Normal 14 9 3" xfId="2900" xr:uid="{00000000-0005-0000-0000-0000D7090000}"/>
    <cellStyle name="Normal 14 9 3 2" xfId="13565" xr:uid="{00000000-0005-0000-0000-0000D8090000}"/>
    <cellStyle name="Normal 14 9 3 3" xfId="8473" xr:uid="{00000000-0005-0000-0000-0000D9090000}"/>
    <cellStyle name="Normal 14 9 4" xfId="8474" xr:uid="{00000000-0005-0000-0000-0000DA090000}"/>
    <cellStyle name="Normal 14 9 5" xfId="6538" xr:uid="{00000000-0005-0000-0000-0000DB090000}"/>
    <cellStyle name="Normal 14 9 6" xfId="11752" xr:uid="{00000000-0005-0000-0000-0000DC090000}"/>
    <cellStyle name="Normal 14 9 7" xfId="4713" xr:uid="{00000000-0005-0000-0000-0000DD090000}"/>
    <cellStyle name="Normal 140" xfId="2088" xr:uid="{00000000-0005-0000-0000-0000DE090000}"/>
    <cellStyle name="Normal 141" xfId="2086" xr:uid="{00000000-0005-0000-0000-0000DF090000}"/>
    <cellStyle name="Normal 142" xfId="2081" xr:uid="{00000000-0005-0000-0000-0000E0090000}"/>
    <cellStyle name="Normal 143" xfId="2080" xr:uid="{00000000-0005-0000-0000-0000E1090000}"/>
    <cellStyle name="Normal 144" xfId="2070" xr:uid="{00000000-0005-0000-0000-0000E2090000}"/>
    <cellStyle name="Normal 145" xfId="2079" xr:uid="{00000000-0005-0000-0000-0000E3090000}"/>
    <cellStyle name="Normal 146" xfId="2085" xr:uid="{00000000-0005-0000-0000-0000E4090000}"/>
    <cellStyle name="Normal 147" xfId="2074" xr:uid="{00000000-0005-0000-0000-0000E5090000}"/>
    <cellStyle name="Normal 148" xfId="2090" xr:uid="{00000000-0005-0000-0000-0000E6090000}"/>
    <cellStyle name="Normal 149" xfId="2083" xr:uid="{00000000-0005-0000-0000-0000E7090000}"/>
    <cellStyle name="Normal 15" xfId="112" xr:uid="{00000000-0005-0000-0000-0000E8090000}"/>
    <cellStyle name="Normal 15 2" xfId="159" xr:uid="{00000000-0005-0000-0000-0000E9090000}"/>
    <cellStyle name="Normal 150" xfId="2092" xr:uid="{00000000-0005-0000-0000-0000EA090000}"/>
    <cellStyle name="Normal 151" xfId="2082" xr:uid="{00000000-0005-0000-0000-0000EB090000}"/>
    <cellStyle name="Normal 152" xfId="2095" xr:uid="{00000000-0005-0000-0000-0000EC090000}"/>
    <cellStyle name="Normal 153" xfId="2075" xr:uid="{00000000-0005-0000-0000-0000ED090000}"/>
    <cellStyle name="Normal 154" xfId="2094" xr:uid="{00000000-0005-0000-0000-0000EE090000}"/>
    <cellStyle name="Normal 155" xfId="2069" xr:uid="{00000000-0005-0000-0000-0000EF090000}"/>
    <cellStyle name="Normal 156" xfId="2076" xr:uid="{00000000-0005-0000-0000-0000F0090000}"/>
    <cellStyle name="Normal 157" xfId="2091" xr:uid="{00000000-0005-0000-0000-0000F1090000}"/>
    <cellStyle name="Normal 158" xfId="2072" xr:uid="{00000000-0005-0000-0000-0000F2090000}"/>
    <cellStyle name="Normal 159" xfId="2089" xr:uid="{00000000-0005-0000-0000-0000F3090000}"/>
    <cellStyle name="Normal 16" xfId="147" xr:uid="{00000000-0005-0000-0000-0000F4090000}"/>
    <cellStyle name="Normal 16 10" xfId="1314" xr:uid="{00000000-0005-0000-0000-0000F5090000}"/>
    <cellStyle name="Normal 16 10 2" xfId="3270" xr:uid="{00000000-0005-0000-0000-0000F6090000}"/>
    <cellStyle name="Normal 16 10 2 2" xfId="13935" xr:uid="{00000000-0005-0000-0000-0000F7090000}"/>
    <cellStyle name="Normal 16 10 2 3" xfId="8475" xr:uid="{00000000-0005-0000-0000-0000F8090000}"/>
    <cellStyle name="Normal 16 10 3" xfId="8476" xr:uid="{00000000-0005-0000-0000-0000F9090000}"/>
    <cellStyle name="Normal 16 10 4" xfId="6908" xr:uid="{00000000-0005-0000-0000-0000FA090000}"/>
    <cellStyle name="Normal 16 10 5" xfId="12122" xr:uid="{00000000-0005-0000-0000-0000FB090000}"/>
    <cellStyle name="Normal 16 10 6" xfId="5083" xr:uid="{00000000-0005-0000-0000-0000FC090000}"/>
    <cellStyle name="Normal 16 11" xfId="263" xr:uid="{00000000-0005-0000-0000-0000FD090000}"/>
    <cellStyle name="Normal 16 11 2" xfId="2536" xr:uid="{00000000-0005-0000-0000-0000FE090000}"/>
    <cellStyle name="Normal 16 11 2 2" xfId="13202" xr:uid="{00000000-0005-0000-0000-0000FF090000}"/>
    <cellStyle name="Normal 16 11 2 3" xfId="8477" xr:uid="{00000000-0005-0000-0000-0000000A0000}"/>
    <cellStyle name="Normal 16 11 3" xfId="8478" xr:uid="{00000000-0005-0000-0000-0000010A0000}"/>
    <cellStyle name="Normal 16 11 4" xfId="6174" xr:uid="{00000000-0005-0000-0000-0000020A0000}"/>
    <cellStyle name="Normal 16 11 5" xfId="11389" xr:uid="{00000000-0005-0000-0000-0000030A0000}"/>
    <cellStyle name="Normal 16 11 6" xfId="4350" xr:uid="{00000000-0005-0000-0000-0000040A0000}"/>
    <cellStyle name="Normal 16 12" xfId="2152" xr:uid="{00000000-0005-0000-0000-0000050A0000}"/>
    <cellStyle name="Normal 16 12 2" xfId="4010" xr:uid="{00000000-0005-0000-0000-0000060A0000}"/>
    <cellStyle name="Normal 16 12 2 2" xfId="14672" xr:uid="{00000000-0005-0000-0000-0000070A0000}"/>
    <cellStyle name="Normal 16 12 2 3" xfId="8479" xr:uid="{00000000-0005-0000-0000-0000080A0000}"/>
    <cellStyle name="Normal 16 12 3" xfId="8480" xr:uid="{00000000-0005-0000-0000-0000090A0000}"/>
    <cellStyle name="Normal 16 12 4" xfId="7648" xr:uid="{00000000-0005-0000-0000-00000A0A0000}"/>
    <cellStyle name="Normal 16 12 5" xfId="12859" xr:uid="{00000000-0005-0000-0000-00000B0A0000}"/>
    <cellStyle name="Normal 16 12 6" xfId="5820" xr:uid="{00000000-0005-0000-0000-00000C0A0000}"/>
    <cellStyle name="Normal 16 13" xfId="2303" xr:uid="{00000000-0005-0000-0000-00000D0A0000}"/>
    <cellStyle name="Normal 16 13 2" xfId="4146" xr:uid="{00000000-0005-0000-0000-00000E0A0000}"/>
    <cellStyle name="Normal 16 13 2 2" xfId="14808" xr:uid="{00000000-0005-0000-0000-00000F0A0000}"/>
    <cellStyle name="Normal 16 13 2 3" xfId="8481" xr:uid="{00000000-0005-0000-0000-0000100A0000}"/>
    <cellStyle name="Normal 16 13 3" xfId="7784" xr:uid="{00000000-0005-0000-0000-0000110A0000}"/>
    <cellStyle name="Normal 16 13 4" xfId="12995" xr:uid="{00000000-0005-0000-0000-0000120A0000}"/>
    <cellStyle name="Normal 16 13 5" xfId="5956" xr:uid="{00000000-0005-0000-0000-0000130A0000}"/>
    <cellStyle name="Normal 16 14" xfId="2497" xr:uid="{00000000-0005-0000-0000-0000140A0000}"/>
    <cellStyle name="Normal 16 14 2" xfId="8482" xr:uid="{00000000-0005-0000-0000-0000150A0000}"/>
    <cellStyle name="Normal 16 14 3" xfId="13164" xr:uid="{00000000-0005-0000-0000-0000160A0000}"/>
    <cellStyle name="Normal 16 14 4" xfId="6094" xr:uid="{00000000-0005-0000-0000-0000170A0000}"/>
    <cellStyle name="Normal 16 15" xfId="8483" xr:uid="{00000000-0005-0000-0000-0000180A0000}"/>
    <cellStyle name="Normal 16 16" xfId="6135" xr:uid="{00000000-0005-0000-0000-0000190A0000}"/>
    <cellStyle name="Normal 16 17" xfId="11351" xr:uid="{00000000-0005-0000-0000-00001A0A0000}"/>
    <cellStyle name="Normal 16 18" xfId="4312" xr:uid="{00000000-0005-0000-0000-00001B0A0000}"/>
    <cellStyle name="Normal 16 2" xfId="160" xr:uid="{00000000-0005-0000-0000-00001C0A0000}"/>
    <cellStyle name="Normal 16 2 10" xfId="2153" xr:uid="{00000000-0005-0000-0000-00001D0A0000}"/>
    <cellStyle name="Normal 16 2 10 2" xfId="4011" xr:uid="{00000000-0005-0000-0000-00001E0A0000}"/>
    <cellStyle name="Normal 16 2 10 2 2" xfId="14673" xr:uid="{00000000-0005-0000-0000-00001F0A0000}"/>
    <cellStyle name="Normal 16 2 10 2 3" xfId="8484" xr:uid="{00000000-0005-0000-0000-0000200A0000}"/>
    <cellStyle name="Normal 16 2 10 3" xfId="8485" xr:uid="{00000000-0005-0000-0000-0000210A0000}"/>
    <cellStyle name="Normal 16 2 10 4" xfId="7649" xr:uid="{00000000-0005-0000-0000-0000220A0000}"/>
    <cellStyle name="Normal 16 2 10 5" xfId="12860" xr:uid="{00000000-0005-0000-0000-0000230A0000}"/>
    <cellStyle name="Normal 16 2 10 6" xfId="5821" xr:uid="{00000000-0005-0000-0000-0000240A0000}"/>
    <cellStyle name="Normal 16 2 11" xfId="2304" xr:uid="{00000000-0005-0000-0000-0000250A0000}"/>
    <cellStyle name="Normal 16 2 11 2" xfId="4147" xr:uid="{00000000-0005-0000-0000-0000260A0000}"/>
    <cellStyle name="Normal 16 2 11 2 2" xfId="14809" xr:uid="{00000000-0005-0000-0000-0000270A0000}"/>
    <cellStyle name="Normal 16 2 11 2 3" xfId="8486" xr:uid="{00000000-0005-0000-0000-0000280A0000}"/>
    <cellStyle name="Normal 16 2 11 3" xfId="7785" xr:uid="{00000000-0005-0000-0000-0000290A0000}"/>
    <cellStyle name="Normal 16 2 11 4" xfId="12996" xr:uid="{00000000-0005-0000-0000-00002A0A0000}"/>
    <cellStyle name="Normal 16 2 11 5" xfId="5957" xr:uid="{00000000-0005-0000-0000-00002B0A0000}"/>
    <cellStyle name="Normal 16 2 12" xfId="2509" xr:uid="{00000000-0005-0000-0000-00002C0A0000}"/>
    <cellStyle name="Normal 16 2 12 2" xfId="8487" xr:uid="{00000000-0005-0000-0000-00002D0A0000}"/>
    <cellStyle name="Normal 16 2 12 3" xfId="13176" xr:uid="{00000000-0005-0000-0000-00002E0A0000}"/>
    <cellStyle name="Normal 16 2 12 4" xfId="6102" xr:uid="{00000000-0005-0000-0000-00002F0A0000}"/>
    <cellStyle name="Normal 16 2 13" xfId="8488" xr:uid="{00000000-0005-0000-0000-0000300A0000}"/>
    <cellStyle name="Normal 16 2 14" xfId="6147" xr:uid="{00000000-0005-0000-0000-0000310A0000}"/>
    <cellStyle name="Normal 16 2 15" xfId="11363" xr:uid="{00000000-0005-0000-0000-0000320A0000}"/>
    <cellStyle name="Normal 16 2 16" xfId="4324" xr:uid="{00000000-0005-0000-0000-0000330A0000}"/>
    <cellStyle name="Normal 16 2 2" xfId="544" xr:uid="{00000000-0005-0000-0000-0000340A0000}"/>
    <cellStyle name="Normal 16 2 2 10" xfId="11529" xr:uid="{00000000-0005-0000-0000-0000350A0000}"/>
    <cellStyle name="Normal 16 2 2 11" xfId="4490" xr:uid="{00000000-0005-0000-0000-0000360A0000}"/>
    <cellStyle name="Normal 16 2 2 2" xfId="748" xr:uid="{00000000-0005-0000-0000-0000370A0000}"/>
    <cellStyle name="Normal 16 2 2 2 2" xfId="1211" xr:uid="{00000000-0005-0000-0000-0000380A0000}"/>
    <cellStyle name="Normal 16 2 2 2 2 2" xfId="1468" xr:uid="{00000000-0005-0000-0000-0000390A0000}"/>
    <cellStyle name="Normal 16 2 2 2 2 2 2" xfId="3424" xr:uid="{00000000-0005-0000-0000-00003A0A0000}"/>
    <cellStyle name="Normal 16 2 2 2 2 2 2 2" xfId="14089" xr:uid="{00000000-0005-0000-0000-00003B0A0000}"/>
    <cellStyle name="Normal 16 2 2 2 2 2 2 3" xfId="8489" xr:uid="{00000000-0005-0000-0000-00003C0A0000}"/>
    <cellStyle name="Normal 16 2 2 2 2 2 3" xfId="8490" xr:uid="{00000000-0005-0000-0000-00003D0A0000}"/>
    <cellStyle name="Normal 16 2 2 2 2 2 4" xfId="7062" xr:uid="{00000000-0005-0000-0000-00003E0A0000}"/>
    <cellStyle name="Normal 16 2 2 2 2 2 5" xfId="12276" xr:uid="{00000000-0005-0000-0000-00003F0A0000}"/>
    <cellStyle name="Normal 16 2 2 2 2 2 6" xfId="5237" xr:uid="{00000000-0005-0000-0000-0000400A0000}"/>
    <cellStyle name="Normal 16 2 2 2 2 3" xfId="3179" xr:uid="{00000000-0005-0000-0000-0000410A0000}"/>
    <cellStyle name="Normal 16 2 2 2 2 3 2" xfId="13844" xr:uid="{00000000-0005-0000-0000-0000420A0000}"/>
    <cellStyle name="Normal 16 2 2 2 2 3 3" xfId="8491" xr:uid="{00000000-0005-0000-0000-0000430A0000}"/>
    <cellStyle name="Normal 16 2 2 2 2 4" xfId="8492" xr:uid="{00000000-0005-0000-0000-0000440A0000}"/>
    <cellStyle name="Normal 16 2 2 2 2 5" xfId="6817" xr:uid="{00000000-0005-0000-0000-0000450A0000}"/>
    <cellStyle name="Normal 16 2 2 2 2 6" xfId="12031" xr:uid="{00000000-0005-0000-0000-0000460A0000}"/>
    <cellStyle name="Normal 16 2 2 2 2 7" xfId="4992" xr:uid="{00000000-0005-0000-0000-0000470A0000}"/>
    <cellStyle name="Normal 16 2 2 2 3" xfId="1467" xr:uid="{00000000-0005-0000-0000-0000480A0000}"/>
    <cellStyle name="Normal 16 2 2 2 3 2" xfId="3423" xr:uid="{00000000-0005-0000-0000-0000490A0000}"/>
    <cellStyle name="Normal 16 2 2 2 3 2 2" xfId="14088" xr:uid="{00000000-0005-0000-0000-00004A0A0000}"/>
    <cellStyle name="Normal 16 2 2 2 3 2 3" xfId="8493" xr:uid="{00000000-0005-0000-0000-00004B0A0000}"/>
    <cellStyle name="Normal 16 2 2 2 3 3" xfId="8494" xr:uid="{00000000-0005-0000-0000-00004C0A0000}"/>
    <cellStyle name="Normal 16 2 2 2 3 4" xfId="7061" xr:uid="{00000000-0005-0000-0000-00004D0A0000}"/>
    <cellStyle name="Normal 16 2 2 2 3 5" xfId="12275" xr:uid="{00000000-0005-0000-0000-00004E0A0000}"/>
    <cellStyle name="Normal 16 2 2 2 3 6" xfId="5236" xr:uid="{00000000-0005-0000-0000-00004F0A0000}"/>
    <cellStyle name="Normal 16 2 2 2 4" xfId="2812" xr:uid="{00000000-0005-0000-0000-0000500A0000}"/>
    <cellStyle name="Normal 16 2 2 2 4 2" xfId="13477" xr:uid="{00000000-0005-0000-0000-0000510A0000}"/>
    <cellStyle name="Normal 16 2 2 2 4 3" xfId="8495" xr:uid="{00000000-0005-0000-0000-0000520A0000}"/>
    <cellStyle name="Normal 16 2 2 2 5" xfId="8496" xr:uid="{00000000-0005-0000-0000-0000530A0000}"/>
    <cellStyle name="Normal 16 2 2 2 6" xfId="6450" xr:uid="{00000000-0005-0000-0000-0000540A0000}"/>
    <cellStyle name="Normal 16 2 2 2 7" xfId="11664" xr:uid="{00000000-0005-0000-0000-0000550A0000}"/>
    <cellStyle name="Normal 16 2 2 2 8" xfId="4625" xr:uid="{00000000-0005-0000-0000-0000560A0000}"/>
    <cellStyle name="Normal 16 2 2 3" xfId="898" xr:uid="{00000000-0005-0000-0000-0000570A0000}"/>
    <cellStyle name="Normal 16 2 2 3 2" xfId="1469" xr:uid="{00000000-0005-0000-0000-0000580A0000}"/>
    <cellStyle name="Normal 16 2 2 3 2 2" xfId="3425" xr:uid="{00000000-0005-0000-0000-0000590A0000}"/>
    <cellStyle name="Normal 16 2 2 3 2 2 2" xfId="14090" xr:uid="{00000000-0005-0000-0000-00005A0A0000}"/>
    <cellStyle name="Normal 16 2 2 3 2 2 3" xfId="8497" xr:uid="{00000000-0005-0000-0000-00005B0A0000}"/>
    <cellStyle name="Normal 16 2 2 3 2 3" xfId="8498" xr:uid="{00000000-0005-0000-0000-00005C0A0000}"/>
    <cellStyle name="Normal 16 2 2 3 2 4" xfId="7063" xr:uid="{00000000-0005-0000-0000-00005D0A0000}"/>
    <cellStyle name="Normal 16 2 2 3 2 5" xfId="12277" xr:uid="{00000000-0005-0000-0000-00005E0A0000}"/>
    <cellStyle name="Normal 16 2 2 3 2 6" xfId="5238" xr:uid="{00000000-0005-0000-0000-00005F0A0000}"/>
    <cellStyle name="Normal 16 2 2 3 3" xfId="2950" xr:uid="{00000000-0005-0000-0000-0000600A0000}"/>
    <cellStyle name="Normal 16 2 2 3 3 2" xfId="13615" xr:uid="{00000000-0005-0000-0000-0000610A0000}"/>
    <cellStyle name="Normal 16 2 2 3 3 3" xfId="8499" xr:uid="{00000000-0005-0000-0000-0000620A0000}"/>
    <cellStyle name="Normal 16 2 2 3 4" xfId="8500" xr:uid="{00000000-0005-0000-0000-0000630A0000}"/>
    <cellStyle name="Normal 16 2 2 3 5" xfId="6588" xr:uid="{00000000-0005-0000-0000-0000640A0000}"/>
    <cellStyle name="Normal 16 2 2 3 6" xfId="11802" xr:uid="{00000000-0005-0000-0000-0000650A0000}"/>
    <cellStyle name="Normal 16 2 2 3 7" xfId="4763" xr:uid="{00000000-0005-0000-0000-0000660A0000}"/>
    <cellStyle name="Normal 16 2 2 4" xfId="1466" xr:uid="{00000000-0005-0000-0000-0000670A0000}"/>
    <cellStyle name="Normal 16 2 2 4 2" xfId="3422" xr:uid="{00000000-0005-0000-0000-0000680A0000}"/>
    <cellStyle name="Normal 16 2 2 4 2 2" xfId="14087" xr:uid="{00000000-0005-0000-0000-0000690A0000}"/>
    <cellStyle name="Normal 16 2 2 4 2 3" xfId="8501" xr:uid="{00000000-0005-0000-0000-00006A0A0000}"/>
    <cellStyle name="Normal 16 2 2 4 3" xfId="8502" xr:uid="{00000000-0005-0000-0000-00006B0A0000}"/>
    <cellStyle name="Normal 16 2 2 4 4" xfId="7060" xr:uid="{00000000-0005-0000-0000-00006C0A0000}"/>
    <cellStyle name="Normal 16 2 2 4 5" xfId="12274" xr:uid="{00000000-0005-0000-0000-00006D0A0000}"/>
    <cellStyle name="Normal 16 2 2 4 6" xfId="5235" xr:uid="{00000000-0005-0000-0000-00006E0A0000}"/>
    <cellStyle name="Normal 16 2 2 5" xfId="2202" xr:uid="{00000000-0005-0000-0000-00006F0A0000}"/>
    <cellStyle name="Normal 16 2 2 5 2" xfId="4057" xr:uid="{00000000-0005-0000-0000-0000700A0000}"/>
    <cellStyle name="Normal 16 2 2 5 2 2" xfId="14719" xr:uid="{00000000-0005-0000-0000-0000710A0000}"/>
    <cellStyle name="Normal 16 2 2 5 2 3" xfId="8503" xr:uid="{00000000-0005-0000-0000-0000720A0000}"/>
    <cellStyle name="Normal 16 2 2 5 3" xfId="8504" xr:uid="{00000000-0005-0000-0000-0000730A0000}"/>
    <cellStyle name="Normal 16 2 2 5 4" xfId="7695" xr:uid="{00000000-0005-0000-0000-0000740A0000}"/>
    <cellStyle name="Normal 16 2 2 5 5" xfId="12906" xr:uid="{00000000-0005-0000-0000-0000750A0000}"/>
    <cellStyle name="Normal 16 2 2 5 6" xfId="5867" xr:uid="{00000000-0005-0000-0000-0000760A0000}"/>
    <cellStyle name="Normal 16 2 2 6" xfId="2350" xr:uid="{00000000-0005-0000-0000-0000770A0000}"/>
    <cellStyle name="Normal 16 2 2 6 2" xfId="4193" xr:uid="{00000000-0005-0000-0000-0000780A0000}"/>
    <cellStyle name="Normal 16 2 2 6 2 2" xfId="14855" xr:uid="{00000000-0005-0000-0000-0000790A0000}"/>
    <cellStyle name="Normal 16 2 2 6 2 3" xfId="8505" xr:uid="{00000000-0005-0000-0000-00007A0A0000}"/>
    <cellStyle name="Normal 16 2 2 6 3" xfId="7831" xr:uid="{00000000-0005-0000-0000-00007B0A0000}"/>
    <cellStyle name="Normal 16 2 2 6 4" xfId="13042" xr:uid="{00000000-0005-0000-0000-00007C0A0000}"/>
    <cellStyle name="Normal 16 2 2 6 5" xfId="6003" xr:uid="{00000000-0005-0000-0000-00007D0A0000}"/>
    <cellStyle name="Normal 16 2 2 7" xfId="2677" xr:uid="{00000000-0005-0000-0000-00007E0A0000}"/>
    <cellStyle name="Normal 16 2 2 7 2" xfId="13342" xr:uid="{00000000-0005-0000-0000-00007F0A0000}"/>
    <cellStyle name="Normal 16 2 2 7 3" xfId="8506" xr:uid="{00000000-0005-0000-0000-0000800A0000}"/>
    <cellStyle name="Normal 16 2 2 8" xfId="8507" xr:uid="{00000000-0005-0000-0000-0000810A0000}"/>
    <cellStyle name="Normal 16 2 2 9" xfId="6315" xr:uid="{00000000-0005-0000-0000-0000820A0000}"/>
    <cellStyle name="Normal 16 2 3" xfId="650" xr:uid="{00000000-0005-0000-0000-0000830A0000}"/>
    <cellStyle name="Normal 16 2 3 10" xfId="11572" xr:uid="{00000000-0005-0000-0000-0000840A0000}"/>
    <cellStyle name="Normal 16 2 3 11" xfId="4533" xr:uid="{00000000-0005-0000-0000-0000850A0000}"/>
    <cellStyle name="Normal 16 2 3 2" xfId="792" xr:uid="{00000000-0005-0000-0000-0000860A0000}"/>
    <cellStyle name="Normal 16 2 3 2 2" xfId="1254" xr:uid="{00000000-0005-0000-0000-0000870A0000}"/>
    <cellStyle name="Normal 16 2 3 2 2 2" xfId="1472" xr:uid="{00000000-0005-0000-0000-0000880A0000}"/>
    <cellStyle name="Normal 16 2 3 2 2 2 2" xfId="3428" xr:uid="{00000000-0005-0000-0000-0000890A0000}"/>
    <cellStyle name="Normal 16 2 3 2 2 2 2 2" xfId="14093" xr:uid="{00000000-0005-0000-0000-00008A0A0000}"/>
    <cellStyle name="Normal 16 2 3 2 2 2 2 3" xfId="8508" xr:uid="{00000000-0005-0000-0000-00008B0A0000}"/>
    <cellStyle name="Normal 16 2 3 2 2 2 3" xfId="8509" xr:uid="{00000000-0005-0000-0000-00008C0A0000}"/>
    <cellStyle name="Normal 16 2 3 2 2 2 4" xfId="7066" xr:uid="{00000000-0005-0000-0000-00008D0A0000}"/>
    <cellStyle name="Normal 16 2 3 2 2 2 5" xfId="12280" xr:uid="{00000000-0005-0000-0000-00008E0A0000}"/>
    <cellStyle name="Normal 16 2 3 2 2 2 6" xfId="5241" xr:uid="{00000000-0005-0000-0000-00008F0A0000}"/>
    <cellStyle name="Normal 16 2 3 2 2 3" xfId="3222" xr:uid="{00000000-0005-0000-0000-0000900A0000}"/>
    <cellStyle name="Normal 16 2 3 2 2 3 2" xfId="13887" xr:uid="{00000000-0005-0000-0000-0000910A0000}"/>
    <cellStyle name="Normal 16 2 3 2 2 3 3" xfId="8510" xr:uid="{00000000-0005-0000-0000-0000920A0000}"/>
    <cellStyle name="Normal 16 2 3 2 2 4" xfId="8511" xr:uid="{00000000-0005-0000-0000-0000930A0000}"/>
    <cellStyle name="Normal 16 2 3 2 2 5" xfId="6860" xr:uid="{00000000-0005-0000-0000-0000940A0000}"/>
    <cellStyle name="Normal 16 2 3 2 2 6" xfId="12074" xr:uid="{00000000-0005-0000-0000-0000950A0000}"/>
    <cellStyle name="Normal 16 2 3 2 2 7" xfId="5035" xr:uid="{00000000-0005-0000-0000-0000960A0000}"/>
    <cellStyle name="Normal 16 2 3 2 3" xfId="1471" xr:uid="{00000000-0005-0000-0000-0000970A0000}"/>
    <cellStyle name="Normal 16 2 3 2 3 2" xfId="3427" xr:uid="{00000000-0005-0000-0000-0000980A0000}"/>
    <cellStyle name="Normal 16 2 3 2 3 2 2" xfId="14092" xr:uid="{00000000-0005-0000-0000-0000990A0000}"/>
    <cellStyle name="Normal 16 2 3 2 3 2 3" xfId="8512" xr:uid="{00000000-0005-0000-0000-00009A0A0000}"/>
    <cellStyle name="Normal 16 2 3 2 3 3" xfId="8513" xr:uid="{00000000-0005-0000-0000-00009B0A0000}"/>
    <cellStyle name="Normal 16 2 3 2 3 4" xfId="7065" xr:uid="{00000000-0005-0000-0000-00009C0A0000}"/>
    <cellStyle name="Normal 16 2 3 2 3 5" xfId="12279" xr:uid="{00000000-0005-0000-0000-00009D0A0000}"/>
    <cellStyle name="Normal 16 2 3 2 3 6" xfId="5240" xr:uid="{00000000-0005-0000-0000-00009E0A0000}"/>
    <cellStyle name="Normal 16 2 3 2 4" xfId="2855" xr:uid="{00000000-0005-0000-0000-00009F0A0000}"/>
    <cellStyle name="Normal 16 2 3 2 4 2" xfId="13520" xr:uid="{00000000-0005-0000-0000-0000A00A0000}"/>
    <cellStyle name="Normal 16 2 3 2 4 3" xfId="8514" xr:uid="{00000000-0005-0000-0000-0000A10A0000}"/>
    <cellStyle name="Normal 16 2 3 2 5" xfId="8515" xr:uid="{00000000-0005-0000-0000-0000A20A0000}"/>
    <cellStyle name="Normal 16 2 3 2 6" xfId="6493" xr:uid="{00000000-0005-0000-0000-0000A30A0000}"/>
    <cellStyle name="Normal 16 2 3 2 7" xfId="11707" xr:uid="{00000000-0005-0000-0000-0000A40A0000}"/>
    <cellStyle name="Normal 16 2 3 2 8" xfId="4668" xr:uid="{00000000-0005-0000-0000-0000A50A0000}"/>
    <cellStyle name="Normal 16 2 3 3" xfId="944" xr:uid="{00000000-0005-0000-0000-0000A60A0000}"/>
    <cellStyle name="Normal 16 2 3 3 2" xfId="1473" xr:uid="{00000000-0005-0000-0000-0000A70A0000}"/>
    <cellStyle name="Normal 16 2 3 3 2 2" xfId="3429" xr:uid="{00000000-0005-0000-0000-0000A80A0000}"/>
    <cellStyle name="Normal 16 2 3 3 2 2 2" xfId="14094" xr:uid="{00000000-0005-0000-0000-0000A90A0000}"/>
    <cellStyle name="Normal 16 2 3 3 2 2 3" xfId="8516" xr:uid="{00000000-0005-0000-0000-0000AA0A0000}"/>
    <cellStyle name="Normal 16 2 3 3 2 3" xfId="8517" xr:uid="{00000000-0005-0000-0000-0000AB0A0000}"/>
    <cellStyle name="Normal 16 2 3 3 2 4" xfId="7067" xr:uid="{00000000-0005-0000-0000-0000AC0A0000}"/>
    <cellStyle name="Normal 16 2 3 3 2 5" xfId="12281" xr:uid="{00000000-0005-0000-0000-0000AD0A0000}"/>
    <cellStyle name="Normal 16 2 3 3 2 6" xfId="5242" xr:uid="{00000000-0005-0000-0000-0000AE0A0000}"/>
    <cellStyle name="Normal 16 2 3 3 3" xfId="2993" xr:uid="{00000000-0005-0000-0000-0000AF0A0000}"/>
    <cellStyle name="Normal 16 2 3 3 3 2" xfId="13658" xr:uid="{00000000-0005-0000-0000-0000B00A0000}"/>
    <cellStyle name="Normal 16 2 3 3 3 3" xfId="8518" xr:uid="{00000000-0005-0000-0000-0000B10A0000}"/>
    <cellStyle name="Normal 16 2 3 3 4" xfId="8519" xr:uid="{00000000-0005-0000-0000-0000B20A0000}"/>
    <cellStyle name="Normal 16 2 3 3 5" xfId="6631" xr:uid="{00000000-0005-0000-0000-0000B30A0000}"/>
    <cellStyle name="Normal 16 2 3 3 6" xfId="11845" xr:uid="{00000000-0005-0000-0000-0000B40A0000}"/>
    <cellStyle name="Normal 16 2 3 3 7" xfId="4806" xr:uid="{00000000-0005-0000-0000-0000B50A0000}"/>
    <cellStyle name="Normal 16 2 3 4" xfId="1470" xr:uid="{00000000-0005-0000-0000-0000B60A0000}"/>
    <cellStyle name="Normal 16 2 3 4 2" xfId="3426" xr:uid="{00000000-0005-0000-0000-0000B70A0000}"/>
    <cellStyle name="Normal 16 2 3 4 2 2" xfId="14091" xr:uid="{00000000-0005-0000-0000-0000B80A0000}"/>
    <cellStyle name="Normal 16 2 3 4 2 3" xfId="8520" xr:uid="{00000000-0005-0000-0000-0000B90A0000}"/>
    <cellStyle name="Normal 16 2 3 4 3" xfId="8521" xr:uid="{00000000-0005-0000-0000-0000BA0A0000}"/>
    <cellStyle name="Normal 16 2 3 4 4" xfId="7064" xr:uid="{00000000-0005-0000-0000-0000BB0A0000}"/>
    <cellStyle name="Normal 16 2 3 4 5" xfId="12278" xr:uid="{00000000-0005-0000-0000-0000BC0A0000}"/>
    <cellStyle name="Normal 16 2 3 4 6" xfId="5239" xr:uid="{00000000-0005-0000-0000-0000BD0A0000}"/>
    <cellStyle name="Normal 16 2 3 5" xfId="2249" xr:uid="{00000000-0005-0000-0000-0000BE0A0000}"/>
    <cellStyle name="Normal 16 2 3 5 2" xfId="4101" xr:uid="{00000000-0005-0000-0000-0000BF0A0000}"/>
    <cellStyle name="Normal 16 2 3 5 2 2" xfId="14763" xr:uid="{00000000-0005-0000-0000-0000C00A0000}"/>
    <cellStyle name="Normal 16 2 3 5 2 3" xfId="8522" xr:uid="{00000000-0005-0000-0000-0000C10A0000}"/>
    <cellStyle name="Normal 16 2 3 5 3" xfId="8523" xr:uid="{00000000-0005-0000-0000-0000C20A0000}"/>
    <cellStyle name="Normal 16 2 3 5 4" xfId="7739" xr:uid="{00000000-0005-0000-0000-0000C30A0000}"/>
    <cellStyle name="Normal 16 2 3 5 5" xfId="12950" xr:uid="{00000000-0005-0000-0000-0000C40A0000}"/>
    <cellStyle name="Normal 16 2 3 5 6" xfId="5911" xr:uid="{00000000-0005-0000-0000-0000C50A0000}"/>
    <cellStyle name="Normal 16 2 3 6" xfId="2393" xr:uid="{00000000-0005-0000-0000-0000C60A0000}"/>
    <cellStyle name="Normal 16 2 3 6 2" xfId="4236" xr:uid="{00000000-0005-0000-0000-0000C70A0000}"/>
    <cellStyle name="Normal 16 2 3 6 2 2" xfId="14898" xr:uid="{00000000-0005-0000-0000-0000C80A0000}"/>
    <cellStyle name="Normal 16 2 3 6 2 3" xfId="8524" xr:uid="{00000000-0005-0000-0000-0000C90A0000}"/>
    <cellStyle name="Normal 16 2 3 6 3" xfId="7874" xr:uid="{00000000-0005-0000-0000-0000CA0A0000}"/>
    <cellStyle name="Normal 16 2 3 6 4" xfId="13085" xr:uid="{00000000-0005-0000-0000-0000CB0A0000}"/>
    <cellStyle name="Normal 16 2 3 6 5" xfId="6046" xr:uid="{00000000-0005-0000-0000-0000CC0A0000}"/>
    <cellStyle name="Normal 16 2 3 7" xfId="2720" xr:uid="{00000000-0005-0000-0000-0000CD0A0000}"/>
    <cellStyle name="Normal 16 2 3 7 2" xfId="13385" xr:uid="{00000000-0005-0000-0000-0000CE0A0000}"/>
    <cellStyle name="Normal 16 2 3 7 3" xfId="8525" xr:uid="{00000000-0005-0000-0000-0000CF0A0000}"/>
    <cellStyle name="Normal 16 2 3 8" xfId="8526" xr:uid="{00000000-0005-0000-0000-0000D00A0000}"/>
    <cellStyle name="Normal 16 2 3 9" xfId="6358" xr:uid="{00000000-0005-0000-0000-0000D10A0000}"/>
    <cellStyle name="Normal 16 2 4" xfId="486" xr:uid="{00000000-0005-0000-0000-0000D20A0000}"/>
    <cellStyle name="Normal 16 2 4 2" xfId="1053" xr:uid="{00000000-0005-0000-0000-0000D30A0000}"/>
    <cellStyle name="Normal 16 2 4 2 2" xfId="1475" xr:uid="{00000000-0005-0000-0000-0000D40A0000}"/>
    <cellStyle name="Normal 16 2 4 2 2 2" xfId="3431" xr:uid="{00000000-0005-0000-0000-0000D50A0000}"/>
    <cellStyle name="Normal 16 2 4 2 2 2 2" xfId="14096" xr:uid="{00000000-0005-0000-0000-0000D60A0000}"/>
    <cellStyle name="Normal 16 2 4 2 2 2 3" xfId="8527" xr:uid="{00000000-0005-0000-0000-0000D70A0000}"/>
    <cellStyle name="Normal 16 2 4 2 2 3" xfId="8528" xr:uid="{00000000-0005-0000-0000-0000D80A0000}"/>
    <cellStyle name="Normal 16 2 4 2 2 4" xfId="7069" xr:uid="{00000000-0005-0000-0000-0000D90A0000}"/>
    <cellStyle name="Normal 16 2 4 2 2 5" xfId="12283" xr:uid="{00000000-0005-0000-0000-0000DA0A0000}"/>
    <cellStyle name="Normal 16 2 4 2 2 6" xfId="5244" xr:uid="{00000000-0005-0000-0000-0000DB0A0000}"/>
    <cellStyle name="Normal 16 2 4 2 3" xfId="3083" xr:uid="{00000000-0005-0000-0000-0000DC0A0000}"/>
    <cellStyle name="Normal 16 2 4 2 3 2" xfId="13748" xr:uid="{00000000-0005-0000-0000-0000DD0A0000}"/>
    <cellStyle name="Normal 16 2 4 2 3 3" xfId="8529" xr:uid="{00000000-0005-0000-0000-0000DE0A0000}"/>
    <cellStyle name="Normal 16 2 4 2 4" xfId="8530" xr:uid="{00000000-0005-0000-0000-0000DF0A0000}"/>
    <cellStyle name="Normal 16 2 4 2 5" xfId="6721" xr:uid="{00000000-0005-0000-0000-0000E00A0000}"/>
    <cellStyle name="Normal 16 2 4 2 6" xfId="11935" xr:uid="{00000000-0005-0000-0000-0000E10A0000}"/>
    <cellStyle name="Normal 16 2 4 2 7" xfId="4896" xr:uid="{00000000-0005-0000-0000-0000E20A0000}"/>
    <cellStyle name="Normal 16 2 4 3" xfId="1474" xr:uid="{00000000-0005-0000-0000-0000E30A0000}"/>
    <cellStyle name="Normal 16 2 4 3 2" xfId="3430" xr:uid="{00000000-0005-0000-0000-0000E40A0000}"/>
    <cellStyle name="Normal 16 2 4 3 2 2" xfId="14095" xr:uid="{00000000-0005-0000-0000-0000E50A0000}"/>
    <cellStyle name="Normal 16 2 4 3 2 3" xfId="8531" xr:uid="{00000000-0005-0000-0000-0000E60A0000}"/>
    <cellStyle name="Normal 16 2 4 3 3" xfId="8532" xr:uid="{00000000-0005-0000-0000-0000E70A0000}"/>
    <cellStyle name="Normal 16 2 4 3 4" xfId="7068" xr:uid="{00000000-0005-0000-0000-0000E80A0000}"/>
    <cellStyle name="Normal 16 2 4 3 5" xfId="12282" xr:uid="{00000000-0005-0000-0000-0000E90A0000}"/>
    <cellStyle name="Normal 16 2 4 3 6" xfId="5243" xr:uid="{00000000-0005-0000-0000-0000EA0A0000}"/>
    <cellStyle name="Normal 16 2 4 4" xfId="2631" xr:uid="{00000000-0005-0000-0000-0000EB0A0000}"/>
    <cellStyle name="Normal 16 2 4 4 2" xfId="13296" xr:uid="{00000000-0005-0000-0000-0000EC0A0000}"/>
    <cellStyle name="Normal 16 2 4 4 3" xfId="8533" xr:uid="{00000000-0005-0000-0000-0000ED0A0000}"/>
    <cellStyle name="Normal 16 2 4 5" xfId="8534" xr:uid="{00000000-0005-0000-0000-0000EE0A0000}"/>
    <cellStyle name="Normal 16 2 4 6" xfId="6269" xr:uid="{00000000-0005-0000-0000-0000EF0A0000}"/>
    <cellStyle name="Normal 16 2 4 7" xfId="11483" xr:uid="{00000000-0005-0000-0000-0000F00A0000}"/>
    <cellStyle name="Normal 16 2 4 8" xfId="4444" xr:uid="{00000000-0005-0000-0000-0000F10A0000}"/>
    <cellStyle name="Normal 16 2 5" xfId="702" xr:uid="{00000000-0005-0000-0000-0000F20A0000}"/>
    <cellStyle name="Normal 16 2 5 2" xfId="1165" xr:uid="{00000000-0005-0000-0000-0000F30A0000}"/>
    <cellStyle name="Normal 16 2 5 2 2" xfId="1477" xr:uid="{00000000-0005-0000-0000-0000F40A0000}"/>
    <cellStyle name="Normal 16 2 5 2 2 2" xfId="3433" xr:uid="{00000000-0005-0000-0000-0000F50A0000}"/>
    <cellStyle name="Normal 16 2 5 2 2 2 2" xfId="14098" xr:uid="{00000000-0005-0000-0000-0000F60A0000}"/>
    <cellStyle name="Normal 16 2 5 2 2 2 3" xfId="8535" xr:uid="{00000000-0005-0000-0000-0000F70A0000}"/>
    <cellStyle name="Normal 16 2 5 2 2 3" xfId="8536" xr:uid="{00000000-0005-0000-0000-0000F80A0000}"/>
    <cellStyle name="Normal 16 2 5 2 2 4" xfId="7071" xr:uid="{00000000-0005-0000-0000-0000F90A0000}"/>
    <cellStyle name="Normal 16 2 5 2 2 5" xfId="12285" xr:uid="{00000000-0005-0000-0000-0000FA0A0000}"/>
    <cellStyle name="Normal 16 2 5 2 2 6" xfId="5246" xr:uid="{00000000-0005-0000-0000-0000FB0A0000}"/>
    <cellStyle name="Normal 16 2 5 2 3" xfId="3133" xr:uid="{00000000-0005-0000-0000-0000FC0A0000}"/>
    <cellStyle name="Normal 16 2 5 2 3 2" xfId="13798" xr:uid="{00000000-0005-0000-0000-0000FD0A0000}"/>
    <cellStyle name="Normal 16 2 5 2 3 3" xfId="8537" xr:uid="{00000000-0005-0000-0000-0000FE0A0000}"/>
    <cellStyle name="Normal 16 2 5 2 4" xfId="8538" xr:uid="{00000000-0005-0000-0000-0000FF0A0000}"/>
    <cellStyle name="Normal 16 2 5 2 5" xfId="6771" xr:uid="{00000000-0005-0000-0000-0000000B0000}"/>
    <cellStyle name="Normal 16 2 5 2 6" xfId="11985" xr:uid="{00000000-0005-0000-0000-0000010B0000}"/>
    <cellStyle name="Normal 16 2 5 2 7" xfId="4946" xr:uid="{00000000-0005-0000-0000-0000020B0000}"/>
    <cellStyle name="Normal 16 2 5 3" xfId="1476" xr:uid="{00000000-0005-0000-0000-0000030B0000}"/>
    <cellStyle name="Normal 16 2 5 3 2" xfId="3432" xr:uid="{00000000-0005-0000-0000-0000040B0000}"/>
    <cellStyle name="Normal 16 2 5 3 2 2" xfId="14097" xr:uid="{00000000-0005-0000-0000-0000050B0000}"/>
    <cellStyle name="Normal 16 2 5 3 2 3" xfId="8539" xr:uid="{00000000-0005-0000-0000-0000060B0000}"/>
    <cellStyle name="Normal 16 2 5 3 3" xfId="8540" xr:uid="{00000000-0005-0000-0000-0000070B0000}"/>
    <cellStyle name="Normal 16 2 5 3 4" xfId="7070" xr:uid="{00000000-0005-0000-0000-0000080B0000}"/>
    <cellStyle name="Normal 16 2 5 3 5" xfId="12284" xr:uid="{00000000-0005-0000-0000-0000090B0000}"/>
    <cellStyle name="Normal 16 2 5 3 6" xfId="5245" xr:uid="{00000000-0005-0000-0000-00000A0B0000}"/>
    <cellStyle name="Normal 16 2 5 4" xfId="2766" xr:uid="{00000000-0005-0000-0000-00000B0B0000}"/>
    <cellStyle name="Normal 16 2 5 4 2" xfId="13431" xr:uid="{00000000-0005-0000-0000-00000C0B0000}"/>
    <cellStyle name="Normal 16 2 5 4 3" xfId="8541" xr:uid="{00000000-0005-0000-0000-00000D0B0000}"/>
    <cellStyle name="Normal 16 2 5 5" xfId="8542" xr:uid="{00000000-0005-0000-0000-00000E0B0000}"/>
    <cellStyle name="Normal 16 2 5 6" xfId="6404" xr:uid="{00000000-0005-0000-0000-00000F0B0000}"/>
    <cellStyle name="Normal 16 2 5 7" xfId="11618" xr:uid="{00000000-0005-0000-0000-0000100B0000}"/>
    <cellStyle name="Normal 16 2 5 8" xfId="4579" xr:uid="{00000000-0005-0000-0000-0000110B0000}"/>
    <cellStyle name="Normal 16 2 6" xfId="370" xr:uid="{00000000-0005-0000-0000-0000120B0000}"/>
    <cellStyle name="Normal 16 2 6 2" xfId="996" xr:uid="{00000000-0005-0000-0000-0000130B0000}"/>
    <cellStyle name="Normal 16 2 6 2 2" xfId="1479" xr:uid="{00000000-0005-0000-0000-0000140B0000}"/>
    <cellStyle name="Normal 16 2 6 2 2 2" xfId="3435" xr:uid="{00000000-0005-0000-0000-0000150B0000}"/>
    <cellStyle name="Normal 16 2 6 2 2 2 2" xfId="14100" xr:uid="{00000000-0005-0000-0000-0000160B0000}"/>
    <cellStyle name="Normal 16 2 6 2 2 2 3" xfId="8543" xr:uid="{00000000-0005-0000-0000-0000170B0000}"/>
    <cellStyle name="Normal 16 2 6 2 2 3" xfId="8544" xr:uid="{00000000-0005-0000-0000-0000180B0000}"/>
    <cellStyle name="Normal 16 2 6 2 2 4" xfId="7073" xr:uid="{00000000-0005-0000-0000-0000190B0000}"/>
    <cellStyle name="Normal 16 2 6 2 2 5" xfId="12287" xr:uid="{00000000-0005-0000-0000-00001A0B0000}"/>
    <cellStyle name="Normal 16 2 6 2 2 6" xfId="5248" xr:uid="{00000000-0005-0000-0000-00001B0B0000}"/>
    <cellStyle name="Normal 16 2 6 2 3" xfId="3039" xr:uid="{00000000-0005-0000-0000-00001C0B0000}"/>
    <cellStyle name="Normal 16 2 6 2 3 2" xfId="13704" xr:uid="{00000000-0005-0000-0000-00001D0B0000}"/>
    <cellStyle name="Normal 16 2 6 2 3 3" xfId="8545" xr:uid="{00000000-0005-0000-0000-00001E0B0000}"/>
    <cellStyle name="Normal 16 2 6 2 4" xfId="8546" xr:uid="{00000000-0005-0000-0000-00001F0B0000}"/>
    <cellStyle name="Normal 16 2 6 2 5" xfId="6677" xr:uid="{00000000-0005-0000-0000-0000200B0000}"/>
    <cellStyle name="Normal 16 2 6 2 6" xfId="11891" xr:uid="{00000000-0005-0000-0000-0000210B0000}"/>
    <cellStyle name="Normal 16 2 6 2 7" xfId="4852" xr:uid="{00000000-0005-0000-0000-0000220B0000}"/>
    <cellStyle name="Normal 16 2 6 3" xfId="1478" xr:uid="{00000000-0005-0000-0000-0000230B0000}"/>
    <cellStyle name="Normal 16 2 6 3 2" xfId="3434" xr:uid="{00000000-0005-0000-0000-0000240B0000}"/>
    <cellStyle name="Normal 16 2 6 3 2 2" xfId="14099" xr:uid="{00000000-0005-0000-0000-0000250B0000}"/>
    <cellStyle name="Normal 16 2 6 3 2 3" xfId="8547" xr:uid="{00000000-0005-0000-0000-0000260B0000}"/>
    <cellStyle name="Normal 16 2 6 3 3" xfId="8548" xr:uid="{00000000-0005-0000-0000-0000270B0000}"/>
    <cellStyle name="Normal 16 2 6 3 4" xfId="7072" xr:uid="{00000000-0005-0000-0000-0000280B0000}"/>
    <cellStyle name="Normal 16 2 6 3 5" xfId="12286" xr:uid="{00000000-0005-0000-0000-0000290B0000}"/>
    <cellStyle name="Normal 16 2 6 3 6" xfId="5247" xr:uid="{00000000-0005-0000-0000-00002A0B0000}"/>
    <cellStyle name="Normal 16 2 6 4" xfId="2582" xr:uid="{00000000-0005-0000-0000-00002B0B0000}"/>
    <cellStyle name="Normal 16 2 6 4 2" xfId="13247" xr:uid="{00000000-0005-0000-0000-00002C0B0000}"/>
    <cellStyle name="Normal 16 2 6 4 3" xfId="8549" xr:uid="{00000000-0005-0000-0000-00002D0B0000}"/>
    <cellStyle name="Normal 16 2 6 5" xfId="8550" xr:uid="{00000000-0005-0000-0000-00002E0B0000}"/>
    <cellStyle name="Normal 16 2 6 6" xfId="6220" xr:uid="{00000000-0005-0000-0000-00002F0B0000}"/>
    <cellStyle name="Normal 16 2 6 7" xfId="11434" xr:uid="{00000000-0005-0000-0000-0000300B0000}"/>
    <cellStyle name="Normal 16 2 6 8" xfId="4395" xr:uid="{00000000-0005-0000-0000-0000310B0000}"/>
    <cellStyle name="Normal 16 2 7" xfId="850" xr:uid="{00000000-0005-0000-0000-0000320B0000}"/>
    <cellStyle name="Normal 16 2 7 2" xfId="1480" xr:uid="{00000000-0005-0000-0000-0000330B0000}"/>
    <cellStyle name="Normal 16 2 7 2 2" xfId="3436" xr:uid="{00000000-0005-0000-0000-0000340B0000}"/>
    <cellStyle name="Normal 16 2 7 2 2 2" xfId="14101" xr:uid="{00000000-0005-0000-0000-0000350B0000}"/>
    <cellStyle name="Normal 16 2 7 2 2 3" xfId="8551" xr:uid="{00000000-0005-0000-0000-0000360B0000}"/>
    <cellStyle name="Normal 16 2 7 2 3" xfId="8552" xr:uid="{00000000-0005-0000-0000-0000370B0000}"/>
    <cellStyle name="Normal 16 2 7 2 4" xfId="7074" xr:uid="{00000000-0005-0000-0000-0000380B0000}"/>
    <cellStyle name="Normal 16 2 7 2 5" xfId="12288" xr:uid="{00000000-0005-0000-0000-0000390B0000}"/>
    <cellStyle name="Normal 16 2 7 2 6" xfId="5249" xr:uid="{00000000-0005-0000-0000-00003A0B0000}"/>
    <cellStyle name="Normal 16 2 7 3" xfId="2904" xr:uid="{00000000-0005-0000-0000-00003B0B0000}"/>
    <cellStyle name="Normal 16 2 7 3 2" xfId="13569" xr:uid="{00000000-0005-0000-0000-00003C0B0000}"/>
    <cellStyle name="Normal 16 2 7 3 3" xfId="8553" xr:uid="{00000000-0005-0000-0000-00003D0B0000}"/>
    <cellStyle name="Normal 16 2 7 4" xfId="8554" xr:uid="{00000000-0005-0000-0000-00003E0B0000}"/>
    <cellStyle name="Normal 16 2 7 5" xfId="6542" xr:uid="{00000000-0005-0000-0000-00003F0B0000}"/>
    <cellStyle name="Normal 16 2 7 6" xfId="11756" xr:uid="{00000000-0005-0000-0000-0000400B0000}"/>
    <cellStyle name="Normal 16 2 7 7" xfId="4717" xr:uid="{00000000-0005-0000-0000-0000410B0000}"/>
    <cellStyle name="Normal 16 2 8" xfId="1315" xr:uid="{00000000-0005-0000-0000-0000420B0000}"/>
    <cellStyle name="Normal 16 2 8 2" xfId="3271" xr:uid="{00000000-0005-0000-0000-0000430B0000}"/>
    <cellStyle name="Normal 16 2 8 2 2" xfId="13936" xr:uid="{00000000-0005-0000-0000-0000440B0000}"/>
    <cellStyle name="Normal 16 2 8 2 3" xfId="8555" xr:uid="{00000000-0005-0000-0000-0000450B0000}"/>
    <cellStyle name="Normal 16 2 8 3" xfId="8556" xr:uid="{00000000-0005-0000-0000-0000460B0000}"/>
    <cellStyle name="Normal 16 2 8 4" xfId="6909" xr:uid="{00000000-0005-0000-0000-0000470B0000}"/>
    <cellStyle name="Normal 16 2 8 5" xfId="12123" xr:uid="{00000000-0005-0000-0000-0000480B0000}"/>
    <cellStyle name="Normal 16 2 8 6" xfId="5084" xr:uid="{00000000-0005-0000-0000-0000490B0000}"/>
    <cellStyle name="Normal 16 2 9" xfId="264" xr:uid="{00000000-0005-0000-0000-00004A0B0000}"/>
    <cellStyle name="Normal 16 2 9 2" xfId="2537" xr:uid="{00000000-0005-0000-0000-00004B0B0000}"/>
    <cellStyle name="Normal 16 2 9 2 2" xfId="13203" xr:uid="{00000000-0005-0000-0000-00004C0B0000}"/>
    <cellStyle name="Normal 16 2 9 2 3" xfId="8557" xr:uid="{00000000-0005-0000-0000-00004D0B0000}"/>
    <cellStyle name="Normal 16 2 9 3" xfId="8558" xr:uid="{00000000-0005-0000-0000-00004E0B0000}"/>
    <cellStyle name="Normal 16 2 9 4" xfId="6175" xr:uid="{00000000-0005-0000-0000-00004F0B0000}"/>
    <cellStyle name="Normal 16 2 9 5" xfId="11390" xr:uid="{00000000-0005-0000-0000-0000500B0000}"/>
    <cellStyle name="Normal 16 2 9 6" xfId="4351" xr:uid="{00000000-0005-0000-0000-0000510B0000}"/>
    <cellStyle name="Normal 16 3" xfId="196" xr:uid="{00000000-0005-0000-0000-0000520B0000}"/>
    <cellStyle name="Normal 16 3 10" xfId="2154" xr:uid="{00000000-0005-0000-0000-0000530B0000}"/>
    <cellStyle name="Normal 16 3 10 2" xfId="4012" xr:uid="{00000000-0005-0000-0000-0000540B0000}"/>
    <cellStyle name="Normal 16 3 10 2 2" xfId="14674" xr:uid="{00000000-0005-0000-0000-0000550B0000}"/>
    <cellStyle name="Normal 16 3 10 2 3" xfId="8559" xr:uid="{00000000-0005-0000-0000-0000560B0000}"/>
    <cellStyle name="Normal 16 3 10 3" xfId="8560" xr:uid="{00000000-0005-0000-0000-0000570B0000}"/>
    <cellStyle name="Normal 16 3 10 4" xfId="7650" xr:uid="{00000000-0005-0000-0000-0000580B0000}"/>
    <cellStyle name="Normal 16 3 10 5" xfId="12861" xr:uid="{00000000-0005-0000-0000-0000590B0000}"/>
    <cellStyle name="Normal 16 3 10 6" xfId="5822" xr:uid="{00000000-0005-0000-0000-00005A0B0000}"/>
    <cellStyle name="Normal 16 3 11" xfId="2305" xr:uid="{00000000-0005-0000-0000-00005B0B0000}"/>
    <cellStyle name="Normal 16 3 11 2" xfId="4148" xr:uid="{00000000-0005-0000-0000-00005C0B0000}"/>
    <cellStyle name="Normal 16 3 11 2 2" xfId="14810" xr:uid="{00000000-0005-0000-0000-00005D0B0000}"/>
    <cellStyle name="Normal 16 3 11 2 3" xfId="8561" xr:uid="{00000000-0005-0000-0000-00005E0B0000}"/>
    <cellStyle name="Normal 16 3 11 3" xfId="7786" xr:uid="{00000000-0005-0000-0000-00005F0B0000}"/>
    <cellStyle name="Normal 16 3 11 4" xfId="12997" xr:uid="{00000000-0005-0000-0000-0000600B0000}"/>
    <cellStyle name="Normal 16 3 11 5" xfId="5958" xr:uid="{00000000-0005-0000-0000-0000610B0000}"/>
    <cellStyle name="Normal 16 3 12" xfId="2524" xr:uid="{00000000-0005-0000-0000-0000620B0000}"/>
    <cellStyle name="Normal 16 3 12 2" xfId="8562" xr:uid="{00000000-0005-0000-0000-0000630B0000}"/>
    <cellStyle name="Normal 16 3 12 3" xfId="13191" xr:uid="{00000000-0005-0000-0000-0000640B0000}"/>
    <cellStyle name="Normal 16 3 12 4" xfId="6103" xr:uid="{00000000-0005-0000-0000-0000650B0000}"/>
    <cellStyle name="Normal 16 3 13" xfId="8563" xr:uid="{00000000-0005-0000-0000-0000660B0000}"/>
    <cellStyle name="Normal 16 3 14" xfId="6162" xr:uid="{00000000-0005-0000-0000-0000670B0000}"/>
    <cellStyle name="Normal 16 3 15" xfId="11378" xr:uid="{00000000-0005-0000-0000-0000680B0000}"/>
    <cellStyle name="Normal 16 3 16" xfId="4339" xr:uid="{00000000-0005-0000-0000-0000690B0000}"/>
    <cellStyle name="Normal 16 3 2" xfId="545" xr:uid="{00000000-0005-0000-0000-00006A0B0000}"/>
    <cellStyle name="Normal 16 3 2 10" xfId="11530" xr:uid="{00000000-0005-0000-0000-00006B0B0000}"/>
    <cellStyle name="Normal 16 3 2 11" xfId="4491" xr:uid="{00000000-0005-0000-0000-00006C0B0000}"/>
    <cellStyle name="Normal 16 3 2 2" xfId="749" xr:uid="{00000000-0005-0000-0000-00006D0B0000}"/>
    <cellStyle name="Normal 16 3 2 2 2" xfId="1212" xr:uid="{00000000-0005-0000-0000-00006E0B0000}"/>
    <cellStyle name="Normal 16 3 2 2 2 2" xfId="1483" xr:uid="{00000000-0005-0000-0000-00006F0B0000}"/>
    <cellStyle name="Normal 16 3 2 2 2 2 2" xfId="3439" xr:uid="{00000000-0005-0000-0000-0000700B0000}"/>
    <cellStyle name="Normal 16 3 2 2 2 2 2 2" xfId="14104" xr:uid="{00000000-0005-0000-0000-0000710B0000}"/>
    <cellStyle name="Normal 16 3 2 2 2 2 2 3" xfId="8564" xr:uid="{00000000-0005-0000-0000-0000720B0000}"/>
    <cellStyle name="Normal 16 3 2 2 2 2 3" xfId="8565" xr:uid="{00000000-0005-0000-0000-0000730B0000}"/>
    <cellStyle name="Normal 16 3 2 2 2 2 4" xfId="7077" xr:uid="{00000000-0005-0000-0000-0000740B0000}"/>
    <cellStyle name="Normal 16 3 2 2 2 2 5" xfId="12291" xr:uid="{00000000-0005-0000-0000-0000750B0000}"/>
    <cellStyle name="Normal 16 3 2 2 2 2 6" xfId="5252" xr:uid="{00000000-0005-0000-0000-0000760B0000}"/>
    <cellStyle name="Normal 16 3 2 2 2 3" xfId="3180" xr:uid="{00000000-0005-0000-0000-0000770B0000}"/>
    <cellStyle name="Normal 16 3 2 2 2 3 2" xfId="13845" xr:uid="{00000000-0005-0000-0000-0000780B0000}"/>
    <cellStyle name="Normal 16 3 2 2 2 3 3" xfId="8566" xr:uid="{00000000-0005-0000-0000-0000790B0000}"/>
    <cellStyle name="Normal 16 3 2 2 2 4" xfId="8567" xr:uid="{00000000-0005-0000-0000-00007A0B0000}"/>
    <cellStyle name="Normal 16 3 2 2 2 5" xfId="6818" xr:uid="{00000000-0005-0000-0000-00007B0B0000}"/>
    <cellStyle name="Normal 16 3 2 2 2 6" xfId="12032" xr:uid="{00000000-0005-0000-0000-00007C0B0000}"/>
    <cellStyle name="Normal 16 3 2 2 2 7" xfId="4993" xr:uid="{00000000-0005-0000-0000-00007D0B0000}"/>
    <cellStyle name="Normal 16 3 2 2 3" xfId="1482" xr:uid="{00000000-0005-0000-0000-00007E0B0000}"/>
    <cellStyle name="Normal 16 3 2 2 3 2" xfId="3438" xr:uid="{00000000-0005-0000-0000-00007F0B0000}"/>
    <cellStyle name="Normal 16 3 2 2 3 2 2" xfId="14103" xr:uid="{00000000-0005-0000-0000-0000800B0000}"/>
    <cellStyle name="Normal 16 3 2 2 3 2 3" xfId="8568" xr:uid="{00000000-0005-0000-0000-0000810B0000}"/>
    <cellStyle name="Normal 16 3 2 2 3 3" xfId="8569" xr:uid="{00000000-0005-0000-0000-0000820B0000}"/>
    <cellStyle name="Normal 16 3 2 2 3 4" xfId="7076" xr:uid="{00000000-0005-0000-0000-0000830B0000}"/>
    <cellStyle name="Normal 16 3 2 2 3 5" xfId="12290" xr:uid="{00000000-0005-0000-0000-0000840B0000}"/>
    <cellStyle name="Normal 16 3 2 2 3 6" xfId="5251" xr:uid="{00000000-0005-0000-0000-0000850B0000}"/>
    <cellStyle name="Normal 16 3 2 2 4" xfId="2813" xr:uid="{00000000-0005-0000-0000-0000860B0000}"/>
    <cellStyle name="Normal 16 3 2 2 4 2" xfId="13478" xr:uid="{00000000-0005-0000-0000-0000870B0000}"/>
    <cellStyle name="Normal 16 3 2 2 4 3" xfId="8570" xr:uid="{00000000-0005-0000-0000-0000880B0000}"/>
    <cellStyle name="Normal 16 3 2 2 5" xfId="8571" xr:uid="{00000000-0005-0000-0000-0000890B0000}"/>
    <cellStyle name="Normal 16 3 2 2 6" xfId="6451" xr:uid="{00000000-0005-0000-0000-00008A0B0000}"/>
    <cellStyle name="Normal 16 3 2 2 7" xfId="11665" xr:uid="{00000000-0005-0000-0000-00008B0B0000}"/>
    <cellStyle name="Normal 16 3 2 2 8" xfId="4626" xr:uid="{00000000-0005-0000-0000-00008C0B0000}"/>
    <cellStyle name="Normal 16 3 2 3" xfId="899" xr:uid="{00000000-0005-0000-0000-00008D0B0000}"/>
    <cellStyle name="Normal 16 3 2 3 2" xfId="1484" xr:uid="{00000000-0005-0000-0000-00008E0B0000}"/>
    <cellStyle name="Normal 16 3 2 3 2 2" xfId="3440" xr:uid="{00000000-0005-0000-0000-00008F0B0000}"/>
    <cellStyle name="Normal 16 3 2 3 2 2 2" xfId="14105" xr:uid="{00000000-0005-0000-0000-0000900B0000}"/>
    <cellStyle name="Normal 16 3 2 3 2 2 3" xfId="8572" xr:uid="{00000000-0005-0000-0000-0000910B0000}"/>
    <cellStyle name="Normal 16 3 2 3 2 3" xfId="8573" xr:uid="{00000000-0005-0000-0000-0000920B0000}"/>
    <cellStyle name="Normal 16 3 2 3 2 4" xfId="7078" xr:uid="{00000000-0005-0000-0000-0000930B0000}"/>
    <cellStyle name="Normal 16 3 2 3 2 5" xfId="12292" xr:uid="{00000000-0005-0000-0000-0000940B0000}"/>
    <cellStyle name="Normal 16 3 2 3 2 6" xfId="5253" xr:uid="{00000000-0005-0000-0000-0000950B0000}"/>
    <cellStyle name="Normal 16 3 2 3 3" xfId="2951" xr:uid="{00000000-0005-0000-0000-0000960B0000}"/>
    <cellStyle name="Normal 16 3 2 3 3 2" xfId="13616" xr:uid="{00000000-0005-0000-0000-0000970B0000}"/>
    <cellStyle name="Normal 16 3 2 3 3 3" xfId="8574" xr:uid="{00000000-0005-0000-0000-0000980B0000}"/>
    <cellStyle name="Normal 16 3 2 3 4" xfId="8575" xr:uid="{00000000-0005-0000-0000-0000990B0000}"/>
    <cellStyle name="Normal 16 3 2 3 5" xfId="6589" xr:uid="{00000000-0005-0000-0000-00009A0B0000}"/>
    <cellStyle name="Normal 16 3 2 3 6" xfId="11803" xr:uid="{00000000-0005-0000-0000-00009B0B0000}"/>
    <cellStyle name="Normal 16 3 2 3 7" xfId="4764" xr:uid="{00000000-0005-0000-0000-00009C0B0000}"/>
    <cellStyle name="Normal 16 3 2 4" xfId="1481" xr:uid="{00000000-0005-0000-0000-00009D0B0000}"/>
    <cellStyle name="Normal 16 3 2 4 2" xfId="3437" xr:uid="{00000000-0005-0000-0000-00009E0B0000}"/>
    <cellStyle name="Normal 16 3 2 4 2 2" xfId="14102" xr:uid="{00000000-0005-0000-0000-00009F0B0000}"/>
    <cellStyle name="Normal 16 3 2 4 2 3" xfId="8576" xr:uid="{00000000-0005-0000-0000-0000A00B0000}"/>
    <cellStyle name="Normal 16 3 2 4 3" xfId="8577" xr:uid="{00000000-0005-0000-0000-0000A10B0000}"/>
    <cellStyle name="Normal 16 3 2 4 4" xfId="7075" xr:uid="{00000000-0005-0000-0000-0000A20B0000}"/>
    <cellStyle name="Normal 16 3 2 4 5" xfId="12289" xr:uid="{00000000-0005-0000-0000-0000A30B0000}"/>
    <cellStyle name="Normal 16 3 2 4 6" xfId="5250" xr:uid="{00000000-0005-0000-0000-0000A40B0000}"/>
    <cellStyle name="Normal 16 3 2 5" xfId="2203" xr:uid="{00000000-0005-0000-0000-0000A50B0000}"/>
    <cellStyle name="Normal 16 3 2 5 2" xfId="4058" xr:uid="{00000000-0005-0000-0000-0000A60B0000}"/>
    <cellStyle name="Normal 16 3 2 5 2 2" xfId="14720" xr:uid="{00000000-0005-0000-0000-0000A70B0000}"/>
    <cellStyle name="Normal 16 3 2 5 2 3" xfId="8578" xr:uid="{00000000-0005-0000-0000-0000A80B0000}"/>
    <cellStyle name="Normal 16 3 2 5 3" xfId="8579" xr:uid="{00000000-0005-0000-0000-0000A90B0000}"/>
    <cellStyle name="Normal 16 3 2 5 4" xfId="7696" xr:uid="{00000000-0005-0000-0000-0000AA0B0000}"/>
    <cellStyle name="Normal 16 3 2 5 5" xfId="12907" xr:uid="{00000000-0005-0000-0000-0000AB0B0000}"/>
    <cellStyle name="Normal 16 3 2 5 6" xfId="5868" xr:uid="{00000000-0005-0000-0000-0000AC0B0000}"/>
    <cellStyle name="Normal 16 3 2 6" xfId="2351" xr:uid="{00000000-0005-0000-0000-0000AD0B0000}"/>
    <cellStyle name="Normal 16 3 2 6 2" xfId="4194" xr:uid="{00000000-0005-0000-0000-0000AE0B0000}"/>
    <cellStyle name="Normal 16 3 2 6 2 2" xfId="14856" xr:uid="{00000000-0005-0000-0000-0000AF0B0000}"/>
    <cellStyle name="Normal 16 3 2 6 2 3" xfId="8580" xr:uid="{00000000-0005-0000-0000-0000B00B0000}"/>
    <cellStyle name="Normal 16 3 2 6 3" xfId="7832" xr:uid="{00000000-0005-0000-0000-0000B10B0000}"/>
    <cellStyle name="Normal 16 3 2 6 4" xfId="13043" xr:uid="{00000000-0005-0000-0000-0000B20B0000}"/>
    <cellStyle name="Normal 16 3 2 6 5" xfId="6004" xr:uid="{00000000-0005-0000-0000-0000B30B0000}"/>
    <cellStyle name="Normal 16 3 2 7" xfId="2678" xr:uid="{00000000-0005-0000-0000-0000B40B0000}"/>
    <cellStyle name="Normal 16 3 2 7 2" xfId="13343" xr:uid="{00000000-0005-0000-0000-0000B50B0000}"/>
    <cellStyle name="Normal 16 3 2 7 3" xfId="8581" xr:uid="{00000000-0005-0000-0000-0000B60B0000}"/>
    <cellStyle name="Normal 16 3 2 8" xfId="8582" xr:uid="{00000000-0005-0000-0000-0000B70B0000}"/>
    <cellStyle name="Normal 16 3 2 9" xfId="6316" xr:uid="{00000000-0005-0000-0000-0000B80B0000}"/>
    <cellStyle name="Normal 16 3 3" xfId="651" xr:uid="{00000000-0005-0000-0000-0000B90B0000}"/>
    <cellStyle name="Normal 16 3 3 10" xfId="11573" xr:uid="{00000000-0005-0000-0000-0000BA0B0000}"/>
    <cellStyle name="Normal 16 3 3 11" xfId="4534" xr:uid="{00000000-0005-0000-0000-0000BB0B0000}"/>
    <cellStyle name="Normal 16 3 3 2" xfId="793" xr:uid="{00000000-0005-0000-0000-0000BC0B0000}"/>
    <cellStyle name="Normal 16 3 3 2 2" xfId="1255" xr:uid="{00000000-0005-0000-0000-0000BD0B0000}"/>
    <cellStyle name="Normal 16 3 3 2 2 2" xfId="1487" xr:uid="{00000000-0005-0000-0000-0000BE0B0000}"/>
    <cellStyle name="Normal 16 3 3 2 2 2 2" xfId="3443" xr:uid="{00000000-0005-0000-0000-0000BF0B0000}"/>
    <cellStyle name="Normal 16 3 3 2 2 2 2 2" xfId="14108" xr:uid="{00000000-0005-0000-0000-0000C00B0000}"/>
    <cellStyle name="Normal 16 3 3 2 2 2 2 3" xfId="8583" xr:uid="{00000000-0005-0000-0000-0000C10B0000}"/>
    <cellStyle name="Normal 16 3 3 2 2 2 3" xfId="8584" xr:uid="{00000000-0005-0000-0000-0000C20B0000}"/>
    <cellStyle name="Normal 16 3 3 2 2 2 4" xfId="7081" xr:uid="{00000000-0005-0000-0000-0000C30B0000}"/>
    <cellStyle name="Normal 16 3 3 2 2 2 5" xfId="12295" xr:uid="{00000000-0005-0000-0000-0000C40B0000}"/>
    <cellStyle name="Normal 16 3 3 2 2 2 6" xfId="5256" xr:uid="{00000000-0005-0000-0000-0000C50B0000}"/>
    <cellStyle name="Normal 16 3 3 2 2 3" xfId="3223" xr:uid="{00000000-0005-0000-0000-0000C60B0000}"/>
    <cellStyle name="Normal 16 3 3 2 2 3 2" xfId="13888" xr:uid="{00000000-0005-0000-0000-0000C70B0000}"/>
    <cellStyle name="Normal 16 3 3 2 2 3 3" xfId="8585" xr:uid="{00000000-0005-0000-0000-0000C80B0000}"/>
    <cellStyle name="Normal 16 3 3 2 2 4" xfId="8586" xr:uid="{00000000-0005-0000-0000-0000C90B0000}"/>
    <cellStyle name="Normal 16 3 3 2 2 5" xfId="6861" xr:uid="{00000000-0005-0000-0000-0000CA0B0000}"/>
    <cellStyle name="Normal 16 3 3 2 2 6" xfId="12075" xr:uid="{00000000-0005-0000-0000-0000CB0B0000}"/>
    <cellStyle name="Normal 16 3 3 2 2 7" xfId="5036" xr:uid="{00000000-0005-0000-0000-0000CC0B0000}"/>
    <cellStyle name="Normal 16 3 3 2 3" xfId="1486" xr:uid="{00000000-0005-0000-0000-0000CD0B0000}"/>
    <cellStyle name="Normal 16 3 3 2 3 2" xfId="3442" xr:uid="{00000000-0005-0000-0000-0000CE0B0000}"/>
    <cellStyle name="Normal 16 3 3 2 3 2 2" xfId="14107" xr:uid="{00000000-0005-0000-0000-0000CF0B0000}"/>
    <cellStyle name="Normal 16 3 3 2 3 2 3" xfId="8587" xr:uid="{00000000-0005-0000-0000-0000D00B0000}"/>
    <cellStyle name="Normal 16 3 3 2 3 3" xfId="8588" xr:uid="{00000000-0005-0000-0000-0000D10B0000}"/>
    <cellStyle name="Normal 16 3 3 2 3 4" xfId="7080" xr:uid="{00000000-0005-0000-0000-0000D20B0000}"/>
    <cellStyle name="Normal 16 3 3 2 3 5" xfId="12294" xr:uid="{00000000-0005-0000-0000-0000D30B0000}"/>
    <cellStyle name="Normal 16 3 3 2 3 6" xfId="5255" xr:uid="{00000000-0005-0000-0000-0000D40B0000}"/>
    <cellStyle name="Normal 16 3 3 2 4" xfId="2856" xr:uid="{00000000-0005-0000-0000-0000D50B0000}"/>
    <cellStyle name="Normal 16 3 3 2 4 2" xfId="13521" xr:uid="{00000000-0005-0000-0000-0000D60B0000}"/>
    <cellStyle name="Normal 16 3 3 2 4 3" xfId="8589" xr:uid="{00000000-0005-0000-0000-0000D70B0000}"/>
    <cellStyle name="Normal 16 3 3 2 5" xfId="8590" xr:uid="{00000000-0005-0000-0000-0000D80B0000}"/>
    <cellStyle name="Normal 16 3 3 2 6" xfId="6494" xr:uid="{00000000-0005-0000-0000-0000D90B0000}"/>
    <cellStyle name="Normal 16 3 3 2 7" xfId="11708" xr:uid="{00000000-0005-0000-0000-0000DA0B0000}"/>
    <cellStyle name="Normal 16 3 3 2 8" xfId="4669" xr:uid="{00000000-0005-0000-0000-0000DB0B0000}"/>
    <cellStyle name="Normal 16 3 3 3" xfId="945" xr:uid="{00000000-0005-0000-0000-0000DC0B0000}"/>
    <cellStyle name="Normal 16 3 3 3 2" xfId="1488" xr:uid="{00000000-0005-0000-0000-0000DD0B0000}"/>
    <cellStyle name="Normal 16 3 3 3 2 2" xfId="3444" xr:uid="{00000000-0005-0000-0000-0000DE0B0000}"/>
    <cellStyle name="Normal 16 3 3 3 2 2 2" xfId="14109" xr:uid="{00000000-0005-0000-0000-0000DF0B0000}"/>
    <cellStyle name="Normal 16 3 3 3 2 2 3" xfId="8591" xr:uid="{00000000-0005-0000-0000-0000E00B0000}"/>
    <cellStyle name="Normal 16 3 3 3 2 3" xfId="8592" xr:uid="{00000000-0005-0000-0000-0000E10B0000}"/>
    <cellStyle name="Normal 16 3 3 3 2 4" xfId="7082" xr:uid="{00000000-0005-0000-0000-0000E20B0000}"/>
    <cellStyle name="Normal 16 3 3 3 2 5" xfId="12296" xr:uid="{00000000-0005-0000-0000-0000E30B0000}"/>
    <cellStyle name="Normal 16 3 3 3 2 6" xfId="5257" xr:uid="{00000000-0005-0000-0000-0000E40B0000}"/>
    <cellStyle name="Normal 16 3 3 3 3" xfId="2994" xr:uid="{00000000-0005-0000-0000-0000E50B0000}"/>
    <cellStyle name="Normal 16 3 3 3 3 2" xfId="13659" xr:uid="{00000000-0005-0000-0000-0000E60B0000}"/>
    <cellStyle name="Normal 16 3 3 3 3 3" xfId="8593" xr:uid="{00000000-0005-0000-0000-0000E70B0000}"/>
    <cellStyle name="Normal 16 3 3 3 4" xfId="8594" xr:uid="{00000000-0005-0000-0000-0000E80B0000}"/>
    <cellStyle name="Normal 16 3 3 3 5" xfId="6632" xr:uid="{00000000-0005-0000-0000-0000E90B0000}"/>
    <cellStyle name="Normal 16 3 3 3 6" xfId="11846" xr:uid="{00000000-0005-0000-0000-0000EA0B0000}"/>
    <cellStyle name="Normal 16 3 3 3 7" xfId="4807" xr:uid="{00000000-0005-0000-0000-0000EB0B0000}"/>
    <cellStyle name="Normal 16 3 3 4" xfId="1485" xr:uid="{00000000-0005-0000-0000-0000EC0B0000}"/>
    <cellStyle name="Normal 16 3 3 4 2" xfId="3441" xr:uid="{00000000-0005-0000-0000-0000ED0B0000}"/>
    <cellStyle name="Normal 16 3 3 4 2 2" xfId="14106" xr:uid="{00000000-0005-0000-0000-0000EE0B0000}"/>
    <cellStyle name="Normal 16 3 3 4 2 3" xfId="8595" xr:uid="{00000000-0005-0000-0000-0000EF0B0000}"/>
    <cellStyle name="Normal 16 3 3 4 3" xfId="8596" xr:uid="{00000000-0005-0000-0000-0000F00B0000}"/>
    <cellStyle name="Normal 16 3 3 4 4" xfId="7079" xr:uid="{00000000-0005-0000-0000-0000F10B0000}"/>
    <cellStyle name="Normal 16 3 3 4 5" xfId="12293" xr:uid="{00000000-0005-0000-0000-0000F20B0000}"/>
    <cellStyle name="Normal 16 3 3 4 6" xfId="5254" xr:uid="{00000000-0005-0000-0000-0000F30B0000}"/>
    <cellStyle name="Normal 16 3 3 5" xfId="2250" xr:uid="{00000000-0005-0000-0000-0000F40B0000}"/>
    <cellStyle name="Normal 16 3 3 5 2" xfId="4102" xr:uid="{00000000-0005-0000-0000-0000F50B0000}"/>
    <cellStyle name="Normal 16 3 3 5 2 2" xfId="14764" xr:uid="{00000000-0005-0000-0000-0000F60B0000}"/>
    <cellStyle name="Normal 16 3 3 5 2 3" xfId="8597" xr:uid="{00000000-0005-0000-0000-0000F70B0000}"/>
    <cellStyle name="Normal 16 3 3 5 3" xfId="8598" xr:uid="{00000000-0005-0000-0000-0000F80B0000}"/>
    <cellStyle name="Normal 16 3 3 5 4" xfId="7740" xr:uid="{00000000-0005-0000-0000-0000F90B0000}"/>
    <cellStyle name="Normal 16 3 3 5 5" xfId="12951" xr:uid="{00000000-0005-0000-0000-0000FA0B0000}"/>
    <cellStyle name="Normal 16 3 3 5 6" xfId="5912" xr:uid="{00000000-0005-0000-0000-0000FB0B0000}"/>
    <cellStyle name="Normal 16 3 3 6" xfId="2394" xr:uid="{00000000-0005-0000-0000-0000FC0B0000}"/>
    <cellStyle name="Normal 16 3 3 6 2" xfId="4237" xr:uid="{00000000-0005-0000-0000-0000FD0B0000}"/>
    <cellStyle name="Normal 16 3 3 6 2 2" xfId="14899" xr:uid="{00000000-0005-0000-0000-0000FE0B0000}"/>
    <cellStyle name="Normal 16 3 3 6 2 3" xfId="8599" xr:uid="{00000000-0005-0000-0000-0000FF0B0000}"/>
    <cellStyle name="Normal 16 3 3 6 3" xfId="7875" xr:uid="{00000000-0005-0000-0000-0000000C0000}"/>
    <cellStyle name="Normal 16 3 3 6 4" xfId="13086" xr:uid="{00000000-0005-0000-0000-0000010C0000}"/>
    <cellStyle name="Normal 16 3 3 6 5" xfId="6047" xr:uid="{00000000-0005-0000-0000-0000020C0000}"/>
    <cellStyle name="Normal 16 3 3 7" xfId="2721" xr:uid="{00000000-0005-0000-0000-0000030C0000}"/>
    <cellStyle name="Normal 16 3 3 7 2" xfId="13386" xr:uid="{00000000-0005-0000-0000-0000040C0000}"/>
    <cellStyle name="Normal 16 3 3 7 3" xfId="8600" xr:uid="{00000000-0005-0000-0000-0000050C0000}"/>
    <cellStyle name="Normal 16 3 3 8" xfId="8601" xr:uid="{00000000-0005-0000-0000-0000060C0000}"/>
    <cellStyle name="Normal 16 3 3 9" xfId="6359" xr:uid="{00000000-0005-0000-0000-0000070C0000}"/>
    <cellStyle name="Normal 16 3 4" xfId="487" xr:uid="{00000000-0005-0000-0000-0000080C0000}"/>
    <cellStyle name="Normal 16 3 4 2" xfId="1054" xr:uid="{00000000-0005-0000-0000-0000090C0000}"/>
    <cellStyle name="Normal 16 3 4 2 2" xfId="1490" xr:uid="{00000000-0005-0000-0000-00000A0C0000}"/>
    <cellStyle name="Normal 16 3 4 2 2 2" xfId="3446" xr:uid="{00000000-0005-0000-0000-00000B0C0000}"/>
    <cellStyle name="Normal 16 3 4 2 2 2 2" xfId="14111" xr:uid="{00000000-0005-0000-0000-00000C0C0000}"/>
    <cellStyle name="Normal 16 3 4 2 2 2 3" xfId="8602" xr:uid="{00000000-0005-0000-0000-00000D0C0000}"/>
    <cellStyle name="Normal 16 3 4 2 2 3" xfId="8603" xr:uid="{00000000-0005-0000-0000-00000E0C0000}"/>
    <cellStyle name="Normal 16 3 4 2 2 4" xfId="7084" xr:uid="{00000000-0005-0000-0000-00000F0C0000}"/>
    <cellStyle name="Normal 16 3 4 2 2 5" xfId="12298" xr:uid="{00000000-0005-0000-0000-0000100C0000}"/>
    <cellStyle name="Normal 16 3 4 2 2 6" xfId="5259" xr:uid="{00000000-0005-0000-0000-0000110C0000}"/>
    <cellStyle name="Normal 16 3 4 2 3" xfId="3084" xr:uid="{00000000-0005-0000-0000-0000120C0000}"/>
    <cellStyle name="Normal 16 3 4 2 3 2" xfId="13749" xr:uid="{00000000-0005-0000-0000-0000130C0000}"/>
    <cellStyle name="Normal 16 3 4 2 3 3" xfId="8604" xr:uid="{00000000-0005-0000-0000-0000140C0000}"/>
    <cellStyle name="Normal 16 3 4 2 4" xfId="8605" xr:uid="{00000000-0005-0000-0000-0000150C0000}"/>
    <cellStyle name="Normal 16 3 4 2 5" xfId="6722" xr:uid="{00000000-0005-0000-0000-0000160C0000}"/>
    <cellStyle name="Normal 16 3 4 2 6" xfId="11936" xr:uid="{00000000-0005-0000-0000-0000170C0000}"/>
    <cellStyle name="Normal 16 3 4 2 7" xfId="4897" xr:uid="{00000000-0005-0000-0000-0000180C0000}"/>
    <cellStyle name="Normal 16 3 4 3" xfId="1489" xr:uid="{00000000-0005-0000-0000-0000190C0000}"/>
    <cellStyle name="Normal 16 3 4 3 2" xfId="3445" xr:uid="{00000000-0005-0000-0000-00001A0C0000}"/>
    <cellStyle name="Normal 16 3 4 3 2 2" xfId="14110" xr:uid="{00000000-0005-0000-0000-00001B0C0000}"/>
    <cellStyle name="Normal 16 3 4 3 2 3" xfId="8606" xr:uid="{00000000-0005-0000-0000-00001C0C0000}"/>
    <cellStyle name="Normal 16 3 4 3 3" xfId="8607" xr:uid="{00000000-0005-0000-0000-00001D0C0000}"/>
    <cellStyle name="Normal 16 3 4 3 4" xfId="7083" xr:uid="{00000000-0005-0000-0000-00001E0C0000}"/>
    <cellStyle name="Normal 16 3 4 3 5" xfId="12297" xr:uid="{00000000-0005-0000-0000-00001F0C0000}"/>
    <cellStyle name="Normal 16 3 4 3 6" xfId="5258" xr:uid="{00000000-0005-0000-0000-0000200C0000}"/>
    <cellStyle name="Normal 16 3 4 4" xfId="2632" xr:uid="{00000000-0005-0000-0000-0000210C0000}"/>
    <cellStyle name="Normal 16 3 4 4 2" xfId="13297" xr:uid="{00000000-0005-0000-0000-0000220C0000}"/>
    <cellStyle name="Normal 16 3 4 4 3" xfId="8608" xr:uid="{00000000-0005-0000-0000-0000230C0000}"/>
    <cellStyle name="Normal 16 3 4 5" xfId="8609" xr:uid="{00000000-0005-0000-0000-0000240C0000}"/>
    <cellStyle name="Normal 16 3 4 6" xfId="6270" xr:uid="{00000000-0005-0000-0000-0000250C0000}"/>
    <cellStyle name="Normal 16 3 4 7" xfId="11484" xr:uid="{00000000-0005-0000-0000-0000260C0000}"/>
    <cellStyle name="Normal 16 3 4 8" xfId="4445" xr:uid="{00000000-0005-0000-0000-0000270C0000}"/>
    <cellStyle name="Normal 16 3 5" xfId="703" xr:uid="{00000000-0005-0000-0000-0000280C0000}"/>
    <cellStyle name="Normal 16 3 5 2" xfId="1166" xr:uid="{00000000-0005-0000-0000-0000290C0000}"/>
    <cellStyle name="Normal 16 3 5 2 2" xfId="1492" xr:uid="{00000000-0005-0000-0000-00002A0C0000}"/>
    <cellStyle name="Normal 16 3 5 2 2 2" xfId="3448" xr:uid="{00000000-0005-0000-0000-00002B0C0000}"/>
    <cellStyle name="Normal 16 3 5 2 2 2 2" xfId="14113" xr:uid="{00000000-0005-0000-0000-00002C0C0000}"/>
    <cellStyle name="Normal 16 3 5 2 2 2 3" xfId="8610" xr:uid="{00000000-0005-0000-0000-00002D0C0000}"/>
    <cellStyle name="Normal 16 3 5 2 2 3" xfId="8611" xr:uid="{00000000-0005-0000-0000-00002E0C0000}"/>
    <cellStyle name="Normal 16 3 5 2 2 4" xfId="7086" xr:uid="{00000000-0005-0000-0000-00002F0C0000}"/>
    <cellStyle name="Normal 16 3 5 2 2 5" xfId="12300" xr:uid="{00000000-0005-0000-0000-0000300C0000}"/>
    <cellStyle name="Normal 16 3 5 2 2 6" xfId="5261" xr:uid="{00000000-0005-0000-0000-0000310C0000}"/>
    <cellStyle name="Normal 16 3 5 2 3" xfId="3134" xr:uid="{00000000-0005-0000-0000-0000320C0000}"/>
    <cellStyle name="Normal 16 3 5 2 3 2" xfId="13799" xr:uid="{00000000-0005-0000-0000-0000330C0000}"/>
    <cellStyle name="Normal 16 3 5 2 3 3" xfId="8612" xr:uid="{00000000-0005-0000-0000-0000340C0000}"/>
    <cellStyle name="Normal 16 3 5 2 4" xfId="8613" xr:uid="{00000000-0005-0000-0000-0000350C0000}"/>
    <cellStyle name="Normal 16 3 5 2 5" xfId="6772" xr:uid="{00000000-0005-0000-0000-0000360C0000}"/>
    <cellStyle name="Normal 16 3 5 2 6" xfId="11986" xr:uid="{00000000-0005-0000-0000-0000370C0000}"/>
    <cellStyle name="Normal 16 3 5 2 7" xfId="4947" xr:uid="{00000000-0005-0000-0000-0000380C0000}"/>
    <cellStyle name="Normal 16 3 5 3" xfId="1491" xr:uid="{00000000-0005-0000-0000-0000390C0000}"/>
    <cellStyle name="Normal 16 3 5 3 2" xfId="3447" xr:uid="{00000000-0005-0000-0000-00003A0C0000}"/>
    <cellStyle name="Normal 16 3 5 3 2 2" xfId="14112" xr:uid="{00000000-0005-0000-0000-00003B0C0000}"/>
    <cellStyle name="Normal 16 3 5 3 2 3" xfId="8614" xr:uid="{00000000-0005-0000-0000-00003C0C0000}"/>
    <cellStyle name="Normal 16 3 5 3 3" xfId="8615" xr:uid="{00000000-0005-0000-0000-00003D0C0000}"/>
    <cellStyle name="Normal 16 3 5 3 4" xfId="7085" xr:uid="{00000000-0005-0000-0000-00003E0C0000}"/>
    <cellStyle name="Normal 16 3 5 3 5" xfId="12299" xr:uid="{00000000-0005-0000-0000-00003F0C0000}"/>
    <cellStyle name="Normal 16 3 5 3 6" xfId="5260" xr:uid="{00000000-0005-0000-0000-0000400C0000}"/>
    <cellStyle name="Normal 16 3 5 4" xfId="2767" xr:uid="{00000000-0005-0000-0000-0000410C0000}"/>
    <cellStyle name="Normal 16 3 5 4 2" xfId="13432" xr:uid="{00000000-0005-0000-0000-0000420C0000}"/>
    <cellStyle name="Normal 16 3 5 4 3" xfId="8616" xr:uid="{00000000-0005-0000-0000-0000430C0000}"/>
    <cellStyle name="Normal 16 3 5 5" xfId="8617" xr:uid="{00000000-0005-0000-0000-0000440C0000}"/>
    <cellStyle name="Normal 16 3 5 6" xfId="6405" xr:uid="{00000000-0005-0000-0000-0000450C0000}"/>
    <cellStyle name="Normal 16 3 5 7" xfId="11619" xr:uid="{00000000-0005-0000-0000-0000460C0000}"/>
    <cellStyle name="Normal 16 3 5 8" xfId="4580" xr:uid="{00000000-0005-0000-0000-0000470C0000}"/>
    <cellStyle name="Normal 16 3 6" xfId="371" xr:uid="{00000000-0005-0000-0000-0000480C0000}"/>
    <cellStyle name="Normal 16 3 6 2" xfId="997" xr:uid="{00000000-0005-0000-0000-0000490C0000}"/>
    <cellStyle name="Normal 16 3 6 2 2" xfId="1494" xr:uid="{00000000-0005-0000-0000-00004A0C0000}"/>
    <cellStyle name="Normal 16 3 6 2 2 2" xfId="3450" xr:uid="{00000000-0005-0000-0000-00004B0C0000}"/>
    <cellStyle name="Normal 16 3 6 2 2 2 2" xfId="14115" xr:uid="{00000000-0005-0000-0000-00004C0C0000}"/>
    <cellStyle name="Normal 16 3 6 2 2 2 3" xfId="8618" xr:uid="{00000000-0005-0000-0000-00004D0C0000}"/>
    <cellStyle name="Normal 16 3 6 2 2 3" xfId="8619" xr:uid="{00000000-0005-0000-0000-00004E0C0000}"/>
    <cellStyle name="Normal 16 3 6 2 2 4" xfId="7088" xr:uid="{00000000-0005-0000-0000-00004F0C0000}"/>
    <cellStyle name="Normal 16 3 6 2 2 5" xfId="12302" xr:uid="{00000000-0005-0000-0000-0000500C0000}"/>
    <cellStyle name="Normal 16 3 6 2 2 6" xfId="5263" xr:uid="{00000000-0005-0000-0000-0000510C0000}"/>
    <cellStyle name="Normal 16 3 6 2 3" xfId="3040" xr:uid="{00000000-0005-0000-0000-0000520C0000}"/>
    <cellStyle name="Normal 16 3 6 2 3 2" xfId="13705" xr:uid="{00000000-0005-0000-0000-0000530C0000}"/>
    <cellStyle name="Normal 16 3 6 2 3 3" xfId="8620" xr:uid="{00000000-0005-0000-0000-0000540C0000}"/>
    <cellStyle name="Normal 16 3 6 2 4" xfId="8621" xr:uid="{00000000-0005-0000-0000-0000550C0000}"/>
    <cellStyle name="Normal 16 3 6 2 5" xfId="6678" xr:uid="{00000000-0005-0000-0000-0000560C0000}"/>
    <cellStyle name="Normal 16 3 6 2 6" xfId="11892" xr:uid="{00000000-0005-0000-0000-0000570C0000}"/>
    <cellStyle name="Normal 16 3 6 2 7" xfId="4853" xr:uid="{00000000-0005-0000-0000-0000580C0000}"/>
    <cellStyle name="Normal 16 3 6 3" xfId="1493" xr:uid="{00000000-0005-0000-0000-0000590C0000}"/>
    <cellStyle name="Normal 16 3 6 3 2" xfId="3449" xr:uid="{00000000-0005-0000-0000-00005A0C0000}"/>
    <cellStyle name="Normal 16 3 6 3 2 2" xfId="14114" xr:uid="{00000000-0005-0000-0000-00005B0C0000}"/>
    <cellStyle name="Normal 16 3 6 3 2 3" xfId="8622" xr:uid="{00000000-0005-0000-0000-00005C0C0000}"/>
    <cellStyle name="Normal 16 3 6 3 3" xfId="8623" xr:uid="{00000000-0005-0000-0000-00005D0C0000}"/>
    <cellStyle name="Normal 16 3 6 3 4" xfId="7087" xr:uid="{00000000-0005-0000-0000-00005E0C0000}"/>
    <cellStyle name="Normal 16 3 6 3 5" xfId="12301" xr:uid="{00000000-0005-0000-0000-00005F0C0000}"/>
    <cellStyle name="Normal 16 3 6 3 6" xfId="5262" xr:uid="{00000000-0005-0000-0000-0000600C0000}"/>
    <cellStyle name="Normal 16 3 6 4" xfId="2583" xr:uid="{00000000-0005-0000-0000-0000610C0000}"/>
    <cellStyle name="Normal 16 3 6 4 2" xfId="13248" xr:uid="{00000000-0005-0000-0000-0000620C0000}"/>
    <cellStyle name="Normal 16 3 6 4 3" xfId="8624" xr:uid="{00000000-0005-0000-0000-0000630C0000}"/>
    <cellStyle name="Normal 16 3 6 5" xfId="8625" xr:uid="{00000000-0005-0000-0000-0000640C0000}"/>
    <cellStyle name="Normal 16 3 6 6" xfId="6221" xr:uid="{00000000-0005-0000-0000-0000650C0000}"/>
    <cellStyle name="Normal 16 3 6 7" xfId="11435" xr:uid="{00000000-0005-0000-0000-0000660C0000}"/>
    <cellStyle name="Normal 16 3 6 8" xfId="4396" xr:uid="{00000000-0005-0000-0000-0000670C0000}"/>
    <cellStyle name="Normal 16 3 7" xfId="851" xr:uid="{00000000-0005-0000-0000-0000680C0000}"/>
    <cellStyle name="Normal 16 3 7 2" xfId="1495" xr:uid="{00000000-0005-0000-0000-0000690C0000}"/>
    <cellStyle name="Normal 16 3 7 2 2" xfId="3451" xr:uid="{00000000-0005-0000-0000-00006A0C0000}"/>
    <cellStyle name="Normal 16 3 7 2 2 2" xfId="14116" xr:uid="{00000000-0005-0000-0000-00006B0C0000}"/>
    <cellStyle name="Normal 16 3 7 2 2 3" xfId="8626" xr:uid="{00000000-0005-0000-0000-00006C0C0000}"/>
    <cellStyle name="Normal 16 3 7 2 3" xfId="8627" xr:uid="{00000000-0005-0000-0000-00006D0C0000}"/>
    <cellStyle name="Normal 16 3 7 2 4" xfId="7089" xr:uid="{00000000-0005-0000-0000-00006E0C0000}"/>
    <cellStyle name="Normal 16 3 7 2 5" xfId="12303" xr:uid="{00000000-0005-0000-0000-00006F0C0000}"/>
    <cellStyle name="Normal 16 3 7 2 6" xfId="5264" xr:uid="{00000000-0005-0000-0000-0000700C0000}"/>
    <cellStyle name="Normal 16 3 7 3" xfId="2905" xr:uid="{00000000-0005-0000-0000-0000710C0000}"/>
    <cellStyle name="Normal 16 3 7 3 2" xfId="13570" xr:uid="{00000000-0005-0000-0000-0000720C0000}"/>
    <cellStyle name="Normal 16 3 7 3 3" xfId="8628" xr:uid="{00000000-0005-0000-0000-0000730C0000}"/>
    <cellStyle name="Normal 16 3 7 4" xfId="8629" xr:uid="{00000000-0005-0000-0000-0000740C0000}"/>
    <cellStyle name="Normal 16 3 7 5" xfId="6543" xr:uid="{00000000-0005-0000-0000-0000750C0000}"/>
    <cellStyle name="Normal 16 3 7 6" xfId="11757" xr:uid="{00000000-0005-0000-0000-0000760C0000}"/>
    <cellStyle name="Normal 16 3 7 7" xfId="4718" xr:uid="{00000000-0005-0000-0000-0000770C0000}"/>
    <cellStyle name="Normal 16 3 8" xfId="1316" xr:uid="{00000000-0005-0000-0000-0000780C0000}"/>
    <cellStyle name="Normal 16 3 8 2" xfId="3272" xr:uid="{00000000-0005-0000-0000-0000790C0000}"/>
    <cellStyle name="Normal 16 3 8 2 2" xfId="13937" xr:uid="{00000000-0005-0000-0000-00007A0C0000}"/>
    <cellStyle name="Normal 16 3 8 2 3" xfId="8630" xr:uid="{00000000-0005-0000-0000-00007B0C0000}"/>
    <cellStyle name="Normal 16 3 8 3" xfId="8631" xr:uid="{00000000-0005-0000-0000-00007C0C0000}"/>
    <cellStyle name="Normal 16 3 8 4" xfId="6910" xr:uid="{00000000-0005-0000-0000-00007D0C0000}"/>
    <cellStyle name="Normal 16 3 8 5" xfId="12124" xr:uid="{00000000-0005-0000-0000-00007E0C0000}"/>
    <cellStyle name="Normal 16 3 8 6" xfId="5085" xr:uid="{00000000-0005-0000-0000-00007F0C0000}"/>
    <cellStyle name="Normal 16 3 9" xfId="265" xr:uid="{00000000-0005-0000-0000-0000800C0000}"/>
    <cellStyle name="Normal 16 3 9 2" xfId="2538" xr:uid="{00000000-0005-0000-0000-0000810C0000}"/>
    <cellStyle name="Normal 16 3 9 2 2" xfId="13204" xr:uid="{00000000-0005-0000-0000-0000820C0000}"/>
    <cellStyle name="Normal 16 3 9 2 3" xfId="8632" xr:uid="{00000000-0005-0000-0000-0000830C0000}"/>
    <cellStyle name="Normal 16 3 9 3" xfId="8633" xr:uid="{00000000-0005-0000-0000-0000840C0000}"/>
    <cellStyle name="Normal 16 3 9 4" xfId="6176" xr:uid="{00000000-0005-0000-0000-0000850C0000}"/>
    <cellStyle name="Normal 16 3 9 5" xfId="11391" xr:uid="{00000000-0005-0000-0000-0000860C0000}"/>
    <cellStyle name="Normal 16 3 9 6" xfId="4352" xr:uid="{00000000-0005-0000-0000-0000870C0000}"/>
    <cellStyle name="Normal 16 4" xfId="543" xr:uid="{00000000-0005-0000-0000-0000880C0000}"/>
    <cellStyle name="Normal 16 4 10" xfId="11528" xr:uid="{00000000-0005-0000-0000-0000890C0000}"/>
    <cellStyle name="Normal 16 4 11" xfId="4489" xr:uid="{00000000-0005-0000-0000-00008A0C0000}"/>
    <cellStyle name="Normal 16 4 2" xfId="747" xr:uid="{00000000-0005-0000-0000-00008B0C0000}"/>
    <cellStyle name="Normal 16 4 2 2" xfId="1210" xr:uid="{00000000-0005-0000-0000-00008C0C0000}"/>
    <cellStyle name="Normal 16 4 2 2 2" xfId="1498" xr:uid="{00000000-0005-0000-0000-00008D0C0000}"/>
    <cellStyle name="Normal 16 4 2 2 2 2" xfId="3454" xr:uid="{00000000-0005-0000-0000-00008E0C0000}"/>
    <cellStyle name="Normal 16 4 2 2 2 2 2" xfId="14119" xr:uid="{00000000-0005-0000-0000-00008F0C0000}"/>
    <cellStyle name="Normal 16 4 2 2 2 2 3" xfId="8634" xr:uid="{00000000-0005-0000-0000-0000900C0000}"/>
    <cellStyle name="Normal 16 4 2 2 2 3" xfId="8635" xr:uid="{00000000-0005-0000-0000-0000910C0000}"/>
    <cellStyle name="Normal 16 4 2 2 2 4" xfId="7092" xr:uid="{00000000-0005-0000-0000-0000920C0000}"/>
    <cellStyle name="Normal 16 4 2 2 2 5" xfId="12306" xr:uid="{00000000-0005-0000-0000-0000930C0000}"/>
    <cellStyle name="Normal 16 4 2 2 2 6" xfId="5267" xr:uid="{00000000-0005-0000-0000-0000940C0000}"/>
    <cellStyle name="Normal 16 4 2 2 3" xfId="3178" xr:uid="{00000000-0005-0000-0000-0000950C0000}"/>
    <cellStyle name="Normal 16 4 2 2 3 2" xfId="13843" xr:uid="{00000000-0005-0000-0000-0000960C0000}"/>
    <cellStyle name="Normal 16 4 2 2 3 3" xfId="8636" xr:uid="{00000000-0005-0000-0000-0000970C0000}"/>
    <cellStyle name="Normal 16 4 2 2 4" xfId="8637" xr:uid="{00000000-0005-0000-0000-0000980C0000}"/>
    <cellStyle name="Normal 16 4 2 2 5" xfId="6816" xr:uid="{00000000-0005-0000-0000-0000990C0000}"/>
    <cellStyle name="Normal 16 4 2 2 6" xfId="12030" xr:uid="{00000000-0005-0000-0000-00009A0C0000}"/>
    <cellStyle name="Normal 16 4 2 2 7" xfId="4991" xr:uid="{00000000-0005-0000-0000-00009B0C0000}"/>
    <cellStyle name="Normal 16 4 2 3" xfId="1497" xr:uid="{00000000-0005-0000-0000-00009C0C0000}"/>
    <cellStyle name="Normal 16 4 2 3 2" xfId="3453" xr:uid="{00000000-0005-0000-0000-00009D0C0000}"/>
    <cellStyle name="Normal 16 4 2 3 2 2" xfId="14118" xr:uid="{00000000-0005-0000-0000-00009E0C0000}"/>
    <cellStyle name="Normal 16 4 2 3 2 3" xfId="8638" xr:uid="{00000000-0005-0000-0000-00009F0C0000}"/>
    <cellStyle name="Normal 16 4 2 3 3" xfId="8639" xr:uid="{00000000-0005-0000-0000-0000A00C0000}"/>
    <cellStyle name="Normal 16 4 2 3 4" xfId="7091" xr:uid="{00000000-0005-0000-0000-0000A10C0000}"/>
    <cellStyle name="Normal 16 4 2 3 5" xfId="12305" xr:uid="{00000000-0005-0000-0000-0000A20C0000}"/>
    <cellStyle name="Normal 16 4 2 3 6" xfId="5266" xr:uid="{00000000-0005-0000-0000-0000A30C0000}"/>
    <cellStyle name="Normal 16 4 2 4" xfId="2811" xr:uid="{00000000-0005-0000-0000-0000A40C0000}"/>
    <cellStyle name="Normal 16 4 2 4 2" xfId="13476" xr:uid="{00000000-0005-0000-0000-0000A50C0000}"/>
    <cellStyle name="Normal 16 4 2 4 3" xfId="8640" xr:uid="{00000000-0005-0000-0000-0000A60C0000}"/>
    <cellStyle name="Normal 16 4 2 5" xfId="8641" xr:uid="{00000000-0005-0000-0000-0000A70C0000}"/>
    <cellStyle name="Normal 16 4 2 6" xfId="6449" xr:uid="{00000000-0005-0000-0000-0000A80C0000}"/>
    <cellStyle name="Normal 16 4 2 7" xfId="11663" xr:uid="{00000000-0005-0000-0000-0000A90C0000}"/>
    <cellStyle name="Normal 16 4 2 8" xfId="4624" xr:uid="{00000000-0005-0000-0000-0000AA0C0000}"/>
    <cellStyle name="Normal 16 4 3" xfId="897" xr:uid="{00000000-0005-0000-0000-0000AB0C0000}"/>
    <cellStyle name="Normal 16 4 3 2" xfId="1499" xr:uid="{00000000-0005-0000-0000-0000AC0C0000}"/>
    <cellStyle name="Normal 16 4 3 2 2" xfId="3455" xr:uid="{00000000-0005-0000-0000-0000AD0C0000}"/>
    <cellStyle name="Normal 16 4 3 2 2 2" xfId="14120" xr:uid="{00000000-0005-0000-0000-0000AE0C0000}"/>
    <cellStyle name="Normal 16 4 3 2 2 3" xfId="8642" xr:uid="{00000000-0005-0000-0000-0000AF0C0000}"/>
    <cellStyle name="Normal 16 4 3 2 3" xfId="8643" xr:uid="{00000000-0005-0000-0000-0000B00C0000}"/>
    <cellStyle name="Normal 16 4 3 2 4" xfId="7093" xr:uid="{00000000-0005-0000-0000-0000B10C0000}"/>
    <cellStyle name="Normal 16 4 3 2 5" xfId="12307" xr:uid="{00000000-0005-0000-0000-0000B20C0000}"/>
    <cellStyle name="Normal 16 4 3 2 6" xfId="5268" xr:uid="{00000000-0005-0000-0000-0000B30C0000}"/>
    <cellStyle name="Normal 16 4 3 3" xfId="2949" xr:uid="{00000000-0005-0000-0000-0000B40C0000}"/>
    <cellStyle name="Normal 16 4 3 3 2" xfId="13614" xr:uid="{00000000-0005-0000-0000-0000B50C0000}"/>
    <cellStyle name="Normal 16 4 3 3 3" xfId="8644" xr:uid="{00000000-0005-0000-0000-0000B60C0000}"/>
    <cellStyle name="Normal 16 4 3 4" xfId="8645" xr:uid="{00000000-0005-0000-0000-0000B70C0000}"/>
    <cellStyle name="Normal 16 4 3 5" xfId="6587" xr:uid="{00000000-0005-0000-0000-0000B80C0000}"/>
    <cellStyle name="Normal 16 4 3 6" xfId="11801" xr:uid="{00000000-0005-0000-0000-0000B90C0000}"/>
    <cellStyle name="Normal 16 4 3 7" xfId="4762" xr:uid="{00000000-0005-0000-0000-0000BA0C0000}"/>
    <cellStyle name="Normal 16 4 4" xfId="1496" xr:uid="{00000000-0005-0000-0000-0000BB0C0000}"/>
    <cellStyle name="Normal 16 4 4 2" xfId="3452" xr:uid="{00000000-0005-0000-0000-0000BC0C0000}"/>
    <cellStyle name="Normal 16 4 4 2 2" xfId="14117" xr:uid="{00000000-0005-0000-0000-0000BD0C0000}"/>
    <cellStyle name="Normal 16 4 4 2 3" xfId="8646" xr:uid="{00000000-0005-0000-0000-0000BE0C0000}"/>
    <cellStyle name="Normal 16 4 4 3" xfId="8647" xr:uid="{00000000-0005-0000-0000-0000BF0C0000}"/>
    <cellStyle name="Normal 16 4 4 4" xfId="7090" xr:uid="{00000000-0005-0000-0000-0000C00C0000}"/>
    <cellStyle name="Normal 16 4 4 5" xfId="12304" xr:uid="{00000000-0005-0000-0000-0000C10C0000}"/>
    <cellStyle name="Normal 16 4 4 6" xfId="5265" xr:uid="{00000000-0005-0000-0000-0000C20C0000}"/>
    <cellStyle name="Normal 16 4 5" xfId="2201" xr:uid="{00000000-0005-0000-0000-0000C30C0000}"/>
    <cellStyle name="Normal 16 4 5 2" xfId="4056" xr:uid="{00000000-0005-0000-0000-0000C40C0000}"/>
    <cellStyle name="Normal 16 4 5 2 2" xfId="14718" xr:uid="{00000000-0005-0000-0000-0000C50C0000}"/>
    <cellStyle name="Normal 16 4 5 2 3" xfId="8648" xr:uid="{00000000-0005-0000-0000-0000C60C0000}"/>
    <cellStyle name="Normal 16 4 5 3" xfId="8649" xr:uid="{00000000-0005-0000-0000-0000C70C0000}"/>
    <cellStyle name="Normal 16 4 5 4" xfId="7694" xr:uid="{00000000-0005-0000-0000-0000C80C0000}"/>
    <cellStyle name="Normal 16 4 5 5" xfId="12905" xr:uid="{00000000-0005-0000-0000-0000C90C0000}"/>
    <cellStyle name="Normal 16 4 5 6" xfId="5866" xr:uid="{00000000-0005-0000-0000-0000CA0C0000}"/>
    <cellStyle name="Normal 16 4 6" xfId="2349" xr:uid="{00000000-0005-0000-0000-0000CB0C0000}"/>
    <cellStyle name="Normal 16 4 6 2" xfId="4192" xr:uid="{00000000-0005-0000-0000-0000CC0C0000}"/>
    <cellStyle name="Normal 16 4 6 2 2" xfId="14854" xr:uid="{00000000-0005-0000-0000-0000CD0C0000}"/>
    <cellStyle name="Normal 16 4 6 2 3" xfId="8650" xr:uid="{00000000-0005-0000-0000-0000CE0C0000}"/>
    <cellStyle name="Normal 16 4 6 3" xfId="7830" xr:uid="{00000000-0005-0000-0000-0000CF0C0000}"/>
    <cellStyle name="Normal 16 4 6 4" xfId="13041" xr:uid="{00000000-0005-0000-0000-0000D00C0000}"/>
    <cellStyle name="Normal 16 4 6 5" xfId="6002" xr:uid="{00000000-0005-0000-0000-0000D10C0000}"/>
    <cellStyle name="Normal 16 4 7" xfId="2676" xr:uid="{00000000-0005-0000-0000-0000D20C0000}"/>
    <cellStyle name="Normal 16 4 7 2" xfId="13341" xr:uid="{00000000-0005-0000-0000-0000D30C0000}"/>
    <cellStyle name="Normal 16 4 7 3" xfId="8651" xr:uid="{00000000-0005-0000-0000-0000D40C0000}"/>
    <cellStyle name="Normal 16 4 8" xfId="8652" xr:uid="{00000000-0005-0000-0000-0000D50C0000}"/>
    <cellStyle name="Normal 16 4 9" xfId="6314" xr:uid="{00000000-0005-0000-0000-0000D60C0000}"/>
    <cellStyle name="Normal 16 5" xfId="649" xr:uid="{00000000-0005-0000-0000-0000D70C0000}"/>
    <cellStyle name="Normal 16 5 10" xfId="11571" xr:uid="{00000000-0005-0000-0000-0000D80C0000}"/>
    <cellStyle name="Normal 16 5 11" xfId="4532" xr:uid="{00000000-0005-0000-0000-0000D90C0000}"/>
    <cellStyle name="Normal 16 5 2" xfId="791" xr:uid="{00000000-0005-0000-0000-0000DA0C0000}"/>
    <cellStyle name="Normal 16 5 2 2" xfId="1253" xr:uid="{00000000-0005-0000-0000-0000DB0C0000}"/>
    <cellStyle name="Normal 16 5 2 2 2" xfId="1502" xr:uid="{00000000-0005-0000-0000-0000DC0C0000}"/>
    <cellStyle name="Normal 16 5 2 2 2 2" xfId="3458" xr:uid="{00000000-0005-0000-0000-0000DD0C0000}"/>
    <cellStyle name="Normal 16 5 2 2 2 2 2" xfId="14123" xr:uid="{00000000-0005-0000-0000-0000DE0C0000}"/>
    <cellStyle name="Normal 16 5 2 2 2 2 3" xfId="8653" xr:uid="{00000000-0005-0000-0000-0000DF0C0000}"/>
    <cellStyle name="Normal 16 5 2 2 2 3" xfId="8654" xr:uid="{00000000-0005-0000-0000-0000E00C0000}"/>
    <cellStyle name="Normal 16 5 2 2 2 4" xfId="7096" xr:uid="{00000000-0005-0000-0000-0000E10C0000}"/>
    <cellStyle name="Normal 16 5 2 2 2 5" xfId="12310" xr:uid="{00000000-0005-0000-0000-0000E20C0000}"/>
    <cellStyle name="Normal 16 5 2 2 2 6" xfId="5271" xr:uid="{00000000-0005-0000-0000-0000E30C0000}"/>
    <cellStyle name="Normal 16 5 2 2 3" xfId="3221" xr:uid="{00000000-0005-0000-0000-0000E40C0000}"/>
    <cellStyle name="Normal 16 5 2 2 3 2" xfId="13886" xr:uid="{00000000-0005-0000-0000-0000E50C0000}"/>
    <cellStyle name="Normal 16 5 2 2 3 3" xfId="8655" xr:uid="{00000000-0005-0000-0000-0000E60C0000}"/>
    <cellStyle name="Normal 16 5 2 2 4" xfId="8656" xr:uid="{00000000-0005-0000-0000-0000E70C0000}"/>
    <cellStyle name="Normal 16 5 2 2 5" xfId="6859" xr:uid="{00000000-0005-0000-0000-0000E80C0000}"/>
    <cellStyle name="Normal 16 5 2 2 6" xfId="12073" xr:uid="{00000000-0005-0000-0000-0000E90C0000}"/>
    <cellStyle name="Normal 16 5 2 2 7" xfId="5034" xr:uid="{00000000-0005-0000-0000-0000EA0C0000}"/>
    <cellStyle name="Normal 16 5 2 3" xfId="1501" xr:uid="{00000000-0005-0000-0000-0000EB0C0000}"/>
    <cellStyle name="Normal 16 5 2 3 2" xfId="3457" xr:uid="{00000000-0005-0000-0000-0000EC0C0000}"/>
    <cellStyle name="Normal 16 5 2 3 2 2" xfId="14122" xr:uid="{00000000-0005-0000-0000-0000ED0C0000}"/>
    <cellStyle name="Normal 16 5 2 3 2 3" xfId="8657" xr:uid="{00000000-0005-0000-0000-0000EE0C0000}"/>
    <cellStyle name="Normal 16 5 2 3 3" xfId="8658" xr:uid="{00000000-0005-0000-0000-0000EF0C0000}"/>
    <cellStyle name="Normal 16 5 2 3 4" xfId="7095" xr:uid="{00000000-0005-0000-0000-0000F00C0000}"/>
    <cellStyle name="Normal 16 5 2 3 5" xfId="12309" xr:uid="{00000000-0005-0000-0000-0000F10C0000}"/>
    <cellStyle name="Normal 16 5 2 3 6" xfId="5270" xr:uid="{00000000-0005-0000-0000-0000F20C0000}"/>
    <cellStyle name="Normal 16 5 2 4" xfId="2854" xr:uid="{00000000-0005-0000-0000-0000F30C0000}"/>
    <cellStyle name="Normal 16 5 2 4 2" xfId="13519" xr:uid="{00000000-0005-0000-0000-0000F40C0000}"/>
    <cellStyle name="Normal 16 5 2 4 3" xfId="8659" xr:uid="{00000000-0005-0000-0000-0000F50C0000}"/>
    <cellStyle name="Normal 16 5 2 5" xfId="8660" xr:uid="{00000000-0005-0000-0000-0000F60C0000}"/>
    <cellStyle name="Normal 16 5 2 6" xfId="6492" xr:uid="{00000000-0005-0000-0000-0000F70C0000}"/>
    <cellStyle name="Normal 16 5 2 7" xfId="11706" xr:uid="{00000000-0005-0000-0000-0000F80C0000}"/>
    <cellStyle name="Normal 16 5 2 8" xfId="4667" xr:uid="{00000000-0005-0000-0000-0000F90C0000}"/>
    <cellStyle name="Normal 16 5 3" xfId="943" xr:uid="{00000000-0005-0000-0000-0000FA0C0000}"/>
    <cellStyle name="Normal 16 5 3 2" xfId="1503" xr:uid="{00000000-0005-0000-0000-0000FB0C0000}"/>
    <cellStyle name="Normal 16 5 3 2 2" xfId="3459" xr:uid="{00000000-0005-0000-0000-0000FC0C0000}"/>
    <cellStyle name="Normal 16 5 3 2 2 2" xfId="14124" xr:uid="{00000000-0005-0000-0000-0000FD0C0000}"/>
    <cellStyle name="Normal 16 5 3 2 2 3" xfId="8661" xr:uid="{00000000-0005-0000-0000-0000FE0C0000}"/>
    <cellStyle name="Normal 16 5 3 2 3" xfId="8662" xr:uid="{00000000-0005-0000-0000-0000FF0C0000}"/>
    <cellStyle name="Normal 16 5 3 2 4" xfId="7097" xr:uid="{00000000-0005-0000-0000-0000000D0000}"/>
    <cellStyle name="Normal 16 5 3 2 5" xfId="12311" xr:uid="{00000000-0005-0000-0000-0000010D0000}"/>
    <cellStyle name="Normal 16 5 3 2 6" xfId="5272" xr:uid="{00000000-0005-0000-0000-0000020D0000}"/>
    <cellStyle name="Normal 16 5 3 3" xfId="2992" xr:uid="{00000000-0005-0000-0000-0000030D0000}"/>
    <cellStyle name="Normal 16 5 3 3 2" xfId="13657" xr:uid="{00000000-0005-0000-0000-0000040D0000}"/>
    <cellStyle name="Normal 16 5 3 3 3" xfId="8663" xr:uid="{00000000-0005-0000-0000-0000050D0000}"/>
    <cellStyle name="Normal 16 5 3 4" xfId="8664" xr:uid="{00000000-0005-0000-0000-0000060D0000}"/>
    <cellStyle name="Normal 16 5 3 5" xfId="6630" xr:uid="{00000000-0005-0000-0000-0000070D0000}"/>
    <cellStyle name="Normal 16 5 3 6" xfId="11844" xr:uid="{00000000-0005-0000-0000-0000080D0000}"/>
    <cellStyle name="Normal 16 5 3 7" xfId="4805" xr:uid="{00000000-0005-0000-0000-0000090D0000}"/>
    <cellStyle name="Normal 16 5 4" xfId="1500" xr:uid="{00000000-0005-0000-0000-00000A0D0000}"/>
    <cellStyle name="Normal 16 5 4 2" xfId="3456" xr:uid="{00000000-0005-0000-0000-00000B0D0000}"/>
    <cellStyle name="Normal 16 5 4 2 2" xfId="14121" xr:uid="{00000000-0005-0000-0000-00000C0D0000}"/>
    <cellStyle name="Normal 16 5 4 2 3" xfId="8665" xr:uid="{00000000-0005-0000-0000-00000D0D0000}"/>
    <cellStyle name="Normal 16 5 4 3" xfId="8666" xr:uid="{00000000-0005-0000-0000-00000E0D0000}"/>
    <cellStyle name="Normal 16 5 4 4" xfId="7094" xr:uid="{00000000-0005-0000-0000-00000F0D0000}"/>
    <cellStyle name="Normal 16 5 4 5" xfId="12308" xr:uid="{00000000-0005-0000-0000-0000100D0000}"/>
    <cellStyle name="Normal 16 5 4 6" xfId="5269" xr:uid="{00000000-0005-0000-0000-0000110D0000}"/>
    <cellStyle name="Normal 16 5 5" xfId="2248" xr:uid="{00000000-0005-0000-0000-0000120D0000}"/>
    <cellStyle name="Normal 16 5 5 2" xfId="4100" xr:uid="{00000000-0005-0000-0000-0000130D0000}"/>
    <cellStyle name="Normal 16 5 5 2 2" xfId="14762" xr:uid="{00000000-0005-0000-0000-0000140D0000}"/>
    <cellStyle name="Normal 16 5 5 2 3" xfId="8667" xr:uid="{00000000-0005-0000-0000-0000150D0000}"/>
    <cellStyle name="Normal 16 5 5 3" xfId="8668" xr:uid="{00000000-0005-0000-0000-0000160D0000}"/>
    <cellStyle name="Normal 16 5 5 4" xfId="7738" xr:uid="{00000000-0005-0000-0000-0000170D0000}"/>
    <cellStyle name="Normal 16 5 5 5" xfId="12949" xr:uid="{00000000-0005-0000-0000-0000180D0000}"/>
    <cellStyle name="Normal 16 5 5 6" xfId="5910" xr:uid="{00000000-0005-0000-0000-0000190D0000}"/>
    <cellStyle name="Normal 16 5 6" xfId="2392" xr:uid="{00000000-0005-0000-0000-00001A0D0000}"/>
    <cellStyle name="Normal 16 5 6 2" xfId="4235" xr:uid="{00000000-0005-0000-0000-00001B0D0000}"/>
    <cellStyle name="Normal 16 5 6 2 2" xfId="14897" xr:uid="{00000000-0005-0000-0000-00001C0D0000}"/>
    <cellStyle name="Normal 16 5 6 2 3" xfId="8669" xr:uid="{00000000-0005-0000-0000-00001D0D0000}"/>
    <cellStyle name="Normal 16 5 6 3" xfId="7873" xr:uid="{00000000-0005-0000-0000-00001E0D0000}"/>
    <cellStyle name="Normal 16 5 6 4" xfId="13084" xr:uid="{00000000-0005-0000-0000-00001F0D0000}"/>
    <cellStyle name="Normal 16 5 6 5" xfId="6045" xr:uid="{00000000-0005-0000-0000-0000200D0000}"/>
    <cellStyle name="Normal 16 5 7" xfId="2719" xr:uid="{00000000-0005-0000-0000-0000210D0000}"/>
    <cellStyle name="Normal 16 5 7 2" xfId="13384" xr:uid="{00000000-0005-0000-0000-0000220D0000}"/>
    <cellStyle name="Normal 16 5 7 3" xfId="8670" xr:uid="{00000000-0005-0000-0000-0000230D0000}"/>
    <cellStyle name="Normal 16 5 8" xfId="8671" xr:uid="{00000000-0005-0000-0000-0000240D0000}"/>
    <cellStyle name="Normal 16 5 9" xfId="6357" xr:uid="{00000000-0005-0000-0000-0000250D0000}"/>
    <cellStyle name="Normal 16 6" xfId="485" xr:uid="{00000000-0005-0000-0000-0000260D0000}"/>
    <cellStyle name="Normal 16 6 2" xfId="1052" xr:uid="{00000000-0005-0000-0000-0000270D0000}"/>
    <cellStyle name="Normal 16 6 2 2" xfId="1505" xr:uid="{00000000-0005-0000-0000-0000280D0000}"/>
    <cellStyle name="Normal 16 6 2 2 2" xfId="3461" xr:uid="{00000000-0005-0000-0000-0000290D0000}"/>
    <cellStyle name="Normal 16 6 2 2 2 2" xfId="14126" xr:uid="{00000000-0005-0000-0000-00002A0D0000}"/>
    <cellStyle name="Normal 16 6 2 2 2 3" xfId="8672" xr:uid="{00000000-0005-0000-0000-00002B0D0000}"/>
    <cellStyle name="Normal 16 6 2 2 3" xfId="8673" xr:uid="{00000000-0005-0000-0000-00002C0D0000}"/>
    <cellStyle name="Normal 16 6 2 2 4" xfId="7099" xr:uid="{00000000-0005-0000-0000-00002D0D0000}"/>
    <cellStyle name="Normal 16 6 2 2 5" xfId="12313" xr:uid="{00000000-0005-0000-0000-00002E0D0000}"/>
    <cellStyle name="Normal 16 6 2 2 6" xfId="5274" xr:uid="{00000000-0005-0000-0000-00002F0D0000}"/>
    <cellStyle name="Normal 16 6 2 3" xfId="3082" xr:uid="{00000000-0005-0000-0000-0000300D0000}"/>
    <cellStyle name="Normal 16 6 2 3 2" xfId="13747" xr:uid="{00000000-0005-0000-0000-0000310D0000}"/>
    <cellStyle name="Normal 16 6 2 3 3" xfId="8674" xr:uid="{00000000-0005-0000-0000-0000320D0000}"/>
    <cellStyle name="Normal 16 6 2 4" xfId="8675" xr:uid="{00000000-0005-0000-0000-0000330D0000}"/>
    <cellStyle name="Normal 16 6 2 5" xfId="6720" xr:uid="{00000000-0005-0000-0000-0000340D0000}"/>
    <cellStyle name="Normal 16 6 2 6" xfId="11934" xr:uid="{00000000-0005-0000-0000-0000350D0000}"/>
    <cellStyle name="Normal 16 6 2 7" xfId="4895" xr:uid="{00000000-0005-0000-0000-0000360D0000}"/>
    <cellStyle name="Normal 16 6 3" xfId="1504" xr:uid="{00000000-0005-0000-0000-0000370D0000}"/>
    <cellStyle name="Normal 16 6 3 2" xfId="3460" xr:uid="{00000000-0005-0000-0000-0000380D0000}"/>
    <cellStyle name="Normal 16 6 3 2 2" xfId="14125" xr:uid="{00000000-0005-0000-0000-0000390D0000}"/>
    <cellStyle name="Normal 16 6 3 2 3" xfId="8676" xr:uid="{00000000-0005-0000-0000-00003A0D0000}"/>
    <cellStyle name="Normal 16 6 3 3" xfId="8677" xr:uid="{00000000-0005-0000-0000-00003B0D0000}"/>
    <cellStyle name="Normal 16 6 3 4" xfId="7098" xr:uid="{00000000-0005-0000-0000-00003C0D0000}"/>
    <cellStyle name="Normal 16 6 3 5" xfId="12312" xr:uid="{00000000-0005-0000-0000-00003D0D0000}"/>
    <cellStyle name="Normal 16 6 3 6" xfId="5273" xr:uid="{00000000-0005-0000-0000-00003E0D0000}"/>
    <cellStyle name="Normal 16 6 4" xfId="2630" xr:uid="{00000000-0005-0000-0000-00003F0D0000}"/>
    <cellStyle name="Normal 16 6 4 2" xfId="13295" xr:uid="{00000000-0005-0000-0000-0000400D0000}"/>
    <cellStyle name="Normal 16 6 4 3" xfId="8678" xr:uid="{00000000-0005-0000-0000-0000410D0000}"/>
    <cellStyle name="Normal 16 6 5" xfId="8679" xr:uid="{00000000-0005-0000-0000-0000420D0000}"/>
    <cellStyle name="Normal 16 6 6" xfId="6268" xr:uid="{00000000-0005-0000-0000-0000430D0000}"/>
    <cellStyle name="Normal 16 6 7" xfId="11482" xr:uid="{00000000-0005-0000-0000-0000440D0000}"/>
    <cellStyle name="Normal 16 6 8" xfId="4443" xr:uid="{00000000-0005-0000-0000-0000450D0000}"/>
    <cellStyle name="Normal 16 7" xfId="701" xr:uid="{00000000-0005-0000-0000-0000460D0000}"/>
    <cellStyle name="Normal 16 7 2" xfId="1164" xr:uid="{00000000-0005-0000-0000-0000470D0000}"/>
    <cellStyle name="Normal 16 7 2 2" xfId="1507" xr:uid="{00000000-0005-0000-0000-0000480D0000}"/>
    <cellStyle name="Normal 16 7 2 2 2" xfId="3463" xr:uid="{00000000-0005-0000-0000-0000490D0000}"/>
    <cellStyle name="Normal 16 7 2 2 2 2" xfId="14128" xr:uid="{00000000-0005-0000-0000-00004A0D0000}"/>
    <cellStyle name="Normal 16 7 2 2 2 3" xfId="8680" xr:uid="{00000000-0005-0000-0000-00004B0D0000}"/>
    <cellStyle name="Normal 16 7 2 2 3" xfId="8681" xr:uid="{00000000-0005-0000-0000-00004C0D0000}"/>
    <cellStyle name="Normal 16 7 2 2 4" xfId="7101" xr:uid="{00000000-0005-0000-0000-00004D0D0000}"/>
    <cellStyle name="Normal 16 7 2 2 5" xfId="12315" xr:uid="{00000000-0005-0000-0000-00004E0D0000}"/>
    <cellStyle name="Normal 16 7 2 2 6" xfId="5276" xr:uid="{00000000-0005-0000-0000-00004F0D0000}"/>
    <cellStyle name="Normal 16 7 2 3" xfId="3132" xr:uid="{00000000-0005-0000-0000-0000500D0000}"/>
    <cellStyle name="Normal 16 7 2 3 2" xfId="13797" xr:uid="{00000000-0005-0000-0000-0000510D0000}"/>
    <cellStyle name="Normal 16 7 2 3 3" xfId="8682" xr:uid="{00000000-0005-0000-0000-0000520D0000}"/>
    <cellStyle name="Normal 16 7 2 4" xfId="8683" xr:uid="{00000000-0005-0000-0000-0000530D0000}"/>
    <cellStyle name="Normal 16 7 2 5" xfId="6770" xr:uid="{00000000-0005-0000-0000-0000540D0000}"/>
    <cellStyle name="Normal 16 7 2 6" xfId="11984" xr:uid="{00000000-0005-0000-0000-0000550D0000}"/>
    <cellStyle name="Normal 16 7 2 7" xfId="4945" xr:uid="{00000000-0005-0000-0000-0000560D0000}"/>
    <cellStyle name="Normal 16 7 3" xfId="1506" xr:uid="{00000000-0005-0000-0000-0000570D0000}"/>
    <cellStyle name="Normal 16 7 3 2" xfId="3462" xr:uid="{00000000-0005-0000-0000-0000580D0000}"/>
    <cellStyle name="Normal 16 7 3 2 2" xfId="14127" xr:uid="{00000000-0005-0000-0000-0000590D0000}"/>
    <cellStyle name="Normal 16 7 3 2 3" xfId="8684" xr:uid="{00000000-0005-0000-0000-00005A0D0000}"/>
    <cellStyle name="Normal 16 7 3 3" xfId="8685" xr:uid="{00000000-0005-0000-0000-00005B0D0000}"/>
    <cellStyle name="Normal 16 7 3 4" xfId="7100" xr:uid="{00000000-0005-0000-0000-00005C0D0000}"/>
    <cellStyle name="Normal 16 7 3 5" xfId="12314" xr:uid="{00000000-0005-0000-0000-00005D0D0000}"/>
    <cellStyle name="Normal 16 7 3 6" xfId="5275" xr:uid="{00000000-0005-0000-0000-00005E0D0000}"/>
    <cellStyle name="Normal 16 7 4" xfId="2765" xr:uid="{00000000-0005-0000-0000-00005F0D0000}"/>
    <cellStyle name="Normal 16 7 4 2" xfId="13430" xr:uid="{00000000-0005-0000-0000-0000600D0000}"/>
    <cellStyle name="Normal 16 7 4 3" xfId="8686" xr:uid="{00000000-0005-0000-0000-0000610D0000}"/>
    <cellStyle name="Normal 16 7 5" xfId="8687" xr:uid="{00000000-0005-0000-0000-0000620D0000}"/>
    <cellStyle name="Normal 16 7 6" xfId="6403" xr:uid="{00000000-0005-0000-0000-0000630D0000}"/>
    <cellStyle name="Normal 16 7 7" xfId="11617" xr:uid="{00000000-0005-0000-0000-0000640D0000}"/>
    <cellStyle name="Normal 16 7 8" xfId="4578" xr:uid="{00000000-0005-0000-0000-0000650D0000}"/>
    <cellStyle name="Normal 16 8" xfId="369" xr:uid="{00000000-0005-0000-0000-0000660D0000}"/>
    <cellStyle name="Normal 16 8 2" xfId="995" xr:uid="{00000000-0005-0000-0000-0000670D0000}"/>
    <cellStyle name="Normal 16 8 2 2" xfId="1509" xr:uid="{00000000-0005-0000-0000-0000680D0000}"/>
    <cellStyle name="Normal 16 8 2 2 2" xfId="3465" xr:uid="{00000000-0005-0000-0000-0000690D0000}"/>
    <cellStyle name="Normal 16 8 2 2 2 2" xfId="14130" xr:uid="{00000000-0005-0000-0000-00006A0D0000}"/>
    <cellStyle name="Normal 16 8 2 2 2 3" xfId="8688" xr:uid="{00000000-0005-0000-0000-00006B0D0000}"/>
    <cellStyle name="Normal 16 8 2 2 3" xfId="8689" xr:uid="{00000000-0005-0000-0000-00006C0D0000}"/>
    <cellStyle name="Normal 16 8 2 2 4" xfId="7103" xr:uid="{00000000-0005-0000-0000-00006D0D0000}"/>
    <cellStyle name="Normal 16 8 2 2 5" xfId="12317" xr:uid="{00000000-0005-0000-0000-00006E0D0000}"/>
    <cellStyle name="Normal 16 8 2 2 6" xfId="5278" xr:uid="{00000000-0005-0000-0000-00006F0D0000}"/>
    <cellStyle name="Normal 16 8 2 3" xfId="3038" xr:uid="{00000000-0005-0000-0000-0000700D0000}"/>
    <cellStyle name="Normal 16 8 2 3 2" xfId="13703" xr:uid="{00000000-0005-0000-0000-0000710D0000}"/>
    <cellStyle name="Normal 16 8 2 3 3" xfId="8690" xr:uid="{00000000-0005-0000-0000-0000720D0000}"/>
    <cellStyle name="Normal 16 8 2 4" xfId="8691" xr:uid="{00000000-0005-0000-0000-0000730D0000}"/>
    <cellStyle name="Normal 16 8 2 5" xfId="6676" xr:uid="{00000000-0005-0000-0000-0000740D0000}"/>
    <cellStyle name="Normal 16 8 2 6" xfId="11890" xr:uid="{00000000-0005-0000-0000-0000750D0000}"/>
    <cellStyle name="Normal 16 8 2 7" xfId="4851" xr:uid="{00000000-0005-0000-0000-0000760D0000}"/>
    <cellStyle name="Normal 16 8 3" xfId="1508" xr:uid="{00000000-0005-0000-0000-0000770D0000}"/>
    <cellStyle name="Normal 16 8 3 2" xfId="3464" xr:uid="{00000000-0005-0000-0000-0000780D0000}"/>
    <cellStyle name="Normal 16 8 3 2 2" xfId="14129" xr:uid="{00000000-0005-0000-0000-0000790D0000}"/>
    <cellStyle name="Normal 16 8 3 2 3" xfId="8692" xr:uid="{00000000-0005-0000-0000-00007A0D0000}"/>
    <cellStyle name="Normal 16 8 3 3" xfId="8693" xr:uid="{00000000-0005-0000-0000-00007B0D0000}"/>
    <cellStyle name="Normal 16 8 3 4" xfId="7102" xr:uid="{00000000-0005-0000-0000-00007C0D0000}"/>
    <cellStyle name="Normal 16 8 3 5" xfId="12316" xr:uid="{00000000-0005-0000-0000-00007D0D0000}"/>
    <cellStyle name="Normal 16 8 3 6" xfId="5277" xr:uid="{00000000-0005-0000-0000-00007E0D0000}"/>
    <cellStyle name="Normal 16 8 4" xfId="2581" xr:uid="{00000000-0005-0000-0000-00007F0D0000}"/>
    <cellStyle name="Normal 16 8 4 2" xfId="13246" xr:uid="{00000000-0005-0000-0000-0000800D0000}"/>
    <cellStyle name="Normal 16 8 4 3" xfId="8694" xr:uid="{00000000-0005-0000-0000-0000810D0000}"/>
    <cellStyle name="Normal 16 8 5" xfId="8695" xr:uid="{00000000-0005-0000-0000-0000820D0000}"/>
    <cellStyle name="Normal 16 8 6" xfId="6219" xr:uid="{00000000-0005-0000-0000-0000830D0000}"/>
    <cellStyle name="Normal 16 8 7" xfId="11433" xr:uid="{00000000-0005-0000-0000-0000840D0000}"/>
    <cellStyle name="Normal 16 8 8" xfId="4394" xr:uid="{00000000-0005-0000-0000-0000850D0000}"/>
    <cellStyle name="Normal 16 9" xfId="849" xr:uid="{00000000-0005-0000-0000-0000860D0000}"/>
    <cellStyle name="Normal 16 9 2" xfId="1510" xr:uid="{00000000-0005-0000-0000-0000870D0000}"/>
    <cellStyle name="Normal 16 9 2 2" xfId="3466" xr:uid="{00000000-0005-0000-0000-0000880D0000}"/>
    <cellStyle name="Normal 16 9 2 2 2" xfId="14131" xr:uid="{00000000-0005-0000-0000-0000890D0000}"/>
    <cellStyle name="Normal 16 9 2 2 3" xfId="8696" xr:uid="{00000000-0005-0000-0000-00008A0D0000}"/>
    <cellStyle name="Normal 16 9 2 3" xfId="8697" xr:uid="{00000000-0005-0000-0000-00008B0D0000}"/>
    <cellStyle name="Normal 16 9 2 4" xfId="7104" xr:uid="{00000000-0005-0000-0000-00008C0D0000}"/>
    <cellStyle name="Normal 16 9 2 5" xfId="12318" xr:uid="{00000000-0005-0000-0000-00008D0D0000}"/>
    <cellStyle name="Normal 16 9 2 6" xfId="5279" xr:uid="{00000000-0005-0000-0000-00008E0D0000}"/>
    <cellStyle name="Normal 16 9 3" xfId="2903" xr:uid="{00000000-0005-0000-0000-00008F0D0000}"/>
    <cellStyle name="Normal 16 9 3 2" xfId="13568" xr:uid="{00000000-0005-0000-0000-0000900D0000}"/>
    <cellStyle name="Normal 16 9 3 3" xfId="8698" xr:uid="{00000000-0005-0000-0000-0000910D0000}"/>
    <cellStyle name="Normal 16 9 4" xfId="8699" xr:uid="{00000000-0005-0000-0000-0000920D0000}"/>
    <cellStyle name="Normal 16 9 5" xfId="6541" xr:uid="{00000000-0005-0000-0000-0000930D0000}"/>
    <cellStyle name="Normal 16 9 6" xfId="11755" xr:uid="{00000000-0005-0000-0000-0000940D0000}"/>
    <cellStyle name="Normal 16 9 7" xfId="4716" xr:uid="{00000000-0005-0000-0000-0000950D0000}"/>
    <cellStyle name="Normal 160" xfId="2073" xr:uid="{00000000-0005-0000-0000-0000960D0000}"/>
    <cellStyle name="Normal 161" xfId="2096" xr:uid="{00000000-0005-0000-0000-0000970D0000}"/>
    <cellStyle name="Normal 162" xfId="2097" xr:uid="{00000000-0005-0000-0000-0000980D0000}"/>
    <cellStyle name="Normal 163" xfId="2144" xr:uid="{00000000-0005-0000-0000-0000990D0000}"/>
    <cellStyle name="Normal 164" xfId="2188" xr:uid="{00000000-0005-0000-0000-00009A0D0000}"/>
    <cellStyle name="Normal 165" xfId="2205" xr:uid="{00000000-0005-0000-0000-00009B0D0000}"/>
    <cellStyle name="Normal 166" xfId="2216" xr:uid="{00000000-0005-0000-0000-00009C0D0000}"/>
    <cellStyle name="Normal 167" xfId="2289" xr:uid="{00000000-0005-0000-0000-00009D0D0000}"/>
    <cellStyle name="Normal 168" xfId="2293" xr:uid="{00000000-0005-0000-0000-00009E0D0000}"/>
    <cellStyle name="Normal 169" xfId="2292" xr:uid="{00000000-0005-0000-0000-00009F0D0000}"/>
    <cellStyle name="Normal 17" xfId="162" xr:uid="{00000000-0005-0000-0000-0000A00D0000}"/>
    <cellStyle name="Normal 17 2" xfId="546" xr:uid="{00000000-0005-0000-0000-0000A10D0000}"/>
    <cellStyle name="Normal 17 2 2" xfId="1094" xr:uid="{00000000-0005-0000-0000-0000A20D0000}"/>
    <cellStyle name="Normal 17 3" xfId="451" xr:uid="{00000000-0005-0000-0000-0000A30D0000}"/>
    <cellStyle name="Normal 17 4" xfId="335" xr:uid="{00000000-0005-0000-0000-0000A40D0000}"/>
    <cellStyle name="Normal 170" xfId="2291" xr:uid="{00000000-0005-0000-0000-0000A50D0000}"/>
    <cellStyle name="Normal 171" xfId="2204" xr:uid="{00000000-0005-0000-0000-0000A60D0000}"/>
    <cellStyle name="Normal 172" xfId="2294" xr:uid="{00000000-0005-0000-0000-0000A70D0000}"/>
    <cellStyle name="Normal 173" xfId="2295" xr:uid="{00000000-0005-0000-0000-0000A80D0000}"/>
    <cellStyle name="Normal 174" xfId="2431" xr:uid="{00000000-0005-0000-0000-0000A90D0000}"/>
    <cellStyle name="Normal 174 2" xfId="4274" xr:uid="{00000000-0005-0000-0000-0000AA0D0000}"/>
    <cellStyle name="Normal 174 2 2" xfId="14936" xr:uid="{00000000-0005-0000-0000-0000AB0D0000}"/>
    <cellStyle name="Normal 174 3" xfId="13123" xr:uid="{00000000-0005-0000-0000-0000AC0D0000}"/>
    <cellStyle name="Normal 175" xfId="2482" xr:uid="{00000000-0005-0000-0000-0000AD0D0000}"/>
    <cellStyle name="Normal 175 2" xfId="4298" xr:uid="{00000000-0005-0000-0000-0000AE0D0000}"/>
    <cellStyle name="Normal 175 2 2" xfId="14961" xr:uid="{00000000-0005-0000-0000-0000AF0D0000}"/>
    <cellStyle name="Normal 175 3" xfId="13149" xr:uid="{00000000-0005-0000-0000-0000B00D0000}"/>
    <cellStyle name="Normal 176" xfId="2484" xr:uid="{00000000-0005-0000-0000-0000B10D0000}"/>
    <cellStyle name="Normal 176 2" xfId="4300" xr:uid="{00000000-0005-0000-0000-0000B20D0000}"/>
    <cellStyle name="Normal 176 2 2" xfId="14963" xr:uid="{00000000-0005-0000-0000-0000B30D0000}"/>
    <cellStyle name="Normal 176 3" xfId="13151" xr:uid="{00000000-0005-0000-0000-0000B40D0000}"/>
    <cellStyle name="Normal 177" xfId="2485" xr:uid="{00000000-0005-0000-0000-0000B50D0000}"/>
    <cellStyle name="Normal 177 2" xfId="4301" xr:uid="{00000000-0005-0000-0000-0000B60D0000}"/>
    <cellStyle name="Normal 177 2 2" xfId="14964" xr:uid="{00000000-0005-0000-0000-0000B70D0000}"/>
    <cellStyle name="Normal 177 3" xfId="13152" xr:uid="{00000000-0005-0000-0000-0000B80D0000}"/>
    <cellStyle name="Normal 178" xfId="2483" xr:uid="{00000000-0005-0000-0000-0000B90D0000}"/>
    <cellStyle name="Normal 178 2" xfId="4299" xr:uid="{00000000-0005-0000-0000-0000BA0D0000}"/>
    <cellStyle name="Normal 178 2 2" xfId="14962" xr:uid="{00000000-0005-0000-0000-0000BB0D0000}"/>
    <cellStyle name="Normal 178 3" xfId="13150" xr:uid="{00000000-0005-0000-0000-0000BC0D0000}"/>
    <cellStyle name="Normal 179" xfId="2486" xr:uid="{00000000-0005-0000-0000-0000BD0D0000}"/>
    <cellStyle name="Normal 179 2" xfId="13153" xr:uid="{00000000-0005-0000-0000-0000BE0D0000}"/>
    <cellStyle name="Normal 18" xfId="163" xr:uid="{00000000-0005-0000-0000-0000BF0D0000}"/>
    <cellStyle name="Normal 18 2" xfId="547" xr:uid="{00000000-0005-0000-0000-0000C00D0000}"/>
    <cellStyle name="Normal 18 2 2" xfId="1095" xr:uid="{00000000-0005-0000-0000-0000C10D0000}"/>
    <cellStyle name="Normal 18 3" xfId="461" xr:uid="{00000000-0005-0000-0000-0000C20D0000}"/>
    <cellStyle name="Normal 18 4" xfId="345" xr:uid="{00000000-0005-0000-0000-0000C30D0000}"/>
    <cellStyle name="Normal 180" xfId="14965" xr:uid="{00000000-0005-0000-0000-0000C40D0000}"/>
    <cellStyle name="Normal 181" xfId="14966" xr:uid="{00000000-0005-0000-0000-0000C50D0000}"/>
    <cellStyle name="Normal 182" xfId="60" xr:uid="{00000000-0005-0000-0000-0000C60D0000}"/>
    <cellStyle name="Normal 19" xfId="48" xr:uid="{00000000-0005-0000-0000-0000C70D0000}"/>
    <cellStyle name="Normal 19 2" xfId="548" xr:uid="{00000000-0005-0000-0000-0000C80D0000}"/>
    <cellStyle name="Normal 19 2 2" xfId="1096" xr:uid="{00000000-0005-0000-0000-0000C90D0000}"/>
    <cellStyle name="Normal 19 3" xfId="442" xr:uid="{00000000-0005-0000-0000-0000CA0D0000}"/>
    <cellStyle name="Normal 19 4" xfId="326" xr:uid="{00000000-0005-0000-0000-0000CB0D0000}"/>
    <cellStyle name="Normal 19 5" xfId="164" xr:uid="{00000000-0005-0000-0000-0000CC0D0000}"/>
    <cellStyle name="Normal 2" xfId="3" xr:uid="{00000000-0005-0000-0000-0000CD0D0000}"/>
    <cellStyle name="Normal 2 2" xfId="5" xr:uid="{00000000-0005-0000-0000-0000CE0D0000}"/>
    <cellStyle name="Normal 2 2 2" xfId="46" xr:uid="{00000000-0005-0000-0000-0000CF0D0000}"/>
    <cellStyle name="Normal 2 2 2 2" xfId="874" xr:uid="{00000000-0005-0000-0000-0000D00D0000}"/>
    <cellStyle name="Normal 2 2 2 3" xfId="2464" xr:uid="{00000000-0005-0000-0000-0000D10D0000}"/>
    <cellStyle name="Normal 2 2 2 3 2" xfId="4288" xr:uid="{00000000-0005-0000-0000-0000D20D0000}"/>
    <cellStyle name="Normal 2 2 2 3 2 2" xfId="14951" xr:uid="{00000000-0005-0000-0000-0000D30D0000}"/>
    <cellStyle name="Normal 2 2 2 3 3" xfId="13138" xr:uid="{00000000-0005-0000-0000-0000D40D0000}"/>
    <cellStyle name="Normal 2 2 2 4" xfId="226" xr:uid="{00000000-0005-0000-0000-0000D50D0000}"/>
    <cellStyle name="Normal 2 2 3" xfId="2132" xr:uid="{00000000-0005-0000-0000-0000D60D0000}"/>
    <cellStyle name="Normal 2 2 3 2" xfId="4001" xr:uid="{00000000-0005-0000-0000-0000D70D0000}"/>
    <cellStyle name="Normal 2 2 3 2 2" xfId="14663" xr:uid="{00000000-0005-0000-0000-0000D80D0000}"/>
    <cellStyle name="Normal 2 2 3 2 3" xfId="8700" xr:uid="{00000000-0005-0000-0000-0000D90D0000}"/>
    <cellStyle name="Normal 2 2 3 3" xfId="8701" xr:uid="{00000000-0005-0000-0000-0000DA0D0000}"/>
    <cellStyle name="Normal 2 2 3 4" xfId="7639" xr:uid="{00000000-0005-0000-0000-0000DB0D0000}"/>
    <cellStyle name="Normal 2 2 3 5" xfId="12850" xr:uid="{00000000-0005-0000-0000-0000DC0D0000}"/>
    <cellStyle name="Normal 2 2 3 6" xfId="5811" xr:uid="{00000000-0005-0000-0000-0000DD0D0000}"/>
    <cellStyle name="Normal 2 2 4" xfId="2463" xr:uid="{00000000-0005-0000-0000-0000DE0D0000}"/>
    <cellStyle name="Normal 2 2 4 2" xfId="4287" xr:uid="{00000000-0005-0000-0000-0000DF0D0000}"/>
    <cellStyle name="Normal 2 2 4 2 2" xfId="14950" xr:uid="{00000000-0005-0000-0000-0000E00D0000}"/>
    <cellStyle name="Normal 2 2 4 3" xfId="13137" xr:uid="{00000000-0005-0000-0000-0000E10D0000}"/>
    <cellStyle name="Normal 2 2 5" xfId="74" xr:uid="{00000000-0005-0000-0000-0000E20D0000}"/>
    <cellStyle name="Normal 2 3" xfId="17" xr:uid="{00000000-0005-0000-0000-0000E30D0000}"/>
    <cellStyle name="Normal 2 3 2" xfId="18" xr:uid="{00000000-0005-0000-0000-0000E40D0000}"/>
    <cellStyle name="Normal 2 3 2 2" xfId="4289" xr:uid="{00000000-0005-0000-0000-0000E50D0000}"/>
    <cellStyle name="Normal 2 3 2 2 2" xfId="14952" xr:uid="{00000000-0005-0000-0000-0000E60D0000}"/>
    <cellStyle name="Normal 2 3 2 3" xfId="13139" xr:uid="{00000000-0005-0000-0000-0000E70D0000}"/>
    <cellStyle name="Normal 2 3 2 4" xfId="2465" xr:uid="{00000000-0005-0000-0000-0000E80D0000}"/>
    <cellStyle name="Normal 2 4" xfId="19" xr:uid="{00000000-0005-0000-0000-0000E90D0000}"/>
    <cellStyle name="Normal 2 4 2" xfId="2466" xr:uid="{00000000-0005-0000-0000-0000EA0D0000}"/>
    <cellStyle name="Normal 2 4 2 2" xfId="4290" xr:uid="{00000000-0005-0000-0000-0000EB0D0000}"/>
    <cellStyle name="Normal 2 4 2 2 2" xfId="14953" xr:uid="{00000000-0005-0000-0000-0000EC0D0000}"/>
    <cellStyle name="Normal 2 4 2 3" xfId="13140" xr:uid="{00000000-0005-0000-0000-0000ED0D0000}"/>
    <cellStyle name="Normal 2 4 2 4" xfId="8702" xr:uid="{00000000-0005-0000-0000-0000EE0D0000}"/>
    <cellStyle name="Normal 2 4 3" xfId="3999" xr:uid="{00000000-0005-0000-0000-0000EF0D0000}"/>
    <cellStyle name="Normal 2 4 3 2" xfId="14661" xr:uid="{00000000-0005-0000-0000-0000F00D0000}"/>
    <cellStyle name="Normal 2 4 3 3" xfId="8703" xr:uid="{00000000-0005-0000-0000-0000F10D0000}"/>
    <cellStyle name="Normal 2 4 4" xfId="7637" xr:uid="{00000000-0005-0000-0000-0000F20D0000}"/>
    <cellStyle name="Normal 2 4 5" xfId="12848" xr:uid="{00000000-0005-0000-0000-0000F30D0000}"/>
    <cellStyle name="Normal 2 4 6" xfId="5809" xr:uid="{00000000-0005-0000-0000-0000F40D0000}"/>
    <cellStyle name="Normal 2 4 7" xfId="2098" xr:uid="{00000000-0005-0000-0000-0000F50D0000}"/>
    <cellStyle name="Normal 2 5" xfId="39" xr:uid="{00000000-0005-0000-0000-0000F60D0000}"/>
    <cellStyle name="Normal 20" xfId="165" xr:uid="{00000000-0005-0000-0000-0000F70D0000}"/>
    <cellStyle name="Normal 20 2" xfId="549" xr:uid="{00000000-0005-0000-0000-0000F80D0000}"/>
    <cellStyle name="Normal 20 2 2" xfId="1097" xr:uid="{00000000-0005-0000-0000-0000F90D0000}"/>
    <cellStyle name="Normal 20 3" xfId="447" xr:uid="{00000000-0005-0000-0000-0000FA0D0000}"/>
    <cellStyle name="Normal 20 4" xfId="331" xr:uid="{00000000-0005-0000-0000-0000FB0D0000}"/>
    <cellStyle name="Normal 21" xfId="166" xr:uid="{00000000-0005-0000-0000-0000FC0D0000}"/>
    <cellStyle name="Normal 21 2" xfId="550" xr:uid="{00000000-0005-0000-0000-0000FD0D0000}"/>
    <cellStyle name="Normal 21 2 2" xfId="1098" xr:uid="{00000000-0005-0000-0000-0000FE0D0000}"/>
    <cellStyle name="Normal 21 3" xfId="456" xr:uid="{00000000-0005-0000-0000-0000FF0D0000}"/>
    <cellStyle name="Normal 21 4" xfId="340" xr:uid="{00000000-0005-0000-0000-0000000E0000}"/>
    <cellStyle name="Normal 22" xfId="167" xr:uid="{00000000-0005-0000-0000-0000010E0000}"/>
    <cellStyle name="Normal 22 2" xfId="551" xr:uid="{00000000-0005-0000-0000-0000020E0000}"/>
    <cellStyle name="Normal 22 2 2" xfId="1099" xr:uid="{00000000-0005-0000-0000-0000030E0000}"/>
    <cellStyle name="Normal 22 3" xfId="438" xr:uid="{00000000-0005-0000-0000-0000040E0000}"/>
    <cellStyle name="Normal 22 4" xfId="322" xr:uid="{00000000-0005-0000-0000-0000050E0000}"/>
    <cellStyle name="Normal 23" xfId="168" xr:uid="{00000000-0005-0000-0000-0000060E0000}"/>
    <cellStyle name="Normal 23 2" xfId="552" xr:uid="{00000000-0005-0000-0000-0000070E0000}"/>
    <cellStyle name="Normal 23 2 2" xfId="1100" xr:uid="{00000000-0005-0000-0000-0000080E0000}"/>
    <cellStyle name="Normal 23 3" xfId="434" xr:uid="{00000000-0005-0000-0000-0000090E0000}"/>
    <cellStyle name="Normal 23 4" xfId="318" xr:uid="{00000000-0005-0000-0000-00000A0E0000}"/>
    <cellStyle name="Normal 24" xfId="169" xr:uid="{00000000-0005-0000-0000-00000B0E0000}"/>
    <cellStyle name="Normal 24 2" xfId="553" xr:uid="{00000000-0005-0000-0000-00000C0E0000}"/>
    <cellStyle name="Normal 24 2 2" xfId="1101" xr:uid="{00000000-0005-0000-0000-00000D0E0000}"/>
    <cellStyle name="Normal 24 3" xfId="436" xr:uid="{00000000-0005-0000-0000-00000E0E0000}"/>
    <cellStyle name="Normal 24 4" xfId="320" xr:uid="{00000000-0005-0000-0000-00000F0E0000}"/>
    <cellStyle name="Normal 25" xfId="170" xr:uid="{00000000-0005-0000-0000-0000100E0000}"/>
    <cellStyle name="Normal 25 2" xfId="554" xr:uid="{00000000-0005-0000-0000-0000110E0000}"/>
    <cellStyle name="Normal 25 2 2" xfId="1102" xr:uid="{00000000-0005-0000-0000-0000120E0000}"/>
    <cellStyle name="Normal 25 3" xfId="465" xr:uid="{00000000-0005-0000-0000-0000130E0000}"/>
    <cellStyle name="Normal 25 4" xfId="349" xr:uid="{00000000-0005-0000-0000-0000140E0000}"/>
    <cellStyle name="Normal 26" xfId="171" xr:uid="{00000000-0005-0000-0000-0000150E0000}"/>
    <cellStyle name="Normal 26 2" xfId="555" xr:uid="{00000000-0005-0000-0000-0000160E0000}"/>
    <cellStyle name="Normal 26 2 2" xfId="1103" xr:uid="{00000000-0005-0000-0000-0000170E0000}"/>
    <cellStyle name="Normal 26 3" xfId="476" xr:uid="{00000000-0005-0000-0000-0000180E0000}"/>
    <cellStyle name="Normal 26 4" xfId="360" xr:uid="{00000000-0005-0000-0000-0000190E0000}"/>
    <cellStyle name="Normal 27" xfId="172" xr:uid="{00000000-0005-0000-0000-00001A0E0000}"/>
    <cellStyle name="Normal 27 2" xfId="556" xr:uid="{00000000-0005-0000-0000-00001B0E0000}"/>
    <cellStyle name="Normal 27 2 2" xfId="1104" xr:uid="{00000000-0005-0000-0000-00001C0E0000}"/>
    <cellStyle name="Normal 27 3" xfId="470" xr:uid="{00000000-0005-0000-0000-00001D0E0000}"/>
    <cellStyle name="Normal 27 4" xfId="354" xr:uid="{00000000-0005-0000-0000-00001E0E0000}"/>
    <cellStyle name="Normal 28" xfId="173" xr:uid="{00000000-0005-0000-0000-00001F0E0000}"/>
    <cellStyle name="Normal 28 2" xfId="557" xr:uid="{00000000-0005-0000-0000-0000200E0000}"/>
    <cellStyle name="Normal 28 2 2" xfId="1105" xr:uid="{00000000-0005-0000-0000-0000210E0000}"/>
    <cellStyle name="Normal 28 3" xfId="467" xr:uid="{00000000-0005-0000-0000-0000220E0000}"/>
    <cellStyle name="Normal 28 4" xfId="351" xr:uid="{00000000-0005-0000-0000-0000230E0000}"/>
    <cellStyle name="Normal 29" xfId="174" xr:uid="{00000000-0005-0000-0000-0000240E0000}"/>
    <cellStyle name="Normal 29 2" xfId="558" xr:uid="{00000000-0005-0000-0000-0000250E0000}"/>
    <cellStyle name="Normal 29 2 2" xfId="1106" xr:uid="{00000000-0005-0000-0000-0000260E0000}"/>
    <cellStyle name="Normal 29 3" xfId="458" xr:uid="{00000000-0005-0000-0000-0000270E0000}"/>
    <cellStyle name="Normal 29 4" xfId="342" xr:uid="{00000000-0005-0000-0000-0000280E0000}"/>
    <cellStyle name="Normal 3" xfId="6" xr:uid="{00000000-0005-0000-0000-0000290E0000}"/>
    <cellStyle name="Normal 3 2" xfId="20" xr:uid="{00000000-0005-0000-0000-00002A0E0000}"/>
    <cellStyle name="Normal 3 2 2" xfId="21" xr:uid="{00000000-0005-0000-0000-00002B0E0000}"/>
    <cellStyle name="Normal 3 2 2 2" xfId="1108" xr:uid="{00000000-0005-0000-0000-00002C0E0000}"/>
    <cellStyle name="Normal 3 2 2 3" xfId="560" xr:uid="{00000000-0005-0000-0000-00002D0E0000}"/>
    <cellStyle name="Normal 3 2 3" xfId="37" xr:uid="{00000000-0005-0000-0000-00002E0E0000}"/>
    <cellStyle name="Normal 3 2 4" xfId="372" xr:uid="{00000000-0005-0000-0000-00002F0E0000}"/>
    <cellStyle name="Normal 3 3" xfId="22" xr:uid="{00000000-0005-0000-0000-0000300E0000}"/>
    <cellStyle name="Normal 3 3 2" xfId="80" xr:uid="{00000000-0005-0000-0000-0000310E0000}"/>
    <cellStyle name="Normal 3 4" xfId="559" xr:uid="{00000000-0005-0000-0000-0000320E0000}"/>
    <cellStyle name="Normal 3 4 2" xfId="1107" xr:uid="{00000000-0005-0000-0000-0000330E0000}"/>
    <cellStyle name="Normal 30" xfId="175" xr:uid="{00000000-0005-0000-0000-0000340E0000}"/>
    <cellStyle name="Normal 30 2" xfId="561" xr:uid="{00000000-0005-0000-0000-0000350E0000}"/>
    <cellStyle name="Normal 30 2 2" xfId="1109" xr:uid="{00000000-0005-0000-0000-0000360E0000}"/>
    <cellStyle name="Normal 30 3" xfId="432" xr:uid="{00000000-0005-0000-0000-0000370E0000}"/>
    <cellStyle name="Normal 30 4" xfId="316" xr:uid="{00000000-0005-0000-0000-0000380E0000}"/>
    <cellStyle name="Normal 31" xfId="176" xr:uid="{00000000-0005-0000-0000-0000390E0000}"/>
    <cellStyle name="Normal 31 2" xfId="562" xr:uid="{00000000-0005-0000-0000-00003A0E0000}"/>
    <cellStyle name="Normal 31 2 2" xfId="1110" xr:uid="{00000000-0005-0000-0000-00003B0E0000}"/>
    <cellStyle name="Normal 31 3" xfId="463" xr:uid="{00000000-0005-0000-0000-00003C0E0000}"/>
    <cellStyle name="Normal 31 4" xfId="347" xr:uid="{00000000-0005-0000-0000-00003D0E0000}"/>
    <cellStyle name="Normal 32" xfId="177" xr:uid="{00000000-0005-0000-0000-00003E0E0000}"/>
    <cellStyle name="Normal 32 2" xfId="563" xr:uid="{00000000-0005-0000-0000-00003F0E0000}"/>
    <cellStyle name="Normal 32 2 2" xfId="1111" xr:uid="{00000000-0005-0000-0000-0000400E0000}"/>
    <cellStyle name="Normal 32 3" xfId="440" xr:uid="{00000000-0005-0000-0000-0000410E0000}"/>
    <cellStyle name="Normal 32 4" xfId="324" xr:uid="{00000000-0005-0000-0000-0000420E0000}"/>
    <cellStyle name="Normal 33" xfId="178" xr:uid="{00000000-0005-0000-0000-0000430E0000}"/>
    <cellStyle name="Normal 33 2" xfId="564" xr:uid="{00000000-0005-0000-0000-0000440E0000}"/>
    <cellStyle name="Normal 33 2 2" xfId="1112" xr:uid="{00000000-0005-0000-0000-0000450E0000}"/>
    <cellStyle name="Normal 33 3" xfId="449" xr:uid="{00000000-0005-0000-0000-0000460E0000}"/>
    <cellStyle name="Normal 33 4" xfId="333" xr:uid="{00000000-0005-0000-0000-0000470E0000}"/>
    <cellStyle name="Normal 34" xfId="179" xr:uid="{00000000-0005-0000-0000-0000480E0000}"/>
    <cellStyle name="Normal 34 2" xfId="565" xr:uid="{00000000-0005-0000-0000-0000490E0000}"/>
    <cellStyle name="Normal 34 2 2" xfId="1113" xr:uid="{00000000-0005-0000-0000-00004A0E0000}"/>
    <cellStyle name="Normal 34 3" xfId="474" xr:uid="{00000000-0005-0000-0000-00004B0E0000}"/>
    <cellStyle name="Normal 34 4" xfId="358" xr:uid="{00000000-0005-0000-0000-00004C0E0000}"/>
    <cellStyle name="Normal 35" xfId="180" xr:uid="{00000000-0005-0000-0000-00004D0E0000}"/>
    <cellStyle name="Normal 35 2" xfId="566" xr:uid="{00000000-0005-0000-0000-00004E0E0000}"/>
    <cellStyle name="Normal 35 2 2" xfId="1114" xr:uid="{00000000-0005-0000-0000-00004F0E0000}"/>
    <cellStyle name="Normal 35 3" xfId="459" xr:uid="{00000000-0005-0000-0000-0000500E0000}"/>
    <cellStyle name="Normal 35 4" xfId="343" xr:uid="{00000000-0005-0000-0000-0000510E0000}"/>
    <cellStyle name="Normal 36" xfId="181" xr:uid="{00000000-0005-0000-0000-0000520E0000}"/>
    <cellStyle name="Normal 36 2" xfId="567" xr:uid="{00000000-0005-0000-0000-0000530E0000}"/>
    <cellStyle name="Normal 36 2 2" xfId="1115" xr:uid="{00000000-0005-0000-0000-0000540E0000}"/>
    <cellStyle name="Normal 36 3" xfId="445" xr:uid="{00000000-0005-0000-0000-0000550E0000}"/>
    <cellStyle name="Normal 36 4" xfId="329" xr:uid="{00000000-0005-0000-0000-0000560E0000}"/>
    <cellStyle name="Normal 37" xfId="183" xr:uid="{00000000-0005-0000-0000-0000570E0000}"/>
    <cellStyle name="Normal 37 10" xfId="266" xr:uid="{00000000-0005-0000-0000-0000580E0000}"/>
    <cellStyle name="Normal 37 10 2" xfId="2539" xr:uid="{00000000-0005-0000-0000-0000590E0000}"/>
    <cellStyle name="Normal 37 10 2 2" xfId="13205" xr:uid="{00000000-0005-0000-0000-00005A0E0000}"/>
    <cellStyle name="Normal 37 10 2 3" xfId="8704" xr:uid="{00000000-0005-0000-0000-00005B0E0000}"/>
    <cellStyle name="Normal 37 10 3" xfId="8705" xr:uid="{00000000-0005-0000-0000-00005C0E0000}"/>
    <cellStyle name="Normal 37 10 4" xfId="6177" xr:uid="{00000000-0005-0000-0000-00005D0E0000}"/>
    <cellStyle name="Normal 37 10 5" xfId="11392" xr:uid="{00000000-0005-0000-0000-00005E0E0000}"/>
    <cellStyle name="Normal 37 10 6" xfId="4353" xr:uid="{00000000-0005-0000-0000-00005F0E0000}"/>
    <cellStyle name="Normal 37 11" xfId="2155" xr:uid="{00000000-0005-0000-0000-0000600E0000}"/>
    <cellStyle name="Normal 37 11 2" xfId="4013" xr:uid="{00000000-0005-0000-0000-0000610E0000}"/>
    <cellStyle name="Normal 37 11 2 2" xfId="14675" xr:uid="{00000000-0005-0000-0000-0000620E0000}"/>
    <cellStyle name="Normal 37 11 2 3" xfId="8706" xr:uid="{00000000-0005-0000-0000-0000630E0000}"/>
    <cellStyle name="Normal 37 11 3" xfId="8707" xr:uid="{00000000-0005-0000-0000-0000640E0000}"/>
    <cellStyle name="Normal 37 11 4" xfId="7651" xr:uid="{00000000-0005-0000-0000-0000650E0000}"/>
    <cellStyle name="Normal 37 11 5" xfId="12862" xr:uid="{00000000-0005-0000-0000-0000660E0000}"/>
    <cellStyle name="Normal 37 11 6" xfId="5823" xr:uid="{00000000-0005-0000-0000-0000670E0000}"/>
    <cellStyle name="Normal 37 12" xfId="2306" xr:uid="{00000000-0005-0000-0000-0000680E0000}"/>
    <cellStyle name="Normal 37 12 2" xfId="4149" xr:uid="{00000000-0005-0000-0000-0000690E0000}"/>
    <cellStyle name="Normal 37 12 2 2" xfId="14811" xr:uid="{00000000-0005-0000-0000-00006A0E0000}"/>
    <cellStyle name="Normal 37 12 2 3" xfId="8708" xr:uid="{00000000-0005-0000-0000-00006B0E0000}"/>
    <cellStyle name="Normal 37 12 3" xfId="7787" xr:uid="{00000000-0005-0000-0000-00006C0E0000}"/>
    <cellStyle name="Normal 37 12 4" xfId="12998" xr:uid="{00000000-0005-0000-0000-00006D0E0000}"/>
    <cellStyle name="Normal 37 12 5" xfId="5959" xr:uid="{00000000-0005-0000-0000-00006E0E0000}"/>
    <cellStyle name="Normal 37 13" xfId="2511" xr:uid="{00000000-0005-0000-0000-00006F0E0000}"/>
    <cellStyle name="Normal 37 13 2" xfId="8709" xr:uid="{00000000-0005-0000-0000-0000700E0000}"/>
    <cellStyle name="Normal 37 13 3" xfId="13178" xr:uid="{00000000-0005-0000-0000-0000710E0000}"/>
    <cellStyle name="Normal 37 13 4" xfId="6097" xr:uid="{00000000-0005-0000-0000-0000720E0000}"/>
    <cellStyle name="Normal 37 14" xfId="8710" xr:uid="{00000000-0005-0000-0000-0000730E0000}"/>
    <cellStyle name="Normal 37 15" xfId="6149" xr:uid="{00000000-0005-0000-0000-0000740E0000}"/>
    <cellStyle name="Normal 37 16" xfId="11365" xr:uid="{00000000-0005-0000-0000-0000750E0000}"/>
    <cellStyle name="Normal 37 17" xfId="4326" xr:uid="{00000000-0005-0000-0000-0000760E0000}"/>
    <cellStyle name="Normal 37 2" xfId="199" xr:uid="{00000000-0005-0000-0000-0000770E0000}"/>
    <cellStyle name="Normal 37 2 10" xfId="2156" xr:uid="{00000000-0005-0000-0000-0000780E0000}"/>
    <cellStyle name="Normal 37 2 10 2" xfId="4014" xr:uid="{00000000-0005-0000-0000-0000790E0000}"/>
    <cellStyle name="Normal 37 2 10 2 2" xfId="14676" xr:uid="{00000000-0005-0000-0000-00007A0E0000}"/>
    <cellStyle name="Normal 37 2 10 2 3" xfId="8711" xr:uid="{00000000-0005-0000-0000-00007B0E0000}"/>
    <cellStyle name="Normal 37 2 10 3" xfId="8712" xr:uid="{00000000-0005-0000-0000-00007C0E0000}"/>
    <cellStyle name="Normal 37 2 10 4" xfId="7652" xr:uid="{00000000-0005-0000-0000-00007D0E0000}"/>
    <cellStyle name="Normal 37 2 10 5" xfId="12863" xr:uid="{00000000-0005-0000-0000-00007E0E0000}"/>
    <cellStyle name="Normal 37 2 10 6" xfId="5824" xr:uid="{00000000-0005-0000-0000-00007F0E0000}"/>
    <cellStyle name="Normal 37 2 11" xfId="2307" xr:uid="{00000000-0005-0000-0000-0000800E0000}"/>
    <cellStyle name="Normal 37 2 11 2" xfId="4150" xr:uid="{00000000-0005-0000-0000-0000810E0000}"/>
    <cellStyle name="Normal 37 2 11 2 2" xfId="14812" xr:uid="{00000000-0005-0000-0000-0000820E0000}"/>
    <cellStyle name="Normal 37 2 11 2 3" xfId="8713" xr:uid="{00000000-0005-0000-0000-0000830E0000}"/>
    <cellStyle name="Normal 37 2 11 3" xfId="7788" xr:uid="{00000000-0005-0000-0000-0000840E0000}"/>
    <cellStyle name="Normal 37 2 11 4" xfId="12999" xr:uid="{00000000-0005-0000-0000-0000850E0000}"/>
    <cellStyle name="Normal 37 2 11 5" xfId="5960" xr:uid="{00000000-0005-0000-0000-0000860E0000}"/>
    <cellStyle name="Normal 37 2 12" xfId="2527" xr:uid="{00000000-0005-0000-0000-0000870E0000}"/>
    <cellStyle name="Normal 37 2 12 2" xfId="8714" xr:uid="{00000000-0005-0000-0000-0000880E0000}"/>
    <cellStyle name="Normal 37 2 12 3" xfId="13194" xr:uid="{00000000-0005-0000-0000-0000890E0000}"/>
    <cellStyle name="Normal 37 2 12 4" xfId="6104" xr:uid="{00000000-0005-0000-0000-00008A0E0000}"/>
    <cellStyle name="Normal 37 2 13" xfId="8715" xr:uid="{00000000-0005-0000-0000-00008B0E0000}"/>
    <cellStyle name="Normal 37 2 14" xfId="6165" xr:uid="{00000000-0005-0000-0000-00008C0E0000}"/>
    <cellStyle name="Normal 37 2 15" xfId="11381" xr:uid="{00000000-0005-0000-0000-00008D0E0000}"/>
    <cellStyle name="Normal 37 2 16" xfId="4342" xr:uid="{00000000-0005-0000-0000-00008E0E0000}"/>
    <cellStyle name="Normal 37 2 2" xfId="569" xr:uid="{00000000-0005-0000-0000-00008F0E0000}"/>
    <cellStyle name="Normal 37 2 2 10" xfId="11532" xr:uid="{00000000-0005-0000-0000-0000900E0000}"/>
    <cellStyle name="Normal 37 2 2 11" xfId="4493" xr:uid="{00000000-0005-0000-0000-0000910E0000}"/>
    <cellStyle name="Normal 37 2 2 2" xfId="751" xr:uid="{00000000-0005-0000-0000-0000920E0000}"/>
    <cellStyle name="Normal 37 2 2 2 2" xfId="1214" xr:uid="{00000000-0005-0000-0000-0000930E0000}"/>
    <cellStyle name="Normal 37 2 2 2 2 2" xfId="1513" xr:uid="{00000000-0005-0000-0000-0000940E0000}"/>
    <cellStyle name="Normal 37 2 2 2 2 2 2" xfId="3469" xr:uid="{00000000-0005-0000-0000-0000950E0000}"/>
    <cellStyle name="Normal 37 2 2 2 2 2 2 2" xfId="14134" xr:uid="{00000000-0005-0000-0000-0000960E0000}"/>
    <cellStyle name="Normal 37 2 2 2 2 2 2 3" xfId="8716" xr:uid="{00000000-0005-0000-0000-0000970E0000}"/>
    <cellStyle name="Normal 37 2 2 2 2 2 3" xfId="8717" xr:uid="{00000000-0005-0000-0000-0000980E0000}"/>
    <cellStyle name="Normal 37 2 2 2 2 2 4" xfId="7107" xr:uid="{00000000-0005-0000-0000-0000990E0000}"/>
    <cellStyle name="Normal 37 2 2 2 2 2 5" xfId="12321" xr:uid="{00000000-0005-0000-0000-00009A0E0000}"/>
    <cellStyle name="Normal 37 2 2 2 2 2 6" xfId="5282" xr:uid="{00000000-0005-0000-0000-00009B0E0000}"/>
    <cellStyle name="Normal 37 2 2 2 2 3" xfId="3182" xr:uid="{00000000-0005-0000-0000-00009C0E0000}"/>
    <cellStyle name="Normal 37 2 2 2 2 3 2" xfId="13847" xr:uid="{00000000-0005-0000-0000-00009D0E0000}"/>
    <cellStyle name="Normal 37 2 2 2 2 3 3" xfId="8718" xr:uid="{00000000-0005-0000-0000-00009E0E0000}"/>
    <cellStyle name="Normal 37 2 2 2 2 4" xfId="8719" xr:uid="{00000000-0005-0000-0000-00009F0E0000}"/>
    <cellStyle name="Normal 37 2 2 2 2 5" xfId="6820" xr:uid="{00000000-0005-0000-0000-0000A00E0000}"/>
    <cellStyle name="Normal 37 2 2 2 2 6" xfId="12034" xr:uid="{00000000-0005-0000-0000-0000A10E0000}"/>
    <cellStyle name="Normal 37 2 2 2 2 7" xfId="4995" xr:uid="{00000000-0005-0000-0000-0000A20E0000}"/>
    <cellStyle name="Normal 37 2 2 2 3" xfId="1512" xr:uid="{00000000-0005-0000-0000-0000A30E0000}"/>
    <cellStyle name="Normal 37 2 2 2 3 2" xfId="3468" xr:uid="{00000000-0005-0000-0000-0000A40E0000}"/>
    <cellStyle name="Normal 37 2 2 2 3 2 2" xfId="14133" xr:uid="{00000000-0005-0000-0000-0000A50E0000}"/>
    <cellStyle name="Normal 37 2 2 2 3 2 3" xfId="8720" xr:uid="{00000000-0005-0000-0000-0000A60E0000}"/>
    <cellStyle name="Normal 37 2 2 2 3 3" xfId="8721" xr:uid="{00000000-0005-0000-0000-0000A70E0000}"/>
    <cellStyle name="Normal 37 2 2 2 3 4" xfId="7106" xr:uid="{00000000-0005-0000-0000-0000A80E0000}"/>
    <cellStyle name="Normal 37 2 2 2 3 5" xfId="12320" xr:uid="{00000000-0005-0000-0000-0000A90E0000}"/>
    <cellStyle name="Normal 37 2 2 2 3 6" xfId="5281" xr:uid="{00000000-0005-0000-0000-0000AA0E0000}"/>
    <cellStyle name="Normal 37 2 2 2 4" xfId="2815" xr:uid="{00000000-0005-0000-0000-0000AB0E0000}"/>
    <cellStyle name="Normal 37 2 2 2 4 2" xfId="13480" xr:uid="{00000000-0005-0000-0000-0000AC0E0000}"/>
    <cellStyle name="Normal 37 2 2 2 4 3" xfId="8722" xr:uid="{00000000-0005-0000-0000-0000AD0E0000}"/>
    <cellStyle name="Normal 37 2 2 2 5" xfId="8723" xr:uid="{00000000-0005-0000-0000-0000AE0E0000}"/>
    <cellStyle name="Normal 37 2 2 2 6" xfId="6453" xr:uid="{00000000-0005-0000-0000-0000AF0E0000}"/>
    <cellStyle name="Normal 37 2 2 2 7" xfId="11667" xr:uid="{00000000-0005-0000-0000-0000B00E0000}"/>
    <cellStyle name="Normal 37 2 2 2 8" xfId="4628" xr:uid="{00000000-0005-0000-0000-0000B10E0000}"/>
    <cellStyle name="Normal 37 2 2 3" xfId="902" xr:uid="{00000000-0005-0000-0000-0000B20E0000}"/>
    <cellStyle name="Normal 37 2 2 3 2" xfId="1514" xr:uid="{00000000-0005-0000-0000-0000B30E0000}"/>
    <cellStyle name="Normal 37 2 2 3 2 2" xfId="3470" xr:uid="{00000000-0005-0000-0000-0000B40E0000}"/>
    <cellStyle name="Normal 37 2 2 3 2 2 2" xfId="14135" xr:uid="{00000000-0005-0000-0000-0000B50E0000}"/>
    <cellStyle name="Normal 37 2 2 3 2 2 3" xfId="8724" xr:uid="{00000000-0005-0000-0000-0000B60E0000}"/>
    <cellStyle name="Normal 37 2 2 3 2 3" xfId="8725" xr:uid="{00000000-0005-0000-0000-0000B70E0000}"/>
    <cellStyle name="Normal 37 2 2 3 2 4" xfId="7108" xr:uid="{00000000-0005-0000-0000-0000B80E0000}"/>
    <cellStyle name="Normal 37 2 2 3 2 5" xfId="12322" xr:uid="{00000000-0005-0000-0000-0000B90E0000}"/>
    <cellStyle name="Normal 37 2 2 3 2 6" xfId="5283" xr:uid="{00000000-0005-0000-0000-0000BA0E0000}"/>
    <cellStyle name="Normal 37 2 2 3 3" xfId="2953" xr:uid="{00000000-0005-0000-0000-0000BB0E0000}"/>
    <cellStyle name="Normal 37 2 2 3 3 2" xfId="13618" xr:uid="{00000000-0005-0000-0000-0000BC0E0000}"/>
    <cellStyle name="Normal 37 2 2 3 3 3" xfId="8726" xr:uid="{00000000-0005-0000-0000-0000BD0E0000}"/>
    <cellStyle name="Normal 37 2 2 3 4" xfId="8727" xr:uid="{00000000-0005-0000-0000-0000BE0E0000}"/>
    <cellStyle name="Normal 37 2 2 3 5" xfId="6591" xr:uid="{00000000-0005-0000-0000-0000BF0E0000}"/>
    <cellStyle name="Normal 37 2 2 3 6" xfId="11805" xr:uid="{00000000-0005-0000-0000-0000C00E0000}"/>
    <cellStyle name="Normal 37 2 2 3 7" xfId="4766" xr:uid="{00000000-0005-0000-0000-0000C10E0000}"/>
    <cellStyle name="Normal 37 2 2 4" xfId="1511" xr:uid="{00000000-0005-0000-0000-0000C20E0000}"/>
    <cellStyle name="Normal 37 2 2 4 2" xfId="3467" xr:uid="{00000000-0005-0000-0000-0000C30E0000}"/>
    <cellStyle name="Normal 37 2 2 4 2 2" xfId="14132" xr:uid="{00000000-0005-0000-0000-0000C40E0000}"/>
    <cellStyle name="Normal 37 2 2 4 2 3" xfId="8728" xr:uid="{00000000-0005-0000-0000-0000C50E0000}"/>
    <cellStyle name="Normal 37 2 2 4 3" xfId="8729" xr:uid="{00000000-0005-0000-0000-0000C60E0000}"/>
    <cellStyle name="Normal 37 2 2 4 4" xfId="7105" xr:uid="{00000000-0005-0000-0000-0000C70E0000}"/>
    <cellStyle name="Normal 37 2 2 4 5" xfId="12319" xr:uid="{00000000-0005-0000-0000-0000C80E0000}"/>
    <cellStyle name="Normal 37 2 2 4 6" xfId="5280" xr:uid="{00000000-0005-0000-0000-0000C90E0000}"/>
    <cellStyle name="Normal 37 2 2 5" xfId="2208" xr:uid="{00000000-0005-0000-0000-0000CA0E0000}"/>
    <cellStyle name="Normal 37 2 2 5 2" xfId="4061" xr:uid="{00000000-0005-0000-0000-0000CB0E0000}"/>
    <cellStyle name="Normal 37 2 2 5 2 2" xfId="14723" xr:uid="{00000000-0005-0000-0000-0000CC0E0000}"/>
    <cellStyle name="Normal 37 2 2 5 2 3" xfId="8730" xr:uid="{00000000-0005-0000-0000-0000CD0E0000}"/>
    <cellStyle name="Normal 37 2 2 5 3" xfId="8731" xr:uid="{00000000-0005-0000-0000-0000CE0E0000}"/>
    <cellStyle name="Normal 37 2 2 5 4" xfId="7699" xr:uid="{00000000-0005-0000-0000-0000CF0E0000}"/>
    <cellStyle name="Normal 37 2 2 5 5" xfId="12910" xr:uid="{00000000-0005-0000-0000-0000D00E0000}"/>
    <cellStyle name="Normal 37 2 2 5 6" xfId="5871" xr:uid="{00000000-0005-0000-0000-0000D10E0000}"/>
    <cellStyle name="Normal 37 2 2 6" xfId="2353" xr:uid="{00000000-0005-0000-0000-0000D20E0000}"/>
    <cellStyle name="Normal 37 2 2 6 2" xfId="4196" xr:uid="{00000000-0005-0000-0000-0000D30E0000}"/>
    <cellStyle name="Normal 37 2 2 6 2 2" xfId="14858" xr:uid="{00000000-0005-0000-0000-0000D40E0000}"/>
    <cellStyle name="Normal 37 2 2 6 2 3" xfId="8732" xr:uid="{00000000-0005-0000-0000-0000D50E0000}"/>
    <cellStyle name="Normal 37 2 2 6 3" xfId="7834" xr:uid="{00000000-0005-0000-0000-0000D60E0000}"/>
    <cellStyle name="Normal 37 2 2 6 4" xfId="13045" xr:uid="{00000000-0005-0000-0000-0000D70E0000}"/>
    <cellStyle name="Normal 37 2 2 6 5" xfId="6006" xr:uid="{00000000-0005-0000-0000-0000D80E0000}"/>
    <cellStyle name="Normal 37 2 2 7" xfId="2680" xr:uid="{00000000-0005-0000-0000-0000D90E0000}"/>
    <cellStyle name="Normal 37 2 2 7 2" xfId="13345" xr:uid="{00000000-0005-0000-0000-0000DA0E0000}"/>
    <cellStyle name="Normal 37 2 2 7 3" xfId="8733" xr:uid="{00000000-0005-0000-0000-0000DB0E0000}"/>
    <cellStyle name="Normal 37 2 2 8" xfId="8734" xr:uid="{00000000-0005-0000-0000-0000DC0E0000}"/>
    <cellStyle name="Normal 37 2 2 9" xfId="6318" xr:uid="{00000000-0005-0000-0000-0000DD0E0000}"/>
    <cellStyle name="Normal 37 2 3" xfId="653" xr:uid="{00000000-0005-0000-0000-0000DE0E0000}"/>
    <cellStyle name="Normal 37 2 3 10" xfId="11575" xr:uid="{00000000-0005-0000-0000-0000DF0E0000}"/>
    <cellStyle name="Normal 37 2 3 11" xfId="4536" xr:uid="{00000000-0005-0000-0000-0000E00E0000}"/>
    <cellStyle name="Normal 37 2 3 2" xfId="795" xr:uid="{00000000-0005-0000-0000-0000E10E0000}"/>
    <cellStyle name="Normal 37 2 3 2 2" xfId="1257" xr:uid="{00000000-0005-0000-0000-0000E20E0000}"/>
    <cellStyle name="Normal 37 2 3 2 2 2" xfId="1517" xr:uid="{00000000-0005-0000-0000-0000E30E0000}"/>
    <cellStyle name="Normal 37 2 3 2 2 2 2" xfId="3473" xr:uid="{00000000-0005-0000-0000-0000E40E0000}"/>
    <cellStyle name="Normal 37 2 3 2 2 2 2 2" xfId="14138" xr:uid="{00000000-0005-0000-0000-0000E50E0000}"/>
    <cellStyle name="Normal 37 2 3 2 2 2 2 3" xfId="8735" xr:uid="{00000000-0005-0000-0000-0000E60E0000}"/>
    <cellStyle name="Normal 37 2 3 2 2 2 3" xfId="8736" xr:uid="{00000000-0005-0000-0000-0000E70E0000}"/>
    <cellStyle name="Normal 37 2 3 2 2 2 4" xfId="7111" xr:uid="{00000000-0005-0000-0000-0000E80E0000}"/>
    <cellStyle name="Normal 37 2 3 2 2 2 5" xfId="12325" xr:uid="{00000000-0005-0000-0000-0000E90E0000}"/>
    <cellStyle name="Normal 37 2 3 2 2 2 6" xfId="5286" xr:uid="{00000000-0005-0000-0000-0000EA0E0000}"/>
    <cellStyle name="Normal 37 2 3 2 2 3" xfId="3225" xr:uid="{00000000-0005-0000-0000-0000EB0E0000}"/>
    <cellStyle name="Normal 37 2 3 2 2 3 2" xfId="13890" xr:uid="{00000000-0005-0000-0000-0000EC0E0000}"/>
    <cellStyle name="Normal 37 2 3 2 2 3 3" xfId="8737" xr:uid="{00000000-0005-0000-0000-0000ED0E0000}"/>
    <cellStyle name="Normal 37 2 3 2 2 4" xfId="8738" xr:uid="{00000000-0005-0000-0000-0000EE0E0000}"/>
    <cellStyle name="Normal 37 2 3 2 2 5" xfId="6863" xr:uid="{00000000-0005-0000-0000-0000EF0E0000}"/>
    <cellStyle name="Normal 37 2 3 2 2 6" xfId="12077" xr:uid="{00000000-0005-0000-0000-0000F00E0000}"/>
    <cellStyle name="Normal 37 2 3 2 2 7" xfId="5038" xr:uid="{00000000-0005-0000-0000-0000F10E0000}"/>
    <cellStyle name="Normal 37 2 3 2 3" xfId="1516" xr:uid="{00000000-0005-0000-0000-0000F20E0000}"/>
    <cellStyle name="Normal 37 2 3 2 3 2" xfId="3472" xr:uid="{00000000-0005-0000-0000-0000F30E0000}"/>
    <cellStyle name="Normal 37 2 3 2 3 2 2" xfId="14137" xr:uid="{00000000-0005-0000-0000-0000F40E0000}"/>
    <cellStyle name="Normal 37 2 3 2 3 2 3" xfId="8739" xr:uid="{00000000-0005-0000-0000-0000F50E0000}"/>
    <cellStyle name="Normal 37 2 3 2 3 3" xfId="8740" xr:uid="{00000000-0005-0000-0000-0000F60E0000}"/>
    <cellStyle name="Normal 37 2 3 2 3 4" xfId="7110" xr:uid="{00000000-0005-0000-0000-0000F70E0000}"/>
    <cellStyle name="Normal 37 2 3 2 3 5" xfId="12324" xr:uid="{00000000-0005-0000-0000-0000F80E0000}"/>
    <cellStyle name="Normal 37 2 3 2 3 6" xfId="5285" xr:uid="{00000000-0005-0000-0000-0000F90E0000}"/>
    <cellStyle name="Normal 37 2 3 2 4" xfId="2858" xr:uid="{00000000-0005-0000-0000-0000FA0E0000}"/>
    <cellStyle name="Normal 37 2 3 2 4 2" xfId="13523" xr:uid="{00000000-0005-0000-0000-0000FB0E0000}"/>
    <cellStyle name="Normal 37 2 3 2 4 3" xfId="8741" xr:uid="{00000000-0005-0000-0000-0000FC0E0000}"/>
    <cellStyle name="Normal 37 2 3 2 5" xfId="8742" xr:uid="{00000000-0005-0000-0000-0000FD0E0000}"/>
    <cellStyle name="Normal 37 2 3 2 6" xfId="6496" xr:uid="{00000000-0005-0000-0000-0000FE0E0000}"/>
    <cellStyle name="Normal 37 2 3 2 7" xfId="11710" xr:uid="{00000000-0005-0000-0000-0000FF0E0000}"/>
    <cellStyle name="Normal 37 2 3 2 8" xfId="4671" xr:uid="{00000000-0005-0000-0000-0000000F0000}"/>
    <cellStyle name="Normal 37 2 3 3" xfId="947" xr:uid="{00000000-0005-0000-0000-0000010F0000}"/>
    <cellStyle name="Normal 37 2 3 3 2" xfId="1518" xr:uid="{00000000-0005-0000-0000-0000020F0000}"/>
    <cellStyle name="Normal 37 2 3 3 2 2" xfId="3474" xr:uid="{00000000-0005-0000-0000-0000030F0000}"/>
    <cellStyle name="Normal 37 2 3 3 2 2 2" xfId="14139" xr:uid="{00000000-0005-0000-0000-0000040F0000}"/>
    <cellStyle name="Normal 37 2 3 3 2 2 3" xfId="8743" xr:uid="{00000000-0005-0000-0000-0000050F0000}"/>
    <cellStyle name="Normal 37 2 3 3 2 3" xfId="8744" xr:uid="{00000000-0005-0000-0000-0000060F0000}"/>
    <cellStyle name="Normal 37 2 3 3 2 4" xfId="7112" xr:uid="{00000000-0005-0000-0000-0000070F0000}"/>
    <cellStyle name="Normal 37 2 3 3 2 5" xfId="12326" xr:uid="{00000000-0005-0000-0000-0000080F0000}"/>
    <cellStyle name="Normal 37 2 3 3 2 6" xfId="5287" xr:uid="{00000000-0005-0000-0000-0000090F0000}"/>
    <cellStyle name="Normal 37 2 3 3 3" xfId="2996" xr:uid="{00000000-0005-0000-0000-00000A0F0000}"/>
    <cellStyle name="Normal 37 2 3 3 3 2" xfId="13661" xr:uid="{00000000-0005-0000-0000-00000B0F0000}"/>
    <cellStyle name="Normal 37 2 3 3 3 3" xfId="8745" xr:uid="{00000000-0005-0000-0000-00000C0F0000}"/>
    <cellStyle name="Normal 37 2 3 3 4" xfId="8746" xr:uid="{00000000-0005-0000-0000-00000D0F0000}"/>
    <cellStyle name="Normal 37 2 3 3 5" xfId="6634" xr:uid="{00000000-0005-0000-0000-00000E0F0000}"/>
    <cellStyle name="Normal 37 2 3 3 6" xfId="11848" xr:uid="{00000000-0005-0000-0000-00000F0F0000}"/>
    <cellStyle name="Normal 37 2 3 3 7" xfId="4809" xr:uid="{00000000-0005-0000-0000-0000100F0000}"/>
    <cellStyle name="Normal 37 2 3 4" xfId="1515" xr:uid="{00000000-0005-0000-0000-0000110F0000}"/>
    <cellStyle name="Normal 37 2 3 4 2" xfId="3471" xr:uid="{00000000-0005-0000-0000-0000120F0000}"/>
    <cellStyle name="Normal 37 2 3 4 2 2" xfId="14136" xr:uid="{00000000-0005-0000-0000-0000130F0000}"/>
    <cellStyle name="Normal 37 2 3 4 2 3" xfId="8747" xr:uid="{00000000-0005-0000-0000-0000140F0000}"/>
    <cellStyle name="Normal 37 2 3 4 3" xfId="8748" xr:uid="{00000000-0005-0000-0000-0000150F0000}"/>
    <cellStyle name="Normal 37 2 3 4 4" xfId="7109" xr:uid="{00000000-0005-0000-0000-0000160F0000}"/>
    <cellStyle name="Normal 37 2 3 4 5" xfId="12323" xr:uid="{00000000-0005-0000-0000-0000170F0000}"/>
    <cellStyle name="Normal 37 2 3 4 6" xfId="5284" xr:uid="{00000000-0005-0000-0000-0000180F0000}"/>
    <cellStyle name="Normal 37 2 3 5" xfId="2252" xr:uid="{00000000-0005-0000-0000-0000190F0000}"/>
    <cellStyle name="Normal 37 2 3 5 2" xfId="4104" xr:uid="{00000000-0005-0000-0000-00001A0F0000}"/>
    <cellStyle name="Normal 37 2 3 5 2 2" xfId="14766" xr:uid="{00000000-0005-0000-0000-00001B0F0000}"/>
    <cellStyle name="Normal 37 2 3 5 2 3" xfId="8749" xr:uid="{00000000-0005-0000-0000-00001C0F0000}"/>
    <cellStyle name="Normal 37 2 3 5 3" xfId="8750" xr:uid="{00000000-0005-0000-0000-00001D0F0000}"/>
    <cellStyle name="Normal 37 2 3 5 4" xfId="7742" xr:uid="{00000000-0005-0000-0000-00001E0F0000}"/>
    <cellStyle name="Normal 37 2 3 5 5" xfId="12953" xr:uid="{00000000-0005-0000-0000-00001F0F0000}"/>
    <cellStyle name="Normal 37 2 3 5 6" xfId="5914" xr:uid="{00000000-0005-0000-0000-0000200F0000}"/>
    <cellStyle name="Normal 37 2 3 6" xfId="2396" xr:uid="{00000000-0005-0000-0000-0000210F0000}"/>
    <cellStyle name="Normal 37 2 3 6 2" xfId="4239" xr:uid="{00000000-0005-0000-0000-0000220F0000}"/>
    <cellStyle name="Normal 37 2 3 6 2 2" xfId="14901" xr:uid="{00000000-0005-0000-0000-0000230F0000}"/>
    <cellStyle name="Normal 37 2 3 6 2 3" xfId="8751" xr:uid="{00000000-0005-0000-0000-0000240F0000}"/>
    <cellStyle name="Normal 37 2 3 6 3" xfId="7877" xr:uid="{00000000-0005-0000-0000-0000250F0000}"/>
    <cellStyle name="Normal 37 2 3 6 4" xfId="13088" xr:uid="{00000000-0005-0000-0000-0000260F0000}"/>
    <cellStyle name="Normal 37 2 3 6 5" xfId="6049" xr:uid="{00000000-0005-0000-0000-0000270F0000}"/>
    <cellStyle name="Normal 37 2 3 7" xfId="2723" xr:uid="{00000000-0005-0000-0000-0000280F0000}"/>
    <cellStyle name="Normal 37 2 3 7 2" xfId="13388" xr:uid="{00000000-0005-0000-0000-0000290F0000}"/>
    <cellStyle name="Normal 37 2 3 7 3" xfId="8752" xr:uid="{00000000-0005-0000-0000-00002A0F0000}"/>
    <cellStyle name="Normal 37 2 3 8" xfId="8753" xr:uid="{00000000-0005-0000-0000-00002B0F0000}"/>
    <cellStyle name="Normal 37 2 3 9" xfId="6361" xr:uid="{00000000-0005-0000-0000-00002C0F0000}"/>
    <cellStyle name="Normal 37 2 4" xfId="489" xr:uid="{00000000-0005-0000-0000-00002D0F0000}"/>
    <cellStyle name="Normal 37 2 4 2" xfId="1056" xr:uid="{00000000-0005-0000-0000-00002E0F0000}"/>
    <cellStyle name="Normal 37 2 4 2 2" xfId="1520" xr:uid="{00000000-0005-0000-0000-00002F0F0000}"/>
    <cellStyle name="Normal 37 2 4 2 2 2" xfId="3476" xr:uid="{00000000-0005-0000-0000-0000300F0000}"/>
    <cellStyle name="Normal 37 2 4 2 2 2 2" xfId="14141" xr:uid="{00000000-0005-0000-0000-0000310F0000}"/>
    <cellStyle name="Normal 37 2 4 2 2 2 3" xfId="8754" xr:uid="{00000000-0005-0000-0000-0000320F0000}"/>
    <cellStyle name="Normal 37 2 4 2 2 3" xfId="8755" xr:uid="{00000000-0005-0000-0000-0000330F0000}"/>
    <cellStyle name="Normal 37 2 4 2 2 4" xfId="7114" xr:uid="{00000000-0005-0000-0000-0000340F0000}"/>
    <cellStyle name="Normal 37 2 4 2 2 5" xfId="12328" xr:uid="{00000000-0005-0000-0000-0000350F0000}"/>
    <cellStyle name="Normal 37 2 4 2 2 6" xfId="5289" xr:uid="{00000000-0005-0000-0000-0000360F0000}"/>
    <cellStyle name="Normal 37 2 4 2 3" xfId="3086" xr:uid="{00000000-0005-0000-0000-0000370F0000}"/>
    <cellStyle name="Normal 37 2 4 2 3 2" xfId="13751" xr:uid="{00000000-0005-0000-0000-0000380F0000}"/>
    <cellStyle name="Normal 37 2 4 2 3 3" xfId="8756" xr:uid="{00000000-0005-0000-0000-0000390F0000}"/>
    <cellStyle name="Normal 37 2 4 2 4" xfId="8757" xr:uid="{00000000-0005-0000-0000-00003A0F0000}"/>
    <cellStyle name="Normal 37 2 4 2 5" xfId="6724" xr:uid="{00000000-0005-0000-0000-00003B0F0000}"/>
    <cellStyle name="Normal 37 2 4 2 6" xfId="11938" xr:uid="{00000000-0005-0000-0000-00003C0F0000}"/>
    <cellStyle name="Normal 37 2 4 2 7" xfId="4899" xr:uid="{00000000-0005-0000-0000-00003D0F0000}"/>
    <cellStyle name="Normal 37 2 4 3" xfId="1519" xr:uid="{00000000-0005-0000-0000-00003E0F0000}"/>
    <cellStyle name="Normal 37 2 4 3 2" xfId="3475" xr:uid="{00000000-0005-0000-0000-00003F0F0000}"/>
    <cellStyle name="Normal 37 2 4 3 2 2" xfId="14140" xr:uid="{00000000-0005-0000-0000-0000400F0000}"/>
    <cellStyle name="Normal 37 2 4 3 2 3" xfId="8758" xr:uid="{00000000-0005-0000-0000-0000410F0000}"/>
    <cellStyle name="Normal 37 2 4 3 3" xfId="8759" xr:uid="{00000000-0005-0000-0000-0000420F0000}"/>
    <cellStyle name="Normal 37 2 4 3 4" xfId="7113" xr:uid="{00000000-0005-0000-0000-0000430F0000}"/>
    <cellStyle name="Normal 37 2 4 3 5" xfId="12327" xr:uid="{00000000-0005-0000-0000-0000440F0000}"/>
    <cellStyle name="Normal 37 2 4 3 6" xfId="5288" xr:uid="{00000000-0005-0000-0000-0000450F0000}"/>
    <cellStyle name="Normal 37 2 4 4" xfId="2634" xr:uid="{00000000-0005-0000-0000-0000460F0000}"/>
    <cellStyle name="Normal 37 2 4 4 2" xfId="13299" xr:uid="{00000000-0005-0000-0000-0000470F0000}"/>
    <cellStyle name="Normal 37 2 4 4 3" xfId="8760" xr:uid="{00000000-0005-0000-0000-0000480F0000}"/>
    <cellStyle name="Normal 37 2 4 5" xfId="8761" xr:uid="{00000000-0005-0000-0000-0000490F0000}"/>
    <cellStyle name="Normal 37 2 4 6" xfId="6272" xr:uid="{00000000-0005-0000-0000-00004A0F0000}"/>
    <cellStyle name="Normal 37 2 4 7" xfId="11486" xr:uid="{00000000-0005-0000-0000-00004B0F0000}"/>
    <cellStyle name="Normal 37 2 4 8" xfId="4447" xr:uid="{00000000-0005-0000-0000-00004C0F0000}"/>
    <cellStyle name="Normal 37 2 5" xfId="705" xr:uid="{00000000-0005-0000-0000-00004D0F0000}"/>
    <cellStyle name="Normal 37 2 5 2" xfId="1168" xr:uid="{00000000-0005-0000-0000-00004E0F0000}"/>
    <cellStyle name="Normal 37 2 5 2 2" xfId="1522" xr:uid="{00000000-0005-0000-0000-00004F0F0000}"/>
    <cellStyle name="Normal 37 2 5 2 2 2" xfId="3478" xr:uid="{00000000-0005-0000-0000-0000500F0000}"/>
    <cellStyle name="Normal 37 2 5 2 2 2 2" xfId="14143" xr:uid="{00000000-0005-0000-0000-0000510F0000}"/>
    <cellStyle name="Normal 37 2 5 2 2 2 3" xfId="8762" xr:uid="{00000000-0005-0000-0000-0000520F0000}"/>
    <cellStyle name="Normal 37 2 5 2 2 3" xfId="8763" xr:uid="{00000000-0005-0000-0000-0000530F0000}"/>
    <cellStyle name="Normal 37 2 5 2 2 4" xfId="7116" xr:uid="{00000000-0005-0000-0000-0000540F0000}"/>
    <cellStyle name="Normal 37 2 5 2 2 5" xfId="12330" xr:uid="{00000000-0005-0000-0000-0000550F0000}"/>
    <cellStyle name="Normal 37 2 5 2 2 6" xfId="5291" xr:uid="{00000000-0005-0000-0000-0000560F0000}"/>
    <cellStyle name="Normal 37 2 5 2 3" xfId="3136" xr:uid="{00000000-0005-0000-0000-0000570F0000}"/>
    <cellStyle name="Normal 37 2 5 2 3 2" xfId="13801" xr:uid="{00000000-0005-0000-0000-0000580F0000}"/>
    <cellStyle name="Normal 37 2 5 2 3 3" xfId="8764" xr:uid="{00000000-0005-0000-0000-0000590F0000}"/>
    <cellStyle name="Normal 37 2 5 2 4" xfId="8765" xr:uid="{00000000-0005-0000-0000-00005A0F0000}"/>
    <cellStyle name="Normal 37 2 5 2 5" xfId="6774" xr:uid="{00000000-0005-0000-0000-00005B0F0000}"/>
    <cellStyle name="Normal 37 2 5 2 6" xfId="11988" xr:uid="{00000000-0005-0000-0000-00005C0F0000}"/>
    <cellStyle name="Normal 37 2 5 2 7" xfId="4949" xr:uid="{00000000-0005-0000-0000-00005D0F0000}"/>
    <cellStyle name="Normal 37 2 5 3" xfId="1521" xr:uid="{00000000-0005-0000-0000-00005E0F0000}"/>
    <cellStyle name="Normal 37 2 5 3 2" xfId="3477" xr:uid="{00000000-0005-0000-0000-00005F0F0000}"/>
    <cellStyle name="Normal 37 2 5 3 2 2" xfId="14142" xr:uid="{00000000-0005-0000-0000-0000600F0000}"/>
    <cellStyle name="Normal 37 2 5 3 2 3" xfId="8766" xr:uid="{00000000-0005-0000-0000-0000610F0000}"/>
    <cellStyle name="Normal 37 2 5 3 3" xfId="8767" xr:uid="{00000000-0005-0000-0000-0000620F0000}"/>
    <cellStyle name="Normal 37 2 5 3 4" xfId="7115" xr:uid="{00000000-0005-0000-0000-0000630F0000}"/>
    <cellStyle name="Normal 37 2 5 3 5" xfId="12329" xr:uid="{00000000-0005-0000-0000-0000640F0000}"/>
    <cellStyle name="Normal 37 2 5 3 6" xfId="5290" xr:uid="{00000000-0005-0000-0000-0000650F0000}"/>
    <cellStyle name="Normal 37 2 5 4" xfId="2769" xr:uid="{00000000-0005-0000-0000-0000660F0000}"/>
    <cellStyle name="Normal 37 2 5 4 2" xfId="13434" xr:uid="{00000000-0005-0000-0000-0000670F0000}"/>
    <cellStyle name="Normal 37 2 5 4 3" xfId="8768" xr:uid="{00000000-0005-0000-0000-0000680F0000}"/>
    <cellStyle name="Normal 37 2 5 5" xfId="8769" xr:uid="{00000000-0005-0000-0000-0000690F0000}"/>
    <cellStyle name="Normal 37 2 5 6" xfId="6407" xr:uid="{00000000-0005-0000-0000-00006A0F0000}"/>
    <cellStyle name="Normal 37 2 5 7" xfId="11621" xr:uid="{00000000-0005-0000-0000-00006B0F0000}"/>
    <cellStyle name="Normal 37 2 5 8" xfId="4582" xr:uid="{00000000-0005-0000-0000-00006C0F0000}"/>
    <cellStyle name="Normal 37 2 6" xfId="374" xr:uid="{00000000-0005-0000-0000-00006D0F0000}"/>
    <cellStyle name="Normal 37 2 6 2" xfId="999" xr:uid="{00000000-0005-0000-0000-00006E0F0000}"/>
    <cellStyle name="Normal 37 2 6 2 2" xfId="1524" xr:uid="{00000000-0005-0000-0000-00006F0F0000}"/>
    <cellStyle name="Normal 37 2 6 2 2 2" xfId="3480" xr:uid="{00000000-0005-0000-0000-0000700F0000}"/>
    <cellStyle name="Normal 37 2 6 2 2 2 2" xfId="14145" xr:uid="{00000000-0005-0000-0000-0000710F0000}"/>
    <cellStyle name="Normal 37 2 6 2 2 2 3" xfId="8770" xr:uid="{00000000-0005-0000-0000-0000720F0000}"/>
    <cellStyle name="Normal 37 2 6 2 2 3" xfId="8771" xr:uid="{00000000-0005-0000-0000-0000730F0000}"/>
    <cellStyle name="Normal 37 2 6 2 2 4" xfId="7118" xr:uid="{00000000-0005-0000-0000-0000740F0000}"/>
    <cellStyle name="Normal 37 2 6 2 2 5" xfId="12332" xr:uid="{00000000-0005-0000-0000-0000750F0000}"/>
    <cellStyle name="Normal 37 2 6 2 2 6" xfId="5293" xr:uid="{00000000-0005-0000-0000-0000760F0000}"/>
    <cellStyle name="Normal 37 2 6 2 3" xfId="3042" xr:uid="{00000000-0005-0000-0000-0000770F0000}"/>
    <cellStyle name="Normal 37 2 6 2 3 2" xfId="13707" xr:uid="{00000000-0005-0000-0000-0000780F0000}"/>
    <cellStyle name="Normal 37 2 6 2 3 3" xfId="8772" xr:uid="{00000000-0005-0000-0000-0000790F0000}"/>
    <cellStyle name="Normal 37 2 6 2 4" xfId="8773" xr:uid="{00000000-0005-0000-0000-00007A0F0000}"/>
    <cellStyle name="Normal 37 2 6 2 5" xfId="6680" xr:uid="{00000000-0005-0000-0000-00007B0F0000}"/>
    <cellStyle name="Normal 37 2 6 2 6" xfId="11894" xr:uid="{00000000-0005-0000-0000-00007C0F0000}"/>
    <cellStyle name="Normal 37 2 6 2 7" xfId="4855" xr:uid="{00000000-0005-0000-0000-00007D0F0000}"/>
    <cellStyle name="Normal 37 2 6 3" xfId="1523" xr:uid="{00000000-0005-0000-0000-00007E0F0000}"/>
    <cellStyle name="Normal 37 2 6 3 2" xfId="3479" xr:uid="{00000000-0005-0000-0000-00007F0F0000}"/>
    <cellStyle name="Normal 37 2 6 3 2 2" xfId="14144" xr:uid="{00000000-0005-0000-0000-0000800F0000}"/>
    <cellStyle name="Normal 37 2 6 3 2 3" xfId="8774" xr:uid="{00000000-0005-0000-0000-0000810F0000}"/>
    <cellStyle name="Normal 37 2 6 3 3" xfId="8775" xr:uid="{00000000-0005-0000-0000-0000820F0000}"/>
    <cellStyle name="Normal 37 2 6 3 4" xfId="7117" xr:uid="{00000000-0005-0000-0000-0000830F0000}"/>
    <cellStyle name="Normal 37 2 6 3 5" xfId="12331" xr:uid="{00000000-0005-0000-0000-0000840F0000}"/>
    <cellStyle name="Normal 37 2 6 3 6" xfId="5292" xr:uid="{00000000-0005-0000-0000-0000850F0000}"/>
    <cellStyle name="Normal 37 2 6 4" xfId="2585" xr:uid="{00000000-0005-0000-0000-0000860F0000}"/>
    <cellStyle name="Normal 37 2 6 4 2" xfId="13250" xr:uid="{00000000-0005-0000-0000-0000870F0000}"/>
    <cellStyle name="Normal 37 2 6 4 3" xfId="8776" xr:uid="{00000000-0005-0000-0000-0000880F0000}"/>
    <cellStyle name="Normal 37 2 6 5" xfId="8777" xr:uid="{00000000-0005-0000-0000-0000890F0000}"/>
    <cellStyle name="Normal 37 2 6 6" xfId="6223" xr:uid="{00000000-0005-0000-0000-00008A0F0000}"/>
    <cellStyle name="Normal 37 2 6 7" xfId="11437" xr:uid="{00000000-0005-0000-0000-00008B0F0000}"/>
    <cellStyle name="Normal 37 2 6 8" xfId="4398" xr:uid="{00000000-0005-0000-0000-00008C0F0000}"/>
    <cellStyle name="Normal 37 2 7" xfId="853" xr:uid="{00000000-0005-0000-0000-00008D0F0000}"/>
    <cellStyle name="Normal 37 2 7 2" xfId="1525" xr:uid="{00000000-0005-0000-0000-00008E0F0000}"/>
    <cellStyle name="Normal 37 2 7 2 2" xfId="3481" xr:uid="{00000000-0005-0000-0000-00008F0F0000}"/>
    <cellStyle name="Normal 37 2 7 2 2 2" xfId="14146" xr:uid="{00000000-0005-0000-0000-0000900F0000}"/>
    <cellStyle name="Normal 37 2 7 2 2 3" xfId="8778" xr:uid="{00000000-0005-0000-0000-0000910F0000}"/>
    <cellStyle name="Normal 37 2 7 2 3" xfId="8779" xr:uid="{00000000-0005-0000-0000-0000920F0000}"/>
    <cellStyle name="Normal 37 2 7 2 4" xfId="7119" xr:uid="{00000000-0005-0000-0000-0000930F0000}"/>
    <cellStyle name="Normal 37 2 7 2 5" xfId="12333" xr:uid="{00000000-0005-0000-0000-0000940F0000}"/>
    <cellStyle name="Normal 37 2 7 2 6" xfId="5294" xr:uid="{00000000-0005-0000-0000-0000950F0000}"/>
    <cellStyle name="Normal 37 2 7 3" xfId="2907" xr:uid="{00000000-0005-0000-0000-0000960F0000}"/>
    <cellStyle name="Normal 37 2 7 3 2" xfId="13572" xr:uid="{00000000-0005-0000-0000-0000970F0000}"/>
    <cellStyle name="Normal 37 2 7 3 3" xfId="8780" xr:uid="{00000000-0005-0000-0000-0000980F0000}"/>
    <cellStyle name="Normal 37 2 7 4" xfId="8781" xr:uid="{00000000-0005-0000-0000-0000990F0000}"/>
    <cellStyle name="Normal 37 2 7 5" xfId="6545" xr:uid="{00000000-0005-0000-0000-00009A0F0000}"/>
    <cellStyle name="Normal 37 2 7 6" xfId="11759" xr:uid="{00000000-0005-0000-0000-00009B0F0000}"/>
    <cellStyle name="Normal 37 2 7 7" xfId="4720" xr:uid="{00000000-0005-0000-0000-00009C0F0000}"/>
    <cellStyle name="Normal 37 2 8" xfId="1318" xr:uid="{00000000-0005-0000-0000-00009D0F0000}"/>
    <cellStyle name="Normal 37 2 8 2" xfId="3274" xr:uid="{00000000-0005-0000-0000-00009E0F0000}"/>
    <cellStyle name="Normal 37 2 8 2 2" xfId="13939" xr:uid="{00000000-0005-0000-0000-00009F0F0000}"/>
    <cellStyle name="Normal 37 2 8 2 3" xfId="8782" xr:uid="{00000000-0005-0000-0000-0000A00F0000}"/>
    <cellStyle name="Normal 37 2 8 3" xfId="8783" xr:uid="{00000000-0005-0000-0000-0000A10F0000}"/>
    <cellStyle name="Normal 37 2 8 4" xfId="6912" xr:uid="{00000000-0005-0000-0000-0000A20F0000}"/>
    <cellStyle name="Normal 37 2 8 5" xfId="12126" xr:uid="{00000000-0005-0000-0000-0000A30F0000}"/>
    <cellStyle name="Normal 37 2 8 6" xfId="5087" xr:uid="{00000000-0005-0000-0000-0000A40F0000}"/>
    <cellStyle name="Normal 37 2 9" xfId="267" xr:uid="{00000000-0005-0000-0000-0000A50F0000}"/>
    <cellStyle name="Normal 37 2 9 2" xfId="2540" xr:uid="{00000000-0005-0000-0000-0000A60F0000}"/>
    <cellStyle name="Normal 37 2 9 2 2" xfId="13206" xr:uid="{00000000-0005-0000-0000-0000A70F0000}"/>
    <cellStyle name="Normal 37 2 9 2 3" xfId="8784" xr:uid="{00000000-0005-0000-0000-0000A80F0000}"/>
    <cellStyle name="Normal 37 2 9 3" xfId="8785" xr:uid="{00000000-0005-0000-0000-0000A90F0000}"/>
    <cellStyle name="Normal 37 2 9 4" xfId="6178" xr:uid="{00000000-0005-0000-0000-0000AA0F0000}"/>
    <cellStyle name="Normal 37 2 9 5" xfId="11393" xr:uid="{00000000-0005-0000-0000-0000AB0F0000}"/>
    <cellStyle name="Normal 37 2 9 6" xfId="4354" xr:uid="{00000000-0005-0000-0000-0000AC0F0000}"/>
    <cellStyle name="Normal 37 3" xfId="568" xr:uid="{00000000-0005-0000-0000-0000AD0F0000}"/>
    <cellStyle name="Normal 37 3 10" xfId="11531" xr:uid="{00000000-0005-0000-0000-0000AE0F0000}"/>
    <cellStyle name="Normal 37 3 11" xfId="4492" xr:uid="{00000000-0005-0000-0000-0000AF0F0000}"/>
    <cellStyle name="Normal 37 3 2" xfId="750" xr:uid="{00000000-0005-0000-0000-0000B00F0000}"/>
    <cellStyle name="Normal 37 3 2 2" xfId="1213" xr:uid="{00000000-0005-0000-0000-0000B10F0000}"/>
    <cellStyle name="Normal 37 3 2 2 2" xfId="1528" xr:uid="{00000000-0005-0000-0000-0000B20F0000}"/>
    <cellStyle name="Normal 37 3 2 2 2 2" xfId="3484" xr:uid="{00000000-0005-0000-0000-0000B30F0000}"/>
    <cellStyle name="Normal 37 3 2 2 2 2 2" xfId="14149" xr:uid="{00000000-0005-0000-0000-0000B40F0000}"/>
    <cellStyle name="Normal 37 3 2 2 2 2 3" xfId="8786" xr:uid="{00000000-0005-0000-0000-0000B50F0000}"/>
    <cellStyle name="Normal 37 3 2 2 2 3" xfId="8787" xr:uid="{00000000-0005-0000-0000-0000B60F0000}"/>
    <cellStyle name="Normal 37 3 2 2 2 4" xfId="7122" xr:uid="{00000000-0005-0000-0000-0000B70F0000}"/>
    <cellStyle name="Normal 37 3 2 2 2 5" xfId="12336" xr:uid="{00000000-0005-0000-0000-0000B80F0000}"/>
    <cellStyle name="Normal 37 3 2 2 2 6" xfId="5297" xr:uid="{00000000-0005-0000-0000-0000B90F0000}"/>
    <cellStyle name="Normal 37 3 2 2 3" xfId="3181" xr:uid="{00000000-0005-0000-0000-0000BA0F0000}"/>
    <cellStyle name="Normal 37 3 2 2 3 2" xfId="13846" xr:uid="{00000000-0005-0000-0000-0000BB0F0000}"/>
    <cellStyle name="Normal 37 3 2 2 3 3" xfId="8788" xr:uid="{00000000-0005-0000-0000-0000BC0F0000}"/>
    <cellStyle name="Normal 37 3 2 2 4" xfId="8789" xr:uid="{00000000-0005-0000-0000-0000BD0F0000}"/>
    <cellStyle name="Normal 37 3 2 2 5" xfId="6819" xr:uid="{00000000-0005-0000-0000-0000BE0F0000}"/>
    <cellStyle name="Normal 37 3 2 2 6" xfId="12033" xr:uid="{00000000-0005-0000-0000-0000BF0F0000}"/>
    <cellStyle name="Normal 37 3 2 2 7" xfId="4994" xr:uid="{00000000-0005-0000-0000-0000C00F0000}"/>
    <cellStyle name="Normal 37 3 2 3" xfId="1527" xr:uid="{00000000-0005-0000-0000-0000C10F0000}"/>
    <cellStyle name="Normal 37 3 2 3 2" xfId="3483" xr:uid="{00000000-0005-0000-0000-0000C20F0000}"/>
    <cellStyle name="Normal 37 3 2 3 2 2" xfId="14148" xr:uid="{00000000-0005-0000-0000-0000C30F0000}"/>
    <cellStyle name="Normal 37 3 2 3 2 3" xfId="8790" xr:uid="{00000000-0005-0000-0000-0000C40F0000}"/>
    <cellStyle name="Normal 37 3 2 3 3" xfId="8791" xr:uid="{00000000-0005-0000-0000-0000C50F0000}"/>
    <cellStyle name="Normal 37 3 2 3 4" xfId="7121" xr:uid="{00000000-0005-0000-0000-0000C60F0000}"/>
    <cellStyle name="Normal 37 3 2 3 5" xfId="12335" xr:uid="{00000000-0005-0000-0000-0000C70F0000}"/>
    <cellStyle name="Normal 37 3 2 3 6" xfId="5296" xr:uid="{00000000-0005-0000-0000-0000C80F0000}"/>
    <cellStyle name="Normal 37 3 2 4" xfId="2814" xr:uid="{00000000-0005-0000-0000-0000C90F0000}"/>
    <cellStyle name="Normal 37 3 2 4 2" xfId="13479" xr:uid="{00000000-0005-0000-0000-0000CA0F0000}"/>
    <cellStyle name="Normal 37 3 2 4 3" xfId="8792" xr:uid="{00000000-0005-0000-0000-0000CB0F0000}"/>
    <cellStyle name="Normal 37 3 2 5" xfId="8793" xr:uid="{00000000-0005-0000-0000-0000CC0F0000}"/>
    <cellStyle name="Normal 37 3 2 6" xfId="6452" xr:uid="{00000000-0005-0000-0000-0000CD0F0000}"/>
    <cellStyle name="Normal 37 3 2 7" xfId="11666" xr:uid="{00000000-0005-0000-0000-0000CE0F0000}"/>
    <cellStyle name="Normal 37 3 2 8" xfId="4627" xr:uid="{00000000-0005-0000-0000-0000CF0F0000}"/>
    <cellStyle name="Normal 37 3 3" xfId="901" xr:uid="{00000000-0005-0000-0000-0000D00F0000}"/>
    <cellStyle name="Normal 37 3 3 2" xfId="1529" xr:uid="{00000000-0005-0000-0000-0000D10F0000}"/>
    <cellStyle name="Normal 37 3 3 2 2" xfId="3485" xr:uid="{00000000-0005-0000-0000-0000D20F0000}"/>
    <cellStyle name="Normal 37 3 3 2 2 2" xfId="14150" xr:uid="{00000000-0005-0000-0000-0000D30F0000}"/>
    <cellStyle name="Normal 37 3 3 2 2 3" xfId="8794" xr:uid="{00000000-0005-0000-0000-0000D40F0000}"/>
    <cellStyle name="Normal 37 3 3 2 3" xfId="8795" xr:uid="{00000000-0005-0000-0000-0000D50F0000}"/>
    <cellStyle name="Normal 37 3 3 2 4" xfId="7123" xr:uid="{00000000-0005-0000-0000-0000D60F0000}"/>
    <cellStyle name="Normal 37 3 3 2 5" xfId="12337" xr:uid="{00000000-0005-0000-0000-0000D70F0000}"/>
    <cellStyle name="Normal 37 3 3 2 6" xfId="5298" xr:uid="{00000000-0005-0000-0000-0000D80F0000}"/>
    <cellStyle name="Normal 37 3 3 3" xfId="2952" xr:uid="{00000000-0005-0000-0000-0000D90F0000}"/>
    <cellStyle name="Normal 37 3 3 3 2" xfId="13617" xr:uid="{00000000-0005-0000-0000-0000DA0F0000}"/>
    <cellStyle name="Normal 37 3 3 3 3" xfId="8796" xr:uid="{00000000-0005-0000-0000-0000DB0F0000}"/>
    <cellStyle name="Normal 37 3 3 4" xfId="8797" xr:uid="{00000000-0005-0000-0000-0000DC0F0000}"/>
    <cellStyle name="Normal 37 3 3 5" xfId="6590" xr:uid="{00000000-0005-0000-0000-0000DD0F0000}"/>
    <cellStyle name="Normal 37 3 3 6" xfId="11804" xr:uid="{00000000-0005-0000-0000-0000DE0F0000}"/>
    <cellStyle name="Normal 37 3 3 7" xfId="4765" xr:uid="{00000000-0005-0000-0000-0000DF0F0000}"/>
    <cellStyle name="Normal 37 3 4" xfId="1526" xr:uid="{00000000-0005-0000-0000-0000E00F0000}"/>
    <cellStyle name="Normal 37 3 4 2" xfId="3482" xr:uid="{00000000-0005-0000-0000-0000E10F0000}"/>
    <cellStyle name="Normal 37 3 4 2 2" xfId="14147" xr:uid="{00000000-0005-0000-0000-0000E20F0000}"/>
    <cellStyle name="Normal 37 3 4 2 3" xfId="8798" xr:uid="{00000000-0005-0000-0000-0000E30F0000}"/>
    <cellStyle name="Normal 37 3 4 3" xfId="8799" xr:uid="{00000000-0005-0000-0000-0000E40F0000}"/>
    <cellStyle name="Normal 37 3 4 4" xfId="7120" xr:uid="{00000000-0005-0000-0000-0000E50F0000}"/>
    <cellStyle name="Normal 37 3 4 5" xfId="12334" xr:uid="{00000000-0005-0000-0000-0000E60F0000}"/>
    <cellStyle name="Normal 37 3 4 6" xfId="5295" xr:uid="{00000000-0005-0000-0000-0000E70F0000}"/>
    <cellStyle name="Normal 37 3 5" xfId="2207" xr:uid="{00000000-0005-0000-0000-0000E80F0000}"/>
    <cellStyle name="Normal 37 3 5 2" xfId="4060" xr:uid="{00000000-0005-0000-0000-0000E90F0000}"/>
    <cellStyle name="Normal 37 3 5 2 2" xfId="14722" xr:uid="{00000000-0005-0000-0000-0000EA0F0000}"/>
    <cellStyle name="Normal 37 3 5 2 3" xfId="8800" xr:uid="{00000000-0005-0000-0000-0000EB0F0000}"/>
    <cellStyle name="Normal 37 3 5 3" xfId="8801" xr:uid="{00000000-0005-0000-0000-0000EC0F0000}"/>
    <cellStyle name="Normal 37 3 5 4" xfId="7698" xr:uid="{00000000-0005-0000-0000-0000ED0F0000}"/>
    <cellStyle name="Normal 37 3 5 5" xfId="12909" xr:uid="{00000000-0005-0000-0000-0000EE0F0000}"/>
    <cellStyle name="Normal 37 3 5 6" xfId="5870" xr:uid="{00000000-0005-0000-0000-0000EF0F0000}"/>
    <cellStyle name="Normal 37 3 6" xfId="2352" xr:uid="{00000000-0005-0000-0000-0000F00F0000}"/>
    <cellStyle name="Normal 37 3 6 2" xfId="4195" xr:uid="{00000000-0005-0000-0000-0000F10F0000}"/>
    <cellStyle name="Normal 37 3 6 2 2" xfId="14857" xr:uid="{00000000-0005-0000-0000-0000F20F0000}"/>
    <cellStyle name="Normal 37 3 6 2 3" xfId="8802" xr:uid="{00000000-0005-0000-0000-0000F30F0000}"/>
    <cellStyle name="Normal 37 3 6 3" xfId="7833" xr:uid="{00000000-0005-0000-0000-0000F40F0000}"/>
    <cellStyle name="Normal 37 3 6 4" xfId="13044" xr:uid="{00000000-0005-0000-0000-0000F50F0000}"/>
    <cellStyle name="Normal 37 3 6 5" xfId="6005" xr:uid="{00000000-0005-0000-0000-0000F60F0000}"/>
    <cellStyle name="Normal 37 3 7" xfId="2679" xr:uid="{00000000-0005-0000-0000-0000F70F0000}"/>
    <cellStyle name="Normal 37 3 7 2" xfId="13344" xr:uid="{00000000-0005-0000-0000-0000F80F0000}"/>
    <cellStyle name="Normal 37 3 7 3" xfId="8803" xr:uid="{00000000-0005-0000-0000-0000F90F0000}"/>
    <cellStyle name="Normal 37 3 8" xfId="8804" xr:uid="{00000000-0005-0000-0000-0000FA0F0000}"/>
    <cellStyle name="Normal 37 3 9" xfId="6317" xr:uid="{00000000-0005-0000-0000-0000FB0F0000}"/>
    <cellStyle name="Normal 37 4" xfId="652" xr:uid="{00000000-0005-0000-0000-0000FC0F0000}"/>
    <cellStyle name="Normal 37 4 10" xfId="11574" xr:uid="{00000000-0005-0000-0000-0000FD0F0000}"/>
    <cellStyle name="Normal 37 4 11" xfId="4535" xr:uid="{00000000-0005-0000-0000-0000FE0F0000}"/>
    <cellStyle name="Normal 37 4 2" xfId="794" xr:uid="{00000000-0005-0000-0000-0000FF0F0000}"/>
    <cellStyle name="Normal 37 4 2 2" xfId="1256" xr:uid="{00000000-0005-0000-0000-000000100000}"/>
    <cellStyle name="Normal 37 4 2 2 2" xfId="1532" xr:uid="{00000000-0005-0000-0000-000001100000}"/>
    <cellStyle name="Normal 37 4 2 2 2 2" xfId="3488" xr:uid="{00000000-0005-0000-0000-000002100000}"/>
    <cellStyle name="Normal 37 4 2 2 2 2 2" xfId="14153" xr:uid="{00000000-0005-0000-0000-000003100000}"/>
    <cellStyle name="Normal 37 4 2 2 2 2 3" xfId="8805" xr:uid="{00000000-0005-0000-0000-000004100000}"/>
    <cellStyle name="Normal 37 4 2 2 2 3" xfId="8806" xr:uid="{00000000-0005-0000-0000-000005100000}"/>
    <cellStyle name="Normal 37 4 2 2 2 4" xfId="7126" xr:uid="{00000000-0005-0000-0000-000006100000}"/>
    <cellStyle name="Normal 37 4 2 2 2 5" xfId="12340" xr:uid="{00000000-0005-0000-0000-000007100000}"/>
    <cellStyle name="Normal 37 4 2 2 2 6" xfId="5301" xr:uid="{00000000-0005-0000-0000-000008100000}"/>
    <cellStyle name="Normal 37 4 2 2 3" xfId="3224" xr:uid="{00000000-0005-0000-0000-000009100000}"/>
    <cellStyle name="Normal 37 4 2 2 3 2" xfId="13889" xr:uid="{00000000-0005-0000-0000-00000A100000}"/>
    <cellStyle name="Normal 37 4 2 2 3 3" xfId="8807" xr:uid="{00000000-0005-0000-0000-00000B100000}"/>
    <cellStyle name="Normal 37 4 2 2 4" xfId="8808" xr:uid="{00000000-0005-0000-0000-00000C100000}"/>
    <cellStyle name="Normal 37 4 2 2 5" xfId="6862" xr:uid="{00000000-0005-0000-0000-00000D100000}"/>
    <cellStyle name="Normal 37 4 2 2 6" xfId="12076" xr:uid="{00000000-0005-0000-0000-00000E100000}"/>
    <cellStyle name="Normal 37 4 2 2 7" xfId="5037" xr:uid="{00000000-0005-0000-0000-00000F100000}"/>
    <cellStyle name="Normal 37 4 2 3" xfId="1531" xr:uid="{00000000-0005-0000-0000-000010100000}"/>
    <cellStyle name="Normal 37 4 2 3 2" xfId="3487" xr:uid="{00000000-0005-0000-0000-000011100000}"/>
    <cellStyle name="Normal 37 4 2 3 2 2" xfId="14152" xr:uid="{00000000-0005-0000-0000-000012100000}"/>
    <cellStyle name="Normal 37 4 2 3 2 3" xfId="8809" xr:uid="{00000000-0005-0000-0000-000013100000}"/>
    <cellStyle name="Normal 37 4 2 3 3" xfId="8810" xr:uid="{00000000-0005-0000-0000-000014100000}"/>
    <cellStyle name="Normal 37 4 2 3 4" xfId="7125" xr:uid="{00000000-0005-0000-0000-000015100000}"/>
    <cellStyle name="Normal 37 4 2 3 5" xfId="12339" xr:uid="{00000000-0005-0000-0000-000016100000}"/>
    <cellStyle name="Normal 37 4 2 3 6" xfId="5300" xr:uid="{00000000-0005-0000-0000-000017100000}"/>
    <cellStyle name="Normal 37 4 2 4" xfId="2857" xr:uid="{00000000-0005-0000-0000-000018100000}"/>
    <cellStyle name="Normal 37 4 2 4 2" xfId="13522" xr:uid="{00000000-0005-0000-0000-000019100000}"/>
    <cellStyle name="Normal 37 4 2 4 3" xfId="8811" xr:uid="{00000000-0005-0000-0000-00001A100000}"/>
    <cellStyle name="Normal 37 4 2 5" xfId="8812" xr:uid="{00000000-0005-0000-0000-00001B100000}"/>
    <cellStyle name="Normal 37 4 2 6" xfId="6495" xr:uid="{00000000-0005-0000-0000-00001C100000}"/>
    <cellStyle name="Normal 37 4 2 7" xfId="11709" xr:uid="{00000000-0005-0000-0000-00001D100000}"/>
    <cellStyle name="Normal 37 4 2 8" xfId="4670" xr:uid="{00000000-0005-0000-0000-00001E100000}"/>
    <cellStyle name="Normal 37 4 3" xfId="946" xr:uid="{00000000-0005-0000-0000-00001F100000}"/>
    <cellStyle name="Normal 37 4 3 2" xfId="1533" xr:uid="{00000000-0005-0000-0000-000020100000}"/>
    <cellStyle name="Normal 37 4 3 2 2" xfId="3489" xr:uid="{00000000-0005-0000-0000-000021100000}"/>
    <cellStyle name="Normal 37 4 3 2 2 2" xfId="14154" xr:uid="{00000000-0005-0000-0000-000022100000}"/>
    <cellStyle name="Normal 37 4 3 2 2 3" xfId="8813" xr:uid="{00000000-0005-0000-0000-000023100000}"/>
    <cellStyle name="Normal 37 4 3 2 3" xfId="8814" xr:uid="{00000000-0005-0000-0000-000024100000}"/>
    <cellStyle name="Normal 37 4 3 2 4" xfId="7127" xr:uid="{00000000-0005-0000-0000-000025100000}"/>
    <cellStyle name="Normal 37 4 3 2 5" xfId="12341" xr:uid="{00000000-0005-0000-0000-000026100000}"/>
    <cellStyle name="Normal 37 4 3 2 6" xfId="5302" xr:uid="{00000000-0005-0000-0000-000027100000}"/>
    <cellStyle name="Normal 37 4 3 3" xfId="2995" xr:uid="{00000000-0005-0000-0000-000028100000}"/>
    <cellStyle name="Normal 37 4 3 3 2" xfId="13660" xr:uid="{00000000-0005-0000-0000-000029100000}"/>
    <cellStyle name="Normal 37 4 3 3 3" xfId="8815" xr:uid="{00000000-0005-0000-0000-00002A100000}"/>
    <cellStyle name="Normal 37 4 3 4" xfId="8816" xr:uid="{00000000-0005-0000-0000-00002B100000}"/>
    <cellStyle name="Normal 37 4 3 5" xfId="6633" xr:uid="{00000000-0005-0000-0000-00002C100000}"/>
    <cellStyle name="Normal 37 4 3 6" xfId="11847" xr:uid="{00000000-0005-0000-0000-00002D100000}"/>
    <cellStyle name="Normal 37 4 3 7" xfId="4808" xr:uid="{00000000-0005-0000-0000-00002E100000}"/>
    <cellStyle name="Normal 37 4 4" xfId="1530" xr:uid="{00000000-0005-0000-0000-00002F100000}"/>
    <cellStyle name="Normal 37 4 4 2" xfId="3486" xr:uid="{00000000-0005-0000-0000-000030100000}"/>
    <cellStyle name="Normal 37 4 4 2 2" xfId="14151" xr:uid="{00000000-0005-0000-0000-000031100000}"/>
    <cellStyle name="Normal 37 4 4 2 3" xfId="8817" xr:uid="{00000000-0005-0000-0000-000032100000}"/>
    <cellStyle name="Normal 37 4 4 3" xfId="8818" xr:uid="{00000000-0005-0000-0000-000033100000}"/>
    <cellStyle name="Normal 37 4 4 4" xfId="7124" xr:uid="{00000000-0005-0000-0000-000034100000}"/>
    <cellStyle name="Normal 37 4 4 5" xfId="12338" xr:uid="{00000000-0005-0000-0000-000035100000}"/>
    <cellStyle name="Normal 37 4 4 6" xfId="5299" xr:uid="{00000000-0005-0000-0000-000036100000}"/>
    <cellStyle name="Normal 37 4 5" xfId="2251" xr:uid="{00000000-0005-0000-0000-000037100000}"/>
    <cellStyle name="Normal 37 4 5 2" xfId="4103" xr:uid="{00000000-0005-0000-0000-000038100000}"/>
    <cellStyle name="Normal 37 4 5 2 2" xfId="14765" xr:uid="{00000000-0005-0000-0000-000039100000}"/>
    <cellStyle name="Normal 37 4 5 2 3" xfId="8819" xr:uid="{00000000-0005-0000-0000-00003A100000}"/>
    <cellStyle name="Normal 37 4 5 3" xfId="8820" xr:uid="{00000000-0005-0000-0000-00003B100000}"/>
    <cellStyle name="Normal 37 4 5 4" xfId="7741" xr:uid="{00000000-0005-0000-0000-00003C100000}"/>
    <cellStyle name="Normal 37 4 5 5" xfId="12952" xr:uid="{00000000-0005-0000-0000-00003D100000}"/>
    <cellStyle name="Normal 37 4 5 6" xfId="5913" xr:uid="{00000000-0005-0000-0000-00003E100000}"/>
    <cellStyle name="Normal 37 4 6" xfId="2395" xr:uid="{00000000-0005-0000-0000-00003F100000}"/>
    <cellStyle name="Normal 37 4 6 2" xfId="4238" xr:uid="{00000000-0005-0000-0000-000040100000}"/>
    <cellStyle name="Normal 37 4 6 2 2" xfId="14900" xr:uid="{00000000-0005-0000-0000-000041100000}"/>
    <cellStyle name="Normal 37 4 6 2 3" xfId="8821" xr:uid="{00000000-0005-0000-0000-000042100000}"/>
    <cellStyle name="Normal 37 4 6 3" xfId="7876" xr:uid="{00000000-0005-0000-0000-000043100000}"/>
    <cellStyle name="Normal 37 4 6 4" xfId="13087" xr:uid="{00000000-0005-0000-0000-000044100000}"/>
    <cellStyle name="Normal 37 4 6 5" xfId="6048" xr:uid="{00000000-0005-0000-0000-000045100000}"/>
    <cellStyle name="Normal 37 4 7" xfId="2722" xr:uid="{00000000-0005-0000-0000-000046100000}"/>
    <cellStyle name="Normal 37 4 7 2" xfId="13387" xr:uid="{00000000-0005-0000-0000-000047100000}"/>
    <cellStyle name="Normal 37 4 7 3" xfId="8822" xr:uid="{00000000-0005-0000-0000-000048100000}"/>
    <cellStyle name="Normal 37 4 8" xfId="8823" xr:uid="{00000000-0005-0000-0000-000049100000}"/>
    <cellStyle name="Normal 37 4 9" xfId="6360" xr:uid="{00000000-0005-0000-0000-00004A100000}"/>
    <cellStyle name="Normal 37 5" xfId="488" xr:uid="{00000000-0005-0000-0000-00004B100000}"/>
    <cellStyle name="Normal 37 5 2" xfId="1055" xr:uid="{00000000-0005-0000-0000-00004C100000}"/>
    <cellStyle name="Normal 37 5 2 2" xfId="1535" xr:uid="{00000000-0005-0000-0000-00004D100000}"/>
    <cellStyle name="Normal 37 5 2 2 2" xfId="3491" xr:uid="{00000000-0005-0000-0000-00004E100000}"/>
    <cellStyle name="Normal 37 5 2 2 2 2" xfId="14156" xr:uid="{00000000-0005-0000-0000-00004F100000}"/>
    <cellStyle name="Normal 37 5 2 2 2 3" xfId="8824" xr:uid="{00000000-0005-0000-0000-000050100000}"/>
    <cellStyle name="Normal 37 5 2 2 3" xfId="8825" xr:uid="{00000000-0005-0000-0000-000051100000}"/>
    <cellStyle name="Normal 37 5 2 2 4" xfId="7129" xr:uid="{00000000-0005-0000-0000-000052100000}"/>
    <cellStyle name="Normal 37 5 2 2 5" xfId="12343" xr:uid="{00000000-0005-0000-0000-000053100000}"/>
    <cellStyle name="Normal 37 5 2 2 6" xfId="5304" xr:uid="{00000000-0005-0000-0000-000054100000}"/>
    <cellStyle name="Normal 37 5 2 3" xfId="3085" xr:uid="{00000000-0005-0000-0000-000055100000}"/>
    <cellStyle name="Normal 37 5 2 3 2" xfId="13750" xr:uid="{00000000-0005-0000-0000-000056100000}"/>
    <cellStyle name="Normal 37 5 2 3 3" xfId="8826" xr:uid="{00000000-0005-0000-0000-000057100000}"/>
    <cellStyle name="Normal 37 5 2 4" xfId="8827" xr:uid="{00000000-0005-0000-0000-000058100000}"/>
    <cellStyle name="Normal 37 5 2 5" xfId="6723" xr:uid="{00000000-0005-0000-0000-000059100000}"/>
    <cellStyle name="Normal 37 5 2 6" xfId="11937" xr:uid="{00000000-0005-0000-0000-00005A100000}"/>
    <cellStyle name="Normal 37 5 2 7" xfId="4898" xr:uid="{00000000-0005-0000-0000-00005B100000}"/>
    <cellStyle name="Normal 37 5 3" xfId="1534" xr:uid="{00000000-0005-0000-0000-00005C100000}"/>
    <cellStyle name="Normal 37 5 3 2" xfId="3490" xr:uid="{00000000-0005-0000-0000-00005D100000}"/>
    <cellStyle name="Normal 37 5 3 2 2" xfId="14155" xr:uid="{00000000-0005-0000-0000-00005E100000}"/>
    <cellStyle name="Normal 37 5 3 2 3" xfId="8828" xr:uid="{00000000-0005-0000-0000-00005F100000}"/>
    <cellStyle name="Normal 37 5 3 3" xfId="8829" xr:uid="{00000000-0005-0000-0000-000060100000}"/>
    <cellStyle name="Normal 37 5 3 4" xfId="7128" xr:uid="{00000000-0005-0000-0000-000061100000}"/>
    <cellStyle name="Normal 37 5 3 5" xfId="12342" xr:uid="{00000000-0005-0000-0000-000062100000}"/>
    <cellStyle name="Normal 37 5 3 6" xfId="5303" xr:uid="{00000000-0005-0000-0000-000063100000}"/>
    <cellStyle name="Normal 37 5 4" xfId="2633" xr:uid="{00000000-0005-0000-0000-000064100000}"/>
    <cellStyle name="Normal 37 5 4 2" xfId="13298" xr:uid="{00000000-0005-0000-0000-000065100000}"/>
    <cellStyle name="Normal 37 5 4 3" xfId="8830" xr:uid="{00000000-0005-0000-0000-000066100000}"/>
    <cellStyle name="Normal 37 5 5" xfId="8831" xr:uid="{00000000-0005-0000-0000-000067100000}"/>
    <cellStyle name="Normal 37 5 6" xfId="6271" xr:uid="{00000000-0005-0000-0000-000068100000}"/>
    <cellStyle name="Normal 37 5 7" xfId="11485" xr:uid="{00000000-0005-0000-0000-000069100000}"/>
    <cellStyle name="Normal 37 5 8" xfId="4446" xr:uid="{00000000-0005-0000-0000-00006A100000}"/>
    <cellStyle name="Normal 37 6" xfId="704" xr:uid="{00000000-0005-0000-0000-00006B100000}"/>
    <cellStyle name="Normal 37 6 2" xfId="1167" xr:uid="{00000000-0005-0000-0000-00006C100000}"/>
    <cellStyle name="Normal 37 6 2 2" xfId="1537" xr:uid="{00000000-0005-0000-0000-00006D100000}"/>
    <cellStyle name="Normal 37 6 2 2 2" xfId="3493" xr:uid="{00000000-0005-0000-0000-00006E100000}"/>
    <cellStyle name="Normal 37 6 2 2 2 2" xfId="14158" xr:uid="{00000000-0005-0000-0000-00006F100000}"/>
    <cellStyle name="Normal 37 6 2 2 2 3" xfId="8832" xr:uid="{00000000-0005-0000-0000-000070100000}"/>
    <cellStyle name="Normal 37 6 2 2 3" xfId="8833" xr:uid="{00000000-0005-0000-0000-000071100000}"/>
    <cellStyle name="Normal 37 6 2 2 4" xfId="7131" xr:uid="{00000000-0005-0000-0000-000072100000}"/>
    <cellStyle name="Normal 37 6 2 2 5" xfId="12345" xr:uid="{00000000-0005-0000-0000-000073100000}"/>
    <cellStyle name="Normal 37 6 2 2 6" xfId="5306" xr:uid="{00000000-0005-0000-0000-000074100000}"/>
    <cellStyle name="Normal 37 6 2 3" xfId="3135" xr:uid="{00000000-0005-0000-0000-000075100000}"/>
    <cellStyle name="Normal 37 6 2 3 2" xfId="13800" xr:uid="{00000000-0005-0000-0000-000076100000}"/>
    <cellStyle name="Normal 37 6 2 3 3" xfId="8834" xr:uid="{00000000-0005-0000-0000-000077100000}"/>
    <cellStyle name="Normal 37 6 2 4" xfId="8835" xr:uid="{00000000-0005-0000-0000-000078100000}"/>
    <cellStyle name="Normal 37 6 2 5" xfId="6773" xr:uid="{00000000-0005-0000-0000-000079100000}"/>
    <cellStyle name="Normal 37 6 2 6" xfId="11987" xr:uid="{00000000-0005-0000-0000-00007A100000}"/>
    <cellStyle name="Normal 37 6 2 7" xfId="4948" xr:uid="{00000000-0005-0000-0000-00007B100000}"/>
    <cellStyle name="Normal 37 6 3" xfId="1536" xr:uid="{00000000-0005-0000-0000-00007C100000}"/>
    <cellStyle name="Normal 37 6 3 2" xfId="3492" xr:uid="{00000000-0005-0000-0000-00007D100000}"/>
    <cellStyle name="Normal 37 6 3 2 2" xfId="14157" xr:uid="{00000000-0005-0000-0000-00007E100000}"/>
    <cellStyle name="Normal 37 6 3 2 3" xfId="8836" xr:uid="{00000000-0005-0000-0000-00007F100000}"/>
    <cellStyle name="Normal 37 6 3 3" xfId="8837" xr:uid="{00000000-0005-0000-0000-000080100000}"/>
    <cellStyle name="Normal 37 6 3 4" xfId="7130" xr:uid="{00000000-0005-0000-0000-000081100000}"/>
    <cellStyle name="Normal 37 6 3 5" xfId="12344" xr:uid="{00000000-0005-0000-0000-000082100000}"/>
    <cellStyle name="Normal 37 6 3 6" xfId="5305" xr:uid="{00000000-0005-0000-0000-000083100000}"/>
    <cellStyle name="Normal 37 6 4" xfId="2768" xr:uid="{00000000-0005-0000-0000-000084100000}"/>
    <cellStyle name="Normal 37 6 4 2" xfId="13433" xr:uid="{00000000-0005-0000-0000-000085100000}"/>
    <cellStyle name="Normal 37 6 4 3" xfId="8838" xr:uid="{00000000-0005-0000-0000-000086100000}"/>
    <cellStyle name="Normal 37 6 5" xfId="8839" xr:uid="{00000000-0005-0000-0000-000087100000}"/>
    <cellStyle name="Normal 37 6 6" xfId="6406" xr:uid="{00000000-0005-0000-0000-000088100000}"/>
    <cellStyle name="Normal 37 6 7" xfId="11620" xr:uid="{00000000-0005-0000-0000-000089100000}"/>
    <cellStyle name="Normal 37 6 8" xfId="4581" xr:uid="{00000000-0005-0000-0000-00008A100000}"/>
    <cellStyle name="Normal 37 7" xfId="373" xr:uid="{00000000-0005-0000-0000-00008B100000}"/>
    <cellStyle name="Normal 37 7 2" xfId="998" xr:uid="{00000000-0005-0000-0000-00008C100000}"/>
    <cellStyle name="Normal 37 7 2 2" xfId="1539" xr:uid="{00000000-0005-0000-0000-00008D100000}"/>
    <cellStyle name="Normal 37 7 2 2 2" xfId="3495" xr:uid="{00000000-0005-0000-0000-00008E100000}"/>
    <cellStyle name="Normal 37 7 2 2 2 2" xfId="14160" xr:uid="{00000000-0005-0000-0000-00008F100000}"/>
    <cellStyle name="Normal 37 7 2 2 2 3" xfId="8840" xr:uid="{00000000-0005-0000-0000-000090100000}"/>
    <cellStyle name="Normal 37 7 2 2 3" xfId="8841" xr:uid="{00000000-0005-0000-0000-000091100000}"/>
    <cellStyle name="Normal 37 7 2 2 4" xfId="7133" xr:uid="{00000000-0005-0000-0000-000092100000}"/>
    <cellStyle name="Normal 37 7 2 2 5" xfId="12347" xr:uid="{00000000-0005-0000-0000-000093100000}"/>
    <cellStyle name="Normal 37 7 2 2 6" xfId="5308" xr:uid="{00000000-0005-0000-0000-000094100000}"/>
    <cellStyle name="Normal 37 7 2 3" xfId="3041" xr:uid="{00000000-0005-0000-0000-000095100000}"/>
    <cellStyle name="Normal 37 7 2 3 2" xfId="13706" xr:uid="{00000000-0005-0000-0000-000096100000}"/>
    <cellStyle name="Normal 37 7 2 3 3" xfId="8842" xr:uid="{00000000-0005-0000-0000-000097100000}"/>
    <cellStyle name="Normal 37 7 2 4" xfId="8843" xr:uid="{00000000-0005-0000-0000-000098100000}"/>
    <cellStyle name="Normal 37 7 2 5" xfId="6679" xr:uid="{00000000-0005-0000-0000-000099100000}"/>
    <cellStyle name="Normal 37 7 2 6" xfId="11893" xr:uid="{00000000-0005-0000-0000-00009A100000}"/>
    <cellStyle name="Normal 37 7 2 7" xfId="4854" xr:uid="{00000000-0005-0000-0000-00009B100000}"/>
    <cellStyle name="Normal 37 7 3" xfId="1538" xr:uid="{00000000-0005-0000-0000-00009C100000}"/>
    <cellStyle name="Normal 37 7 3 2" xfId="3494" xr:uid="{00000000-0005-0000-0000-00009D100000}"/>
    <cellStyle name="Normal 37 7 3 2 2" xfId="14159" xr:uid="{00000000-0005-0000-0000-00009E100000}"/>
    <cellStyle name="Normal 37 7 3 2 3" xfId="8844" xr:uid="{00000000-0005-0000-0000-00009F100000}"/>
    <cellStyle name="Normal 37 7 3 3" xfId="8845" xr:uid="{00000000-0005-0000-0000-0000A0100000}"/>
    <cellStyle name="Normal 37 7 3 4" xfId="7132" xr:uid="{00000000-0005-0000-0000-0000A1100000}"/>
    <cellStyle name="Normal 37 7 3 5" xfId="12346" xr:uid="{00000000-0005-0000-0000-0000A2100000}"/>
    <cellStyle name="Normal 37 7 3 6" xfId="5307" xr:uid="{00000000-0005-0000-0000-0000A3100000}"/>
    <cellStyle name="Normal 37 7 4" xfId="2584" xr:uid="{00000000-0005-0000-0000-0000A4100000}"/>
    <cellStyle name="Normal 37 7 4 2" xfId="13249" xr:uid="{00000000-0005-0000-0000-0000A5100000}"/>
    <cellStyle name="Normal 37 7 4 3" xfId="8846" xr:uid="{00000000-0005-0000-0000-0000A6100000}"/>
    <cellStyle name="Normal 37 7 5" xfId="8847" xr:uid="{00000000-0005-0000-0000-0000A7100000}"/>
    <cellStyle name="Normal 37 7 6" xfId="6222" xr:uid="{00000000-0005-0000-0000-0000A8100000}"/>
    <cellStyle name="Normal 37 7 7" xfId="11436" xr:uid="{00000000-0005-0000-0000-0000A9100000}"/>
    <cellStyle name="Normal 37 7 8" xfId="4397" xr:uid="{00000000-0005-0000-0000-0000AA100000}"/>
    <cellStyle name="Normal 37 8" xfId="852" xr:uid="{00000000-0005-0000-0000-0000AB100000}"/>
    <cellStyle name="Normal 37 8 2" xfId="1540" xr:uid="{00000000-0005-0000-0000-0000AC100000}"/>
    <cellStyle name="Normal 37 8 2 2" xfId="3496" xr:uid="{00000000-0005-0000-0000-0000AD100000}"/>
    <cellStyle name="Normal 37 8 2 2 2" xfId="14161" xr:uid="{00000000-0005-0000-0000-0000AE100000}"/>
    <cellStyle name="Normal 37 8 2 2 3" xfId="8848" xr:uid="{00000000-0005-0000-0000-0000AF100000}"/>
    <cellStyle name="Normal 37 8 2 3" xfId="8849" xr:uid="{00000000-0005-0000-0000-0000B0100000}"/>
    <cellStyle name="Normal 37 8 2 4" xfId="7134" xr:uid="{00000000-0005-0000-0000-0000B1100000}"/>
    <cellStyle name="Normal 37 8 2 5" xfId="12348" xr:uid="{00000000-0005-0000-0000-0000B2100000}"/>
    <cellStyle name="Normal 37 8 2 6" xfId="5309" xr:uid="{00000000-0005-0000-0000-0000B3100000}"/>
    <cellStyle name="Normal 37 8 3" xfId="2906" xr:uid="{00000000-0005-0000-0000-0000B4100000}"/>
    <cellStyle name="Normal 37 8 3 2" xfId="13571" xr:uid="{00000000-0005-0000-0000-0000B5100000}"/>
    <cellStyle name="Normal 37 8 3 3" xfId="8850" xr:uid="{00000000-0005-0000-0000-0000B6100000}"/>
    <cellStyle name="Normal 37 8 4" xfId="8851" xr:uid="{00000000-0005-0000-0000-0000B7100000}"/>
    <cellStyle name="Normal 37 8 5" xfId="6544" xr:uid="{00000000-0005-0000-0000-0000B8100000}"/>
    <cellStyle name="Normal 37 8 6" xfId="11758" xr:uid="{00000000-0005-0000-0000-0000B9100000}"/>
    <cellStyle name="Normal 37 8 7" xfId="4719" xr:uid="{00000000-0005-0000-0000-0000BA100000}"/>
    <cellStyle name="Normal 37 9" xfId="1317" xr:uid="{00000000-0005-0000-0000-0000BB100000}"/>
    <cellStyle name="Normal 37 9 2" xfId="3273" xr:uid="{00000000-0005-0000-0000-0000BC100000}"/>
    <cellStyle name="Normal 37 9 2 2" xfId="13938" xr:uid="{00000000-0005-0000-0000-0000BD100000}"/>
    <cellStyle name="Normal 37 9 2 3" xfId="8852" xr:uid="{00000000-0005-0000-0000-0000BE100000}"/>
    <cellStyle name="Normal 37 9 3" xfId="8853" xr:uid="{00000000-0005-0000-0000-0000BF100000}"/>
    <cellStyle name="Normal 37 9 4" xfId="6911" xr:uid="{00000000-0005-0000-0000-0000C0100000}"/>
    <cellStyle name="Normal 37 9 5" xfId="12125" xr:uid="{00000000-0005-0000-0000-0000C1100000}"/>
    <cellStyle name="Normal 37 9 6" xfId="5086" xr:uid="{00000000-0005-0000-0000-0000C2100000}"/>
    <cellStyle name="Normal 38" xfId="184" xr:uid="{00000000-0005-0000-0000-0000C3100000}"/>
    <cellStyle name="Normal 38 10" xfId="2157" xr:uid="{00000000-0005-0000-0000-0000C4100000}"/>
    <cellStyle name="Normal 38 10 2" xfId="4015" xr:uid="{00000000-0005-0000-0000-0000C5100000}"/>
    <cellStyle name="Normal 38 10 2 2" xfId="14677" xr:uid="{00000000-0005-0000-0000-0000C6100000}"/>
    <cellStyle name="Normal 38 10 2 3" xfId="8854" xr:uid="{00000000-0005-0000-0000-0000C7100000}"/>
    <cellStyle name="Normal 38 10 3" xfId="8855" xr:uid="{00000000-0005-0000-0000-0000C8100000}"/>
    <cellStyle name="Normal 38 10 4" xfId="7653" xr:uid="{00000000-0005-0000-0000-0000C9100000}"/>
    <cellStyle name="Normal 38 10 5" xfId="12864" xr:uid="{00000000-0005-0000-0000-0000CA100000}"/>
    <cellStyle name="Normal 38 10 6" xfId="5825" xr:uid="{00000000-0005-0000-0000-0000CB100000}"/>
    <cellStyle name="Normal 38 11" xfId="2308" xr:uid="{00000000-0005-0000-0000-0000CC100000}"/>
    <cellStyle name="Normal 38 11 2" xfId="4151" xr:uid="{00000000-0005-0000-0000-0000CD100000}"/>
    <cellStyle name="Normal 38 11 2 2" xfId="14813" xr:uid="{00000000-0005-0000-0000-0000CE100000}"/>
    <cellStyle name="Normal 38 11 2 3" xfId="8856" xr:uid="{00000000-0005-0000-0000-0000CF100000}"/>
    <cellStyle name="Normal 38 11 3" xfId="7789" xr:uid="{00000000-0005-0000-0000-0000D0100000}"/>
    <cellStyle name="Normal 38 11 4" xfId="13000" xr:uid="{00000000-0005-0000-0000-0000D1100000}"/>
    <cellStyle name="Normal 38 11 5" xfId="5961" xr:uid="{00000000-0005-0000-0000-0000D2100000}"/>
    <cellStyle name="Normal 38 12" xfId="2512" xr:uid="{00000000-0005-0000-0000-0000D3100000}"/>
    <cellStyle name="Normal 38 12 2" xfId="8857" xr:uid="{00000000-0005-0000-0000-0000D4100000}"/>
    <cellStyle name="Normal 38 12 3" xfId="13179" xr:uid="{00000000-0005-0000-0000-0000D5100000}"/>
    <cellStyle name="Normal 38 12 4" xfId="6105" xr:uid="{00000000-0005-0000-0000-0000D6100000}"/>
    <cellStyle name="Normal 38 13" xfId="8858" xr:uid="{00000000-0005-0000-0000-0000D7100000}"/>
    <cellStyle name="Normal 38 14" xfId="6150" xr:uid="{00000000-0005-0000-0000-0000D8100000}"/>
    <cellStyle name="Normal 38 15" xfId="11366" xr:uid="{00000000-0005-0000-0000-0000D9100000}"/>
    <cellStyle name="Normal 38 16" xfId="4327" xr:uid="{00000000-0005-0000-0000-0000DA100000}"/>
    <cellStyle name="Normal 38 2" xfId="570" xr:uid="{00000000-0005-0000-0000-0000DB100000}"/>
    <cellStyle name="Normal 38 2 10" xfId="11533" xr:uid="{00000000-0005-0000-0000-0000DC100000}"/>
    <cellStyle name="Normal 38 2 11" xfId="4494" xr:uid="{00000000-0005-0000-0000-0000DD100000}"/>
    <cellStyle name="Normal 38 2 2" xfId="752" xr:uid="{00000000-0005-0000-0000-0000DE100000}"/>
    <cellStyle name="Normal 38 2 2 2" xfId="1215" xr:uid="{00000000-0005-0000-0000-0000DF100000}"/>
    <cellStyle name="Normal 38 2 2 2 2" xfId="1543" xr:uid="{00000000-0005-0000-0000-0000E0100000}"/>
    <cellStyle name="Normal 38 2 2 2 2 2" xfId="3499" xr:uid="{00000000-0005-0000-0000-0000E1100000}"/>
    <cellStyle name="Normal 38 2 2 2 2 2 2" xfId="14164" xr:uid="{00000000-0005-0000-0000-0000E2100000}"/>
    <cellStyle name="Normal 38 2 2 2 2 2 3" xfId="8859" xr:uid="{00000000-0005-0000-0000-0000E3100000}"/>
    <cellStyle name="Normal 38 2 2 2 2 3" xfId="8860" xr:uid="{00000000-0005-0000-0000-0000E4100000}"/>
    <cellStyle name="Normal 38 2 2 2 2 4" xfId="7137" xr:uid="{00000000-0005-0000-0000-0000E5100000}"/>
    <cellStyle name="Normal 38 2 2 2 2 5" xfId="12351" xr:uid="{00000000-0005-0000-0000-0000E6100000}"/>
    <cellStyle name="Normal 38 2 2 2 2 6" xfId="5312" xr:uid="{00000000-0005-0000-0000-0000E7100000}"/>
    <cellStyle name="Normal 38 2 2 2 3" xfId="3183" xr:uid="{00000000-0005-0000-0000-0000E8100000}"/>
    <cellStyle name="Normal 38 2 2 2 3 2" xfId="13848" xr:uid="{00000000-0005-0000-0000-0000E9100000}"/>
    <cellStyle name="Normal 38 2 2 2 3 3" xfId="8861" xr:uid="{00000000-0005-0000-0000-0000EA100000}"/>
    <cellStyle name="Normal 38 2 2 2 4" xfId="8862" xr:uid="{00000000-0005-0000-0000-0000EB100000}"/>
    <cellStyle name="Normal 38 2 2 2 5" xfId="6821" xr:uid="{00000000-0005-0000-0000-0000EC100000}"/>
    <cellStyle name="Normal 38 2 2 2 6" xfId="12035" xr:uid="{00000000-0005-0000-0000-0000ED100000}"/>
    <cellStyle name="Normal 38 2 2 2 7" xfId="4996" xr:uid="{00000000-0005-0000-0000-0000EE100000}"/>
    <cellStyle name="Normal 38 2 2 3" xfId="1542" xr:uid="{00000000-0005-0000-0000-0000EF100000}"/>
    <cellStyle name="Normal 38 2 2 3 2" xfId="3498" xr:uid="{00000000-0005-0000-0000-0000F0100000}"/>
    <cellStyle name="Normal 38 2 2 3 2 2" xfId="14163" xr:uid="{00000000-0005-0000-0000-0000F1100000}"/>
    <cellStyle name="Normal 38 2 2 3 2 3" xfId="8863" xr:uid="{00000000-0005-0000-0000-0000F2100000}"/>
    <cellStyle name="Normal 38 2 2 3 3" xfId="8864" xr:uid="{00000000-0005-0000-0000-0000F3100000}"/>
    <cellStyle name="Normal 38 2 2 3 4" xfId="7136" xr:uid="{00000000-0005-0000-0000-0000F4100000}"/>
    <cellStyle name="Normal 38 2 2 3 5" xfId="12350" xr:uid="{00000000-0005-0000-0000-0000F5100000}"/>
    <cellStyle name="Normal 38 2 2 3 6" xfId="5311" xr:uid="{00000000-0005-0000-0000-0000F6100000}"/>
    <cellStyle name="Normal 38 2 2 4" xfId="2816" xr:uid="{00000000-0005-0000-0000-0000F7100000}"/>
    <cellStyle name="Normal 38 2 2 4 2" xfId="13481" xr:uid="{00000000-0005-0000-0000-0000F8100000}"/>
    <cellStyle name="Normal 38 2 2 4 3" xfId="8865" xr:uid="{00000000-0005-0000-0000-0000F9100000}"/>
    <cellStyle name="Normal 38 2 2 5" xfId="8866" xr:uid="{00000000-0005-0000-0000-0000FA100000}"/>
    <cellStyle name="Normal 38 2 2 6" xfId="6454" xr:uid="{00000000-0005-0000-0000-0000FB100000}"/>
    <cellStyle name="Normal 38 2 2 7" xfId="11668" xr:uid="{00000000-0005-0000-0000-0000FC100000}"/>
    <cellStyle name="Normal 38 2 2 8" xfId="4629" xr:uid="{00000000-0005-0000-0000-0000FD100000}"/>
    <cellStyle name="Normal 38 2 3" xfId="903" xr:uid="{00000000-0005-0000-0000-0000FE100000}"/>
    <cellStyle name="Normal 38 2 3 2" xfId="1544" xr:uid="{00000000-0005-0000-0000-0000FF100000}"/>
    <cellStyle name="Normal 38 2 3 2 2" xfId="3500" xr:uid="{00000000-0005-0000-0000-000000110000}"/>
    <cellStyle name="Normal 38 2 3 2 2 2" xfId="14165" xr:uid="{00000000-0005-0000-0000-000001110000}"/>
    <cellStyle name="Normal 38 2 3 2 2 3" xfId="8867" xr:uid="{00000000-0005-0000-0000-000002110000}"/>
    <cellStyle name="Normal 38 2 3 2 3" xfId="8868" xr:uid="{00000000-0005-0000-0000-000003110000}"/>
    <cellStyle name="Normal 38 2 3 2 4" xfId="7138" xr:uid="{00000000-0005-0000-0000-000004110000}"/>
    <cellStyle name="Normal 38 2 3 2 5" xfId="12352" xr:uid="{00000000-0005-0000-0000-000005110000}"/>
    <cellStyle name="Normal 38 2 3 2 6" xfId="5313" xr:uid="{00000000-0005-0000-0000-000006110000}"/>
    <cellStyle name="Normal 38 2 3 3" xfId="2954" xr:uid="{00000000-0005-0000-0000-000007110000}"/>
    <cellStyle name="Normal 38 2 3 3 2" xfId="13619" xr:uid="{00000000-0005-0000-0000-000008110000}"/>
    <cellStyle name="Normal 38 2 3 3 3" xfId="8869" xr:uid="{00000000-0005-0000-0000-000009110000}"/>
    <cellStyle name="Normal 38 2 3 4" xfId="8870" xr:uid="{00000000-0005-0000-0000-00000A110000}"/>
    <cellStyle name="Normal 38 2 3 5" xfId="6592" xr:uid="{00000000-0005-0000-0000-00000B110000}"/>
    <cellStyle name="Normal 38 2 3 6" xfId="11806" xr:uid="{00000000-0005-0000-0000-00000C110000}"/>
    <cellStyle name="Normal 38 2 3 7" xfId="4767" xr:uid="{00000000-0005-0000-0000-00000D110000}"/>
    <cellStyle name="Normal 38 2 4" xfId="1541" xr:uid="{00000000-0005-0000-0000-00000E110000}"/>
    <cellStyle name="Normal 38 2 4 2" xfId="3497" xr:uid="{00000000-0005-0000-0000-00000F110000}"/>
    <cellStyle name="Normal 38 2 4 2 2" xfId="14162" xr:uid="{00000000-0005-0000-0000-000010110000}"/>
    <cellStyle name="Normal 38 2 4 2 3" xfId="8871" xr:uid="{00000000-0005-0000-0000-000011110000}"/>
    <cellStyle name="Normal 38 2 4 3" xfId="8872" xr:uid="{00000000-0005-0000-0000-000012110000}"/>
    <cellStyle name="Normal 38 2 4 4" xfId="7135" xr:uid="{00000000-0005-0000-0000-000013110000}"/>
    <cellStyle name="Normal 38 2 4 5" xfId="12349" xr:uid="{00000000-0005-0000-0000-000014110000}"/>
    <cellStyle name="Normal 38 2 4 6" xfId="5310" xr:uid="{00000000-0005-0000-0000-000015110000}"/>
    <cellStyle name="Normal 38 2 5" xfId="2209" xr:uid="{00000000-0005-0000-0000-000016110000}"/>
    <cellStyle name="Normal 38 2 5 2" xfId="4062" xr:uid="{00000000-0005-0000-0000-000017110000}"/>
    <cellStyle name="Normal 38 2 5 2 2" xfId="14724" xr:uid="{00000000-0005-0000-0000-000018110000}"/>
    <cellStyle name="Normal 38 2 5 2 3" xfId="8873" xr:uid="{00000000-0005-0000-0000-000019110000}"/>
    <cellStyle name="Normal 38 2 5 3" xfId="8874" xr:uid="{00000000-0005-0000-0000-00001A110000}"/>
    <cellStyle name="Normal 38 2 5 4" xfId="7700" xr:uid="{00000000-0005-0000-0000-00001B110000}"/>
    <cellStyle name="Normal 38 2 5 5" xfId="12911" xr:uid="{00000000-0005-0000-0000-00001C110000}"/>
    <cellStyle name="Normal 38 2 5 6" xfId="5872" xr:uid="{00000000-0005-0000-0000-00001D110000}"/>
    <cellStyle name="Normal 38 2 6" xfId="2354" xr:uid="{00000000-0005-0000-0000-00001E110000}"/>
    <cellStyle name="Normal 38 2 6 2" xfId="4197" xr:uid="{00000000-0005-0000-0000-00001F110000}"/>
    <cellStyle name="Normal 38 2 6 2 2" xfId="14859" xr:uid="{00000000-0005-0000-0000-000020110000}"/>
    <cellStyle name="Normal 38 2 6 2 3" xfId="8875" xr:uid="{00000000-0005-0000-0000-000021110000}"/>
    <cellStyle name="Normal 38 2 6 3" xfId="7835" xr:uid="{00000000-0005-0000-0000-000022110000}"/>
    <cellStyle name="Normal 38 2 6 4" xfId="13046" xr:uid="{00000000-0005-0000-0000-000023110000}"/>
    <cellStyle name="Normal 38 2 6 5" xfId="6007" xr:uid="{00000000-0005-0000-0000-000024110000}"/>
    <cellStyle name="Normal 38 2 7" xfId="2681" xr:uid="{00000000-0005-0000-0000-000025110000}"/>
    <cellStyle name="Normal 38 2 7 2" xfId="13346" xr:uid="{00000000-0005-0000-0000-000026110000}"/>
    <cellStyle name="Normal 38 2 7 3" xfId="8876" xr:uid="{00000000-0005-0000-0000-000027110000}"/>
    <cellStyle name="Normal 38 2 8" xfId="8877" xr:uid="{00000000-0005-0000-0000-000028110000}"/>
    <cellStyle name="Normal 38 2 9" xfId="6319" xr:uid="{00000000-0005-0000-0000-000029110000}"/>
    <cellStyle name="Normal 38 3" xfId="654" xr:uid="{00000000-0005-0000-0000-00002A110000}"/>
    <cellStyle name="Normal 38 3 10" xfId="11576" xr:uid="{00000000-0005-0000-0000-00002B110000}"/>
    <cellStyle name="Normal 38 3 11" xfId="4537" xr:uid="{00000000-0005-0000-0000-00002C110000}"/>
    <cellStyle name="Normal 38 3 2" xfId="796" xr:uid="{00000000-0005-0000-0000-00002D110000}"/>
    <cellStyle name="Normal 38 3 2 2" xfId="1258" xr:uid="{00000000-0005-0000-0000-00002E110000}"/>
    <cellStyle name="Normal 38 3 2 2 2" xfId="1547" xr:uid="{00000000-0005-0000-0000-00002F110000}"/>
    <cellStyle name="Normal 38 3 2 2 2 2" xfId="3503" xr:uid="{00000000-0005-0000-0000-000030110000}"/>
    <cellStyle name="Normal 38 3 2 2 2 2 2" xfId="14168" xr:uid="{00000000-0005-0000-0000-000031110000}"/>
    <cellStyle name="Normal 38 3 2 2 2 2 3" xfId="8878" xr:uid="{00000000-0005-0000-0000-000032110000}"/>
    <cellStyle name="Normal 38 3 2 2 2 3" xfId="8879" xr:uid="{00000000-0005-0000-0000-000033110000}"/>
    <cellStyle name="Normal 38 3 2 2 2 4" xfId="7141" xr:uid="{00000000-0005-0000-0000-000034110000}"/>
    <cellStyle name="Normal 38 3 2 2 2 5" xfId="12355" xr:uid="{00000000-0005-0000-0000-000035110000}"/>
    <cellStyle name="Normal 38 3 2 2 2 6" xfId="5316" xr:uid="{00000000-0005-0000-0000-000036110000}"/>
    <cellStyle name="Normal 38 3 2 2 3" xfId="3226" xr:uid="{00000000-0005-0000-0000-000037110000}"/>
    <cellStyle name="Normal 38 3 2 2 3 2" xfId="13891" xr:uid="{00000000-0005-0000-0000-000038110000}"/>
    <cellStyle name="Normal 38 3 2 2 3 3" xfId="8880" xr:uid="{00000000-0005-0000-0000-000039110000}"/>
    <cellStyle name="Normal 38 3 2 2 4" xfId="8881" xr:uid="{00000000-0005-0000-0000-00003A110000}"/>
    <cellStyle name="Normal 38 3 2 2 5" xfId="6864" xr:uid="{00000000-0005-0000-0000-00003B110000}"/>
    <cellStyle name="Normal 38 3 2 2 6" xfId="12078" xr:uid="{00000000-0005-0000-0000-00003C110000}"/>
    <cellStyle name="Normal 38 3 2 2 7" xfId="5039" xr:uid="{00000000-0005-0000-0000-00003D110000}"/>
    <cellStyle name="Normal 38 3 2 3" xfId="1546" xr:uid="{00000000-0005-0000-0000-00003E110000}"/>
    <cellStyle name="Normal 38 3 2 3 2" xfId="3502" xr:uid="{00000000-0005-0000-0000-00003F110000}"/>
    <cellStyle name="Normal 38 3 2 3 2 2" xfId="14167" xr:uid="{00000000-0005-0000-0000-000040110000}"/>
    <cellStyle name="Normal 38 3 2 3 2 3" xfId="8882" xr:uid="{00000000-0005-0000-0000-000041110000}"/>
    <cellStyle name="Normal 38 3 2 3 3" xfId="8883" xr:uid="{00000000-0005-0000-0000-000042110000}"/>
    <cellStyle name="Normal 38 3 2 3 4" xfId="7140" xr:uid="{00000000-0005-0000-0000-000043110000}"/>
    <cellStyle name="Normal 38 3 2 3 5" xfId="12354" xr:uid="{00000000-0005-0000-0000-000044110000}"/>
    <cellStyle name="Normal 38 3 2 3 6" xfId="5315" xr:uid="{00000000-0005-0000-0000-000045110000}"/>
    <cellStyle name="Normal 38 3 2 4" xfId="2859" xr:uid="{00000000-0005-0000-0000-000046110000}"/>
    <cellStyle name="Normal 38 3 2 4 2" xfId="13524" xr:uid="{00000000-0005-0000-0000-000047110000}"/>
    <cellStyle name="Normal 38 3 2 4 3" xfId="8884" xr:uid="{00000000-0005-0000-0000-000048110000}"/>
    <cellStyle name="Normal 38 3 2 5" xfId="8885" xr:uid="{00000000-0005-0000-0000-000049110000}"/>
    <cellStyle name="Normal 38 3 2 6" xfId="6497" xr:uid="{00000000-0005-0000-0000-00004A110000}"/>
    <cellStyle name="Normal 38 3 2 7" xfId="11711" xr:uid="{00000000-0005-0000-0000-00004B110000}"/>
    <cellStyle name="Normal 38 3 2 8" xfId="4672" xr:uid="{00000000-0005-0000-0000-00004C110000}"/>
    <cellStyle name="Normal 38 3 3" xfId="948" xr:uid="{00000000-0005-0000-0000-00004D110000}"/>
    <cellStyle name="Normal 38 3 3 2" xfId="1548" xr:uid="{00000000-0005-0000-0000-00004E110000}"/>
    <cellStyle name="Normal 38 3 3 2 2" xfId="3504" xr:uid="{00000000-0005-0000-0000-00004F110000}"/>
    <cellStyle name="Normal 38 3 3 2 2 2" xfId="14169" xr:uid="{00000000-0005-0000-0000-000050110000}"/>
    <cellStyle name="Normal 38 3 3 2 2 3" xfId="8886" xr:uid="{00000000-0005-0000-0000-000051110000}"/>
    <cellStyle name="Normal 38 3 3 2 3" xfId="8887" xr:uid="{00000000-0005-0000-0000-000052110000}"/>
    <cellStyle name="Normal 38 3 3 2 4" xfId="7142" xr:uid="{00000000-0005-0000-0000-000053110000}"/>
    <cellStyle name="Normal 38 3 3 2 5" xfId="12356" xr:uid="{00000000-0005-0000-0000-000054110000}"/>
    <cellStyle name="Normal 38 3 3 2 6" xfId="5317" xr:uid="{00000000-0005-0000-0000-000055110000}"/>
    <cellStyle name="Normal 38 3 3 3" xfId="2997" xr:uid="{00000000-0005-0000-0000-000056110000}"/>
    <cellStyle name="Normal 38 3 3 3 2" xfId="13662" xr:uid="{00000000-0005-0000-0000-000057110000}"/>
    <cellStyle name="Normal 38 3 3 3 3" xfId="8888" xr:uid="{00000000-0005-0000-0000-000058110000}"/>
    <cellStyle name="Normal 38 3 3 4" xfId="8889" xr:uid="{00000000-0005-0000-0000-000059110000}"/>
    <cellStyle name="Normal 38 3 3 5" xfId="6635" xr:uid="{00000000-0005-0000-0000-00005A110000}"/>
    <cellStyle name="Normal 38 3 3 6" xfId="11849" xr:uid="{00000000-0005-0000-0000-00005B110000}"/>
    <cellStyle name="Normal 38 3 3 7" xfId="4810" xr:uid="{00000000-0005-0000-0000-00005C110000}"/>
    <cellStyle name="Normal 38 3 4" xfId="1545" xr:uid="{00000000-0005-0000-0000-00005D110000}"/>
    <cellStyle name="Normal 38 3 4 2" xfId="3501" xr:uid="{00000000-0005-0000-0000-00005E110000}"/>
    <cellStyle name="Normal 38 3 4 2 2" xfId="14166" xr:uid="{00000000-0005-0000-0000-00005F110000}"/>
    <cellStyle name="Normal 38 3 4 2 3" xfId="8890" xr:uid="{00000000-0005-0000-0000-000060110000}"/>
    <cellStyle name="Normal 38 3 4 3" xfId="8891" xr:uid="{00000000-0005-0000-0000-000061110000}"/>
    <cellStyle name="Normal 38 3 4 4" xfId="7139" xr:uid="{00000000-0005-0000-0000-000062110000}"/>
    <cellStyle name="Normal 38 3 4 5" xfId="12353" xr:uid="{00000000-0005-0000-0000-000063110000}"/>
    <cellStyle name="Normal 38 3 4 6" xfId="5314" xr:uid="{00000000-0005-0000-0000-000064110000}"/>
    <cellStyle name="Normal 38 3 5" xfId="2253" xr:uid="{00000000-0005-0000-0000-000065110000}"/>
    <cellStyle name="Normal 38 3 5 2" xfId="4105" xr:uid="{00000000-0005-0000-0000-000066110000}"/>
    <cellStyle name="Normal 38 3 5 2 2" xfId="14767" xr:uid="{00000000-0005-0000-0000-000067110000}"/>
    <cellStyle name="Normal 38 3 5 2 3" xfId="8892" xr:uid="{00000000-0005-0000-0000-000068110000}"/>
    <cellStyle name="Normal 38 3 5 3" xfId="8893" xr:uid="{00000000-0005-0000-0000-000069110000}"/>
    <cellStyle name="Normal 38 3 5 4" xfId="7743" xr:uid="{00000000-0005-0000-0000-00006A110000}"/>
    <cellStyle name="Normal 38 3 5 5" xfId="12954" xr:uid="{00000000-0005-0000-0000-00006B110000}"/>
    <cellStyle name="Normal 38 3 5 6" xfId="5915" xr:uid="{00000000-0005-0000-0000-00006C110000}"/>
    <cellStyle name="Normal 38 3 6" xfId="2397" xr:uid="{00000000-0005-0000-0000-00006D110000}"/>
    <cellStyle name="Normal 38 3 6 2" xfId="4240" xr:uid="{00000000-0005-0000-0000-00006E110000}"/>
    <cellStyle name="Normal 38 3 6 2 2" xfId="14902" xr:uid="{00000000-0005-0000-0000-00006F110000}"/>
    <cellStyle name="Normal 38 3 6 2 3" xfId="8894" xr:uid="{00000000-0005-0000-0000-000070110000}"/>
    <cellStyle name="Normal 38 3 6 3" xfId="7878" xr:uid="{00000000-0005-0000-0000-000071110000}"/>
    <cellStyle name="Normal 38 3 6 4" xfId="13089" xr:uid="{00000000-0005-0000-0000-000072110000}"/>
    <cellStyle name="Normal 38 3 6 5" xfId="6050" xr:uid="{00000000-0005-0000-0000-000073110000}"/>
    <cellStyle name="Normal 38 3 7" xfId="2724" xr:uid="{00000000-0005-0000-0000-000074110000}"/>
    <cellStyle name="Normal 38 3 7 2" xfId="13389" xr:uid="{00000000-0005-0000-0000-000075110000}"/>
    <cellStyle name="Normal 38 3 7 3" xfId="8895" xr:uid="{00000000-0005-0000-0000-000076110000}"/>
    <cellStyle name="Normal 38 3 8" xfId="8896" xr:uid="{00000000-0005-0000-0000-000077110000}"/>
    <cellStyle name="Normal 38 3 9" xfId="6362" xr:uid="{00000000-0005-0000-0000-000078110000}"/>
    <cellStyle name="Normal 38 4" xfId="490" xr:uid="{00000000-0005-0000-0000-000079110000}"/>
    <cellStyle name="Normal 38 4 2" xfId="1057" xr:uid="{00000000-0005-0000-0000-00007A110000}"/>
    <cellStyle name="Normal 38 4 2 2" xfId="1550" xr:uid="{00000000-0005-0000-0000-00007B110000}"/>
    <cellStyle name="Normal 38 4 2 2 2" xfId="3506" xr:uid="{00000000-0005-0000-0000-00007C110000}"/>
    <cellStyle name="Normal 38 4 2 2 2 2" xfId="14171" xr:uid="{00000000-0005-0000-0000-00007D110000}"/>
    <cellStyle name="Normal 38 4 2 2 2 3" xfId="8897" xr:uid="{00000000-0005-0000-0000-00007E110000}"/>
    <cellStyle name="Normal 38 4 2 2 3" xfId="8898" xr:uid="{00000000-0005-0000-0000-00007F110000}"/>
    <cellStyle name="Normal 38 4 2 2 4" xfId="7144" xr:uid="{00000000-0005-0000-0000-000080110000}"/>
    <cellStyle name="Normal 38 4 2 2 5" xfId="12358" xr:uid="{00000000-0005-0000-0000-000081110000}"/>
    <cellStyle name="Normal 38 4 2 2 6" xfId="5319" xr:uid="{00000000-0005-0000-0000-000082110000}"/>
    <cellStyle name="Normal 38 4 2 3" xfId="3087" xr:uid="{00000000-0005-0000-0000-000083110000}"/>
    <cellStyle name="Normal 38 4 2 3 2" xfId="13752" xr:uid="{00000000-0005-0000-0000-000084110000}"/>
    <cellStyle name="Normal 38 4 2 3 3" xfId="8899" xr:uid="{00000000-0005-0000-0000-000085110000}"/>
    <cellStyle name="Normal 38 4 2 4" xfId="8900" xr:uid="{00000000-0005-0000-0000-000086110000}"/>
    <cellStyle name="Normal 38 4 2 5" xfId="6725" xr:uid="{00000000-0005-0000-0000-000087110000}"/>
    <cellStyle name="Normal 38 4 2 6" xfId="11939" xr:uid="{00000000-0005-0000-0000-000088110000}"/>
    <cellStyle name="Normal 38 4 2 7" xfId="4900" xr:uid="{00000000-0005-0000-0000-000089110000}"/>
    <cellStyle name="Normal 38 4 3" xfId="1549" xr:uid="{00000000-0005-0000-0000-00008A110000}"/>
    <cellStyle name="Normal 38 4 3 2" xfId="3505" xr:uid="{00000000-0005-0000-0000-00008B110000}"/>
    <cellStyle name="Normal 38 4 3 2 2" xfId="14170" xr:uid="{00000000-0005-0000-0000-00008C110000}"/>
    <cellStyle name="Normal 38 4 3 2 3" xfId="8901" xr:uid="{00000000-0005-0000-0000-00008D110000}"/>
    <cellStyle name="Normal 38 4 3 3" xfId="8902" xr:uid="{00000000-0005-0000-0000-00008E110000}"/>
    <cellStyle name="Normal 38 4 3 4" xfId="7143" xr:uid="{00000000-0005-0000-0000-00008F110000}"/>
    <cellStyle name="Normal 38 4 3 5" xfId="12357" xr:uid="{00000000-0005-0000-0000-000090110000}"/>
    <cellStyle name="Normal 38 4 3 6" xfId="5318" xr:uid="{00000000-0005-0000-0000-000091110000}"/>
    <cellStyle name="Normal 38 4 4" xfId="2635" xr:uid="{00000000-0005-0000-0000-000092110000}"/>
    <cellStyle name="Normal 38 4 4 2" xfId="13300" xr:uid="{00000000-0005-0000-0000-000093110000}"/>
    <cellStyle name="Normal 38 4 4 3" xfId="8903" xr:uid="{00000000-0005-0000-0000-000094110000}"/>
    <cellStyle name="Normal 38 4 5" xfId="8904" xr:uid="{00000000-0005-0000-0000-000095110000}"/>
    <cellStyle name="Normal 38 4 6" xfId="6273" xr:uid="{00000000-0005-0000-0000-000096110000}"/>
    <cellStyle name="Normal 38 4 7" xfId="11487" xr:uid="{00000000-0005-0000-0000-000097110000}"/>
    <cellStyle name="Normal 38 4 8" xfId="4448" xr:uid="{00000000-0005-0000-0000-000098110000}"/>
    <cellStyle name="Normal 38 5" xfId="706" xr:uid="{00000000-0005-0000-0000-000099110000}"/>
    <cellStyle name="Normal 38 5 2" xfId="1169" xr:uid="{00000000-0005-0000-0000-00009A110000}"/>
    <cellStyle name="Normal 38 5 2 2" xfId="1552" xr:uid="{00000000-0005-0000-0000-00009B110000}"/>
    <cellStyle name="Normal 38 5 2 2 2" xfId="3508" xr:uid="{00000000-0005-0000-0000-00009C110000}"/>
    <cellStyle name="Normal 38 5 2 2 2 2" xfId="14173" xr:uid="{00000000-0005-0000-0000-00009D110000}"/>
    <cellStyle name="Normal 38 5 2 2 2 3" xfId="8905" xr:uid="{00000000-0005-0000-0000-00009E110000}"/>
    <cellStyle name="Normal 38 5 2 2 3" xfId="8906" xr:uid="{00000000-0005-0000-0000-00009F110000}"/>
    <cellStyle name="Normal 38 5 2 2 4" xfId="7146" xr:uid="{00000000-0005-0000-0000-0000A0110000}"/>
    <cellStyle name="Normal 38 5 2 2 5" xfId="12360" xr:uid="{00000000-0005-0000-0000-0000A1110000}"/>
    <cellStyle name="Normal 38 5 2 2 6" xfId="5321" xr:uid="{00000000-0005-0000-0000-0000A2110000}"/>
    <cellStyle name="Normal 38 5 2 3" xfId="3137" xr:uid="{00000000-0005-0000-0000-0000A3110000}"/>
    <cellStyle name="Normal 38 5 2 3 2" xfId="13802" xr:uid="{00000000-0005-0000-0000-0000A4110000}"/>
    <cellStyle name="Normal 38 5 2 3 3" xfId="8907" xr:uid="{00000000-0005-0000-0000-0000A5110000}"/>
    <cellStyle name="Normal 38 5 2 4" xfId="8908" xr:uid="{00000000-0005-0000-0000-0000A6110000}"/>
    <cellStyle name="Normal 38 5 2 5" xfId="6775" xr:uid="{00000000-0005-0000-0000-0000A7110000}"/>
    <cellStyle name="Normal 38 5 2 6" xfId="11989" xr:uid="{00000000-0005-0000-0000-0000A8110000}"/>
    <cellStyle name="Normal 38 5 2 7" xfId="4950" xr:uid="{00000000-0005-0000-0000-0000A9110000}"/>
    <cellStyle name="Normal 38 5 3" xfId="1551" xr:uid="{00000000-0005-0000-0000-0000AA110000}"/>
    <cellStyle name="Normal 38 5 3 2" xfId="3507" xr:uid="{00000000-0005-0000-0000-0000AB110000}"/>
    <cellStyle name="Normal 38 5 3 2 2" xfId="14172" xr:uid="{00000000-0005-0000-0000-0000AC110000}"/>
    <cellStyle name="Normal 38 5 3 2 3" xfId="8909" xr:uid="{00000000-0005-0000-0000-0000AD110000}"/>
    <cellStyle name="Normal 38 5 3 3" xfId="8910" xr:uid="{00000000-0005-0000-0000-0000AE110000}"/>
    <cellStyle name="Normal 38 5 3 4" xfId="7145" xr:uid="{00000000-0005-0000-0000-0000AF110000}"/>
    <cellStyle name="Normal 38 5 3 5" xfId="12359" xr:uid="{00000000-0005-0000-0000-0000B0110000}"/>
    <cellStyle name="Normal 38 5 3 6" xfId="5320" xr:uid="{00000000-0005-0000-0000-0000B1110000}"/>
    <cellStyle name="Normal 38 5 4" xfId="2770" xr:uid="{00000000-0005-0000-0000-0000B2110000}"/>
    <cellStyle name="Normal 38 5 4 2" xfId="13435" xr:uid="{00000000-0005-0000-0000-0000B3110000}"/>
    <cellStyle name="Normal 38 5 4 3" xfId="8911" xr:uid="{00000000-0005-0000-0000-0000B4110000}"/>
    <cellStyle name="Normal 38 5 5" xfId="8912" xr:uid="{00000000-0005-0000-0000-0000B5110000}"/>
    <cellStyle name="Normal 38 5 6" xfId="6408" xr:uid="{00000000-0005-0000-0000-0000B6110000}"/>
    <cellStyle name="Normal 38 5 7" xfId="11622" xr:uid="{00000000-0005-0000-0000-0000B7110000}"/>
    <cellStyle name="Normal 38 5 8" xfId="4583" xr:uid="{00000000-0005-0000-0000-0000B8110000}"/>
    <cellStyle name="Normal 38 6" xfId="375" xr:uid="{00000000-0005-0000-0000-0000B9110000}"/>
    <cellStyle name="Normal 38 6 2" xfId="1000" xr:uid="{00000000-0005-0000-0000-0000BA110000}"/>
    <cellStyle name="Normal 38 6 2 2" xfId="1554" xr:uid="{00000000-0005-0000-0000-0000BB110000}"/>
    <cellStyle name="Normal 38 6 2 2 2" xfId="3510" xr:uid="{00000000-0005-0000-0000-0000BC110000}"/>
    <cellStyle name="Normal 38 6 2 2 2 2" xfId="14175" xr:uid="{00000000-0005-0000-0000-0000BD110000}"/>
    <cellStyle name="Normal 38 6 2 2 2 3" xfId="8913" xr:uid="{00000000-0005-0000-0000-0000BE110000}"/>
    <cellStyle name="Normal 38 6 2 2 3" xfId="8914" xr:uid="{00000000-0005-0000-0000-0000BF110000}"/>
    <cellStyle name="Normal 38 6 2 2 4" xfId="7148" xr:uid="{00000000-0005-0000-0000-0000C0110000}"/>
    <cellStyle name="Normal 38 6 2 2 5" xfId="12362" xr:uid="{00000000-0005-0000-0000-0000C1110000}"/>
    <cellStyle name="Normal 38 6 2 2 6" xfId="5323" xr:uid="{00000000-0005-0000-0000-0000C2110000}"/>
    <cellStyle name="Normal 38 6 2 3" xfId="3043" xr:uid="{00000000-0005-0000-0000-0000C3110000}"/>
    <cellStyle name="Normal 38 6 2 3 2" xfId="13708" xr:uid="{00000000-0005-0000-0000-0000C4110000}"/>
    <cellStyle name="Normal 38 6 2 3 3" xfId="8915" xr:uid="{00000000-0005-0000-0000-0000C5110000}"/>
    <cellStyle name="Normal 38 6 2 4" xfId="8916" xr:uid="{00000000-0005-0000-0000-0000C6110000}"/>
    <cellStyle name="Normal 38 6 2 5" xfId="6681" xr:uid="{00000000-0005-0000-0000-0000C7110000}"/>
    <cellStyle name="Normal 38 6 2 6" xfId="11895" xr:uid="{00000000-0005-0000-0000-0000C8110000}"/>
    <cellStyle name="Normal 38 6 2 7" xfId="4856" xr:uid="{00000000-0005-0000-0000-0000C9110000}"/>
    <cellStyle name="Normal 38 6 3" xfId="1553" xr:uid="{00000000-0005-0000-0000-0000CA110000}"/>
    <cellStyle name="Normal 38 6 3 2" xfId="3509" xr:uid="{00000000-0005-0000-0000-0000CB110000}"/>
    <cellStyle name="Normal 38 6 3 2 2" xfId="14174" xr:uid="{00000000-0005-0000-0000-0000CC110000}"/>
    <cellStyle name="Normal 38 6 3 2 3" xfId="8917" xr:uid="{00000000-0005-0000-0000-0000CD110000}"/>
    <cellStyle name="Normal 38 6 3 3" xfId="8918" xr:uid="{00000000-0005-0000-0000-0000CE110000}"/>
    <cellStyle name="Normal 38 6 3 4" xfId="7147" xr:uid="{00000000-0005-0000-0000-0000CF110000}"/>
    <cellStyle name="Normal 38 6 3 5" xfId="12361" xr:uid="{00000000-0005-0000-0000-0000D0110000}"/>
    <cellStyle name="Normal 38 6 3 6" xfId="5322" xr:uid="{00000000-0005-0000-0000-0000D1110000}"/>
    <cellStyle name="Normal 38 6 4" xfId="2586" xr:uid="{00000000-0005-0000-0000-0000D2110000}"/>
    <cellStyle name="Normal 38 6 4 2" xfId="13251" xr:uid="{00000000-0005-0000-0000-0000D3110000}"/>
    <cellStyle name="Normal 38 6 4 3" xfId="8919" xr:uid="{00000000-0005-0000-0000-0000D4110000}"/>
    <cellStyle name="Normal 38 6 5" xfId="8920" xr:uid="{00000000-0005-0000-0000-0000D5110000}"/>
    <cellStyle name="Normal 38 6 6" xfId="6224" xr:uid="{00000000-0005-0000-0000-0000D6110000}"/>
    <cellStyle name="Normal 38 6 7" xfId="11438" xr:uid="{00000000-0005-0000-0000-0000D7110000}"/>
    <cellStyle name="Normal 38 6 8" xfId="4399" xr:uid="{00000000-0005-0000-0000-0000D8110000}"/>
    <cellStyle name="Normal 38 7" xfId="854" xr:uid="{00000000-0005-0000-0000-0000D9110000}"/>
    <cellStyle name="Normal 38 7 2" xfId="1555" xr:uid="{00000000-0005-0000-0000-0000DA110000}"/>
    <cellStyle name="Normal 38 7 2 2" xfId="3511" xr:uid="{00000000-0005-0000-0000-0000DB110000}"/>
    <cellStyle name="Normal 38 7 2 2 2" xfId="14176" xr:uid="{00000000-0005-0000-0000-0000DC110000}"/>
    <cellStyle name="Normal 38 7 2 2 3" xfId="8921" xr:uid="{00000000-0005-0000-0000-0000DD110000}"/>
    <cellStyle name="Normal 38 7 2 3" xfId="8922" xr:uid="{00000000-0005-0000-0000-0000DE110000}"/>
    <cellStyle name="Normal 38 7 2 4" xfId="7149" xr:uid="{00000000-0005-0000-0000-0000DF110000}"/>
    <cellStyle name="Normal 38 7 2 5" xfId="12363" xr:uid="{00000000-0005-0000-0000-0000E0110000}"/>
    <cellStyle name="Normal 38 7 2 6" xfId="5324" xr:uid="{00000000-0005-0000-0000-0000E1110000}"/>
    <cellStyle name="Normal 38 7 3" xfId="2908" xr:uid="{00000000-0005-0000-0000-0000E2110000}"/>
    <cellStyle name="Normal 38 7 3 2" xfId="13573" xr:uid="{00000000-0005-0000-0000-0000E3110000}"/>
    <cellStyle name="Normal 38 7 3 3" xfId="8923" xr:uid="{00000000-0005-0000-0000-0000E4110000}"/>
    <cellStyle name="Normal 38 7 4" xfId="8924" xr:uid="{00000000-0005-0000-0000-0000E5110000}"/>
    <cellStyle name="Normal 38 7 5" xfId="6546" xr:uid="{00000000-0005-0000-0000-0000E6110000}"/>
    <cellStyle name="Normal 38 7 6" xfId="11760" xr:uid="{00000000-0005-0000-0000-0000E7110000}"/>
    <cellStyle name="Normal 38 7 7" xfId="4721" xr:uid="{00000000-0005-0000-0000-0000E8110000}"/>
    <cellStyle name="Normal 38 8" xfId="1319" xr:uid="{00000000-0005-0000-0000-0000E9110000}"/>
    <cellStyle name="Normal 38 8 2" xfId="3275" xr:uid="{00000000-0005-0000-0000-0000EA110000}"/>
    <cellStyle name="Normal 38 8 2 2" xfId="13940" xr:uid="{00000000-0005-0000-0000-0000EB110000}"/>
    <cellStyle name="Normal 38 8 2 3" xfId="8925" xr:uid="{00000000-0005-0000-0000-0000EC110000}"/>
    <cellStyle name="Normal 38 8 3" xfId="8926" xr:uid="{00000000-0005-0000-0000-0000ED110000}"/>
    <cellStyle name="Normal 38 8 4" xfId="6913" xr:uid="{00000000-0005-0000-0000-0000EE110000}"/>
    <cellStyle name="Normal 38 8 5" xfId="12127" xr:uid="{00000000-0005-0000-0000-0000EF110000}"/>
    <cellStyle name="Normal 38 8 6" xfId="5088" xr:uid="{00000000-0005-0000-0000-0000F0110000}"/>
    <cellStyle name="Normal 38 9" xfId="268" xr:uid="{00000000-0005-0000-0000-0000F1110000}"/>
    <cellStyle name="Normal 38 9 2" xfId="2541" xr:uid="{00000000-0005-0000-0000-0000F2110000}"/>
    <cellStyle name="Normal 38 9 2 2" xfId="13207" xr:uid="{00000000-0005-0000-0000-0000F3110000}"/>
    <cellStyle name="Normal 38 9 2 3" xfId="8927" xr:uid="{00000000-0005-0000-0000-0000F4110000}"/>
    <cellStyle name="Normal 38 9 3" xfId="8928" xr:uid="{00000000-0005-0000-0000-0000F5110000}"/>
    <cellStyle name="Normal 38 9 4" xfId="6179" xr:uid="{00000000-0005-0000-0000-0000F6110000}"/>
    <cellStyle name="Normal 38 9 5" xfId="11394" xr:uid="{00000000-0005-0000-0000-0000F7110000}"/>
    <cellStyle name="Normal 38 9 6" xfId="4355" xr:uid="{00000000-0005-0000-0000-0000F8110000}"/>
    <cellStyle name="Normal 39" xfId="200" xr:uid="{00000000-0005-0000-0000-0000F9110000}"/>
    <cellStyle name="Normal 39 2" xfId="571" xr:uid="{00000000-0005-0000-0000-0000FA110000}"/>
    <cellStyle name="Normal 39 2 2" xfId="1116" xr:uid="{00000000-0005-0000-0000-0000FB110000}"/>
    <cellStyle name="Normal 39 3" xfId="433" xr:uid="{00000000-0005-0000-0000-0000FC110000}"/>
    <cellStyle name="Normal 39 4" xfId="317" xr:uid="{00000000-0005-0000-0000-0000FD110000}"/>
    <cellStyle name="Normal 39 5" xfId="232" xr:uid="{00000000-0005-0000-0000-0000FE110000}"/>
    <cellStyle name="Normal 4" xfId="11" xr:uid="{00000000-0005-0000-0000-0000FF110000}"/>
    <cellStyle name="Normal 4 2" xfId="14" xr:uid="{00000000-0005-0000-0000-000000120000}"/>
    <cellStyle name="Normal 4 2 2" xfId="40" xr:uid="{00000000-0005-0000-0000-000001120000}"/>
    <cellStyle name="Normal 4 2 2 2" xfId="1031" xr:uid="{00000000-0005-0000-0000-000002120000}"/>
    <cellStyle name="Normal 4 3" xfId="572" xr:uid="{00000000-0005-0000-0000-000003120000}"/>
    <cellStyle name="Normal 4 4" xfId="884" xr:uid="{00000000-0005-0000-0000-000004120000}"/>
    <cellStyle name="Normal 4 5" xfId="2100" xr:uid="{00000000-0005-0000-0000-000005120000}"/>
    <cellStyle name="Normal 4 6" xfId="75" xr:uid="{00000000-0005-0000-0000-000006120000}"/>
    <cellStyle name="Normal 40" xfId="201" xr:uid="{00000000-0005-0000-0000-000007120000}"/>
    <cellStyle name="Normal 40 2" xfId="573" xr:uid="{00000000-0005-0000-0000-000008120000}"/>
    <cellStyle name="Normal 40 2 2" xfId="1117" xr:uid="{00000000-0005-0000-0000-000009120000}"/>
    <cellStyle name="Normal 40 3" xfId="435" xr:uid="{00000000-0005-0000-0000-00000A120000}"/>
    <cellStyle name="Normal 40 4" xfId="319" xr:uid="{00000000-0005-0000-0000-00000B120000}"/>
    <cellStyle name="Normal 40 5" xfId="233" xr:uid="{00000000-0005-0000-0000-00000C120000}"/>
    <cellStyle name="Normal 41" xfId="202" xr:uid="{00000000-0005-0000-0000-00000D120000}"/>
    <cellStyle name="Normal 41 2" xfId="574" xr:uid="{00000000-0005-0000-0000-00000E120000}"/>
    <cellStyle name="Normal 41 2 2" xfId="1118" xr:uid="{00000000-0005-0000-0000-00000F120000}"/>
    <cellStyle name="Normal 41 3" xfId="437" xr:uid="{00000000-0005-0000-0000-000010120000}"/>
    <cellStyle name="Normal 41 4" xfId="321" xr:uid="{00000000-0005-0000-0000-000011120000}"/>
    <cellStyle name="Normal 41 5" xfId="234" xr:uid="{00000000-0005-0000-0000-000012120000}"/>
    <cellStyle name="Normal 42" xfId="203" xr:uid="{00000000-0005-0000-0000-000013120000}"/>
    <cellStyle name="Normal 42 2" xfId="575" xr:uid="{00000000-0005-0000-0000-000014120000}"/>
    <cellStyle name="Normal 42 2 2" xfId="1119" xr:uid="{00000000-0005-0000-0000-000015120000}"/>
    <cellStyle name="Normal 42 3" xfId="439" xr:uid="{00000000-0005-0000-0000-000016120000}"/>
    <cellStyle name="Normal 42 4" xfId="323" xr:uid="{00000000-0005-0000-0000-000017120000}"/>
    <cellStyle name="Normal 42 5" xfId="235" xr:uid="{00000000-0005-0000-0000-000018120000}"/>
    <cellStyle name="Normal 43" xfId="204" xr:uid="{00000000-0005-0000-0000-000019120000}"/>
    <cellStyle name="Normal 43 2" xfId="576" xr:uid="{00000000-0005-0000-0000-00001A120000}"/>
    <cellStyle name="Normal 43 2 2" xfId="1120" xr:uid="{00000000-0005-0000-0000-00001B120000}"/>
    <cellStyle name="Normal 43 3" xfId="441" xr:uid="{00000000-0005-0000-0000-00001C120000}"/>
    <cellStyle name="Normal 43 4" xfId="325" xr:uid="{00000000-0005-0000-0000-00001D120000}"/>
    <cellStyle name="Normal 43 5" xfId="236" xr:uid="{00000000-0005-0000-0000-00001E120000}"/>
    <cellStyle name="Normal 44" xfId="205" xr:uid="{00000000-0005-0000-0000-00001F120000}"/>
    <cellStyle name="Normal 44 2" xfId="577" xr:uid="{00000000-0005-0000-0000-000020120000}"/>
    <cellStyle name="Normal 44 2 2" xfId="1121" xr:uid="{00000000-0005-0000-0000-000021120000}"/>
    <cellStyle name="Normal 44 3" xfId="443" xr:uid="{00000000-0005-0000-0000-000022120000}"/>
    <cellStyle name="Normal 44 4" xfId="327" xr:uid="{00000000-0005-0000-0000-000023120000}"/>
    <cellStyle name="Normal 44 5" xfId="237" xr:uid="{00000000-0005-0000-0000-000024120000}"/>
    <cellStyle name="Normal 45" xfId="206" xr:uid="{00000000-0005-0000-0000-000025120000}"/>
    <cellStyle name="Normal 45 2" xfId="578" xr:uid="{00000000-0005-0000-0000-000026120000}"/>
    <cellStyle name="Normal 45 2 2" xfId="1122" xr:uid="{00000000-0005-0000-0000-000027120000}"/>
    <cellStyle name="Normal 45 3" xfId="444" xr:uid="{00000000-0005-0000-0000-000028120000}"/>
    <cellStyle name="Normal 45 4" xfId="328" xr:uid="{00000000-0005-0000-0000-000029120000}"/>
    <cellStyle name="Normal 45 5" xfId="238" xr:uid="{00000000-0005-0000-0000-00002A120000}"/>
    <cellStyle name="Normal 46" xfId="207" xr:uid="{00000000-0005-0000-0000-00002B120000}"/>
    <cellStyle name="Normal 46 2" xfId="579" xr:uid="{00000000-0005-0000-0000-00002C120000}"/>
    <cellStyle name="Normal 46 2 2" xfId="1123" xr:uid="{00000000-0005-0000-0000-00002D120000}"/>
    <cellStyle name="Normal 46 3" xfId="446" xr:uid="{00000000-0005-0000-0000-00002E120000}"/>
    <cellStyle name="Normal 46 4" xfId="330" xr:uid="{00000000-0005-0000-0000-00002F120000}"/>
    <cellStyle name="Normal 46 5" xfId="239" xr:uid="{00000000-0005-0000-0000-000030120000}"/>
    <cellStyle name="Normal 47" xfId="208" xr:uid="{00000000-0005-0000-0000-000031120000}"/>
    <cellStyle name="Normal 47 2" xfId="580" xr:uid="{00000000-0005-0000-0000-000032120000}"/>
    <cellStyle name="Normal 47 2 2" xfId="1124" xr:uid="{00000000-0005-0000-0000-000033120000}"/>
    <cellStyle name="Normal 47 3" xfId="448" xr:uid="{00000000-0005-0000-0000-000034120000}"/>
    <cellStyle name="Normal 47 4" xfId="332" xr:uid="{00000000-0005-0000-0000-000035120000}"/>
    <cellStyle name="Normal 47 5" xfId="240" xr:uid="{00000000-0005-0000-0000-000036120000}"/>
    <cellStyle name="Normal 48" xfId="209" xr:uid="{00000000-0005-0000-0000-000037120000}"/>
    <cellStyle name="Normal 48 2" xfId="581" xr:uid="{00000000-0005-0000-0000-000038120000}"/>
    <cellStyle name="Normal 48 2 2" xfId="1125" xr:uid="{00000000-0005-0000-0000-000039120000}"/>
    <cellStyle name="Normal 48 3" xfId="450" xr:uid="{00000000-0005-0000-0000-00003A120000}"/>
    <cellStyle name="Normal 48 4" xfId="334" xr:uid="{00000000-0005-0000-0000-00003B120000}"/>
    <cellStyle name="Normal 48 5" xfId="241" xr:uid="{00000000-0005-0000-0000-00003C120000}"/>
    <cellStyle name="Normal 49" xfId="210" xr:uid="{00000000-0005-0000-0000-00003D120000}"/>
    <cellStyle name="Normal 49 2" xfId="582" xr:uid="{00000000-0005-0000-0000-00003E120000}"/>
    <cellStyle name="Normal 49 2 2" xfId="1126" xr:uid="{00000000-0005-0000-0000-00003F120000}"/>
    <cellStyle name="Normal 49 3" xfId="452" xr:uid="{00000000-0005-0000-0000-000040120000}"/>
    <cellStyle name="Normal 49 4" xfId="336" xr:uid="{00000000-0005-0000-0000-000041120000}"/>
    <cellStyle name="Normal 49 5" xfId="242" xr:uid="{00000000-0005-0000-0000-000042120000}"/>
    <cellStyle name="Normal 5" xfId="15" xr:uid="{00000000-0005-0000-0000-000043120000}"/>
    <cellStyle name="Normal 5 10" xfId="855" xr:uid="{00000000-0005-0000-0000-000044120000}"/>
    <cellStyle name="Normal 5 10 2" xfId="1556" xr:uid="{00000000-0005-0000-0000-000045120000}"/>
    <cellStyle name="Normal 5 10 2 2" xfId="3512" xr:uid="{00000000-0005-0000-0000-000046120000}"/>
    <cellStyle name="Normal 5 10 2 2 2" xfId="14177" xr:uid="{00000000-0005-0000-0000-000047120000}"/>
    <cellStyle name="Normal 5 10 2 2 3" xfId="8929" xr:uid="{00000000-0005-0000-0000-000048120000}"/>
    <cellStyle name="Normal 5 10 2 3" xfId="8930" xr:uid="{00000000-0005-0000-0000-000049120000}"/>
    <cellStyle name="Normal 5 10 2 4" xfId="7150" xr:uid="{00000000-0005-0000-0000-00004A120000}"/>
    <cellStyle name="Normal 5 10 2 5" xfId="12364" xr:uid="{00000000-0005-0000-0000-00004B120000}"/>
    <cellStyle name="Normal 5 10 2 6" xfId="5325" xr:uid="{00000000-0005-0000-0000-00004C120000}"/>
    <cellStyle name="Normal 5 10 3" xfId="2909" xr:uid="{00000000-0005-0000-0000-00004D120000}"/>
    <cellStyle name="Normal 5 10 3 2" xfId="13574" xr:uid="{00000000-0005-0000-0000-00004E120000}"/>
    <cellStyle name="Normal 5 10 3 3" xfId="8931" xr:uid="{00000000-0005-0000-0000-00004F120000}"/>
    <cellStyle name="Normal 5 10 4" xfId="8932" xr:uid="{00000000-0005-0000-0000-000050120000}"/>
    <cellStyle name="Normal 5 10 5" xfId="6547" xr:uid="{00000000-0005-0000-0000-000051120000}"/>
    <cellStyle name="Normal 5 10 6" xfId="11761" xr:uid="{00000000-0005-0000-0000-000052120000}"/>
    <cellStyle name="Normal 5 10 7" xfId="4722" xr:uid="{00000000-0005-0000-0000-000053120000}"/>
    <cellStyle name="Normal 5 11" xfId="1320" xr:uid="{00000000-0005-0000-0000-000054120000}"/>
    <cellStyle name="Normal 5 11 2" xfId="3276" xr:uid="{00000000-0005-0000-0000-000055120000}"/>
    <cellStyle name="Normal 5 11 2 2" xfId="13941" xr:uid="{00000000-0005-0000-0000-000056120000}"/>
    <cellStyle name="Normal 5 11 2 3" xfId="8933" xr:uid="{00000000-0005-0000-0000-000057120000}"/>
    <cellStyle name="Normal 5 11 3" xfId="8934" xr:uid="{00000000-0005-0000-0000-000058120000}"/>
    <cellStyle name="Normal 5 11 4" xfId="6914" xr:uid="{00000000-0005-0000-0000-000059120000}"/>
    <cellStyle name="Normal 5 11 5" xfId="12128" xr:uid="{00000000-0005-0000-0000-00005A120000}"/>
    <cellStyle name="Normal 5 11 6" xfId="5089" xr:uid="{00000000-0005-0000-0000-00005B120000}"/>
    <cellStyle name="Normal 5 12" xfId="269" xr:uid="{00000000-0005-0000-0000-00005C120000}"/>
    <cellStyle name="Normal 5 12 2" xfId="2542" xr:uid="{00000000-0005-0000-0000-00005D120000}"/>
    <cellStyle name="Normal 5 12 2 2" xfId="13208" xr:uid="{00000000-0005-0000-0000-00005E120000}"/>
    <cellStyle name="Normal 5 12 2 3" xfId="8935" xr:uid="{00000000-0005-0000-0000-00005F120000}"/>
    <cellStyle name="Normal 5 12 3" xfId="8936" xr:uid="{00000000-0005-0000-0000-000060120000}"/>
    <cellStyle name="Normal 5 12 4" xfId="6180" xr:uid="{00000000-0005-0000-0000-000061120000}"/>
    <cellStyle name="Normal 5 12 5" xfId="11395" xr:uid="{00000000-0005-0000-0000-000062120000}"/>
    <cellStyle name="Normal 5 12 6" xfId="4356" xr:uid="{00000000-0005-0000-0000-000063120000}"/>
    <cellStyle name="Normal 5 13" xfId="2133" xr:uid="{00000000-0005-0000-0000-000064120000}"/>
    <cellStyle name="Normal 5 14" xfId="2158" xr:uid="{00000000-0005-0000-0000-000065120000}"/>
    <cellStyle name="Normal 5 14 2" xfId="4016" xr:uid="{00000000-0005-0000-0000-000066120000}"/>
    <cellStyle name="Normal 5 14 2 2" xfId="14678" xr:uid="{00000000-0005-0000-0000-000067120000}"/>
    <cellStyle name="Normal 5 14 2 3" xfId="8937" xr:uid="{00000000-0005-0000-0000-000068120000}"/>
    <cellStyle name="Normal 5 14 3" xfId="8938" xr:uid="{00000000-0005-0000-0000-000069120000}"/>
    <cellStyle name="Normal 5 14 4" xfId="7654" xr:uid="{00000000-0005-0000-0000-00006A120000}"/>
    <cellStyle name="Normal 5 14 5" xfId="12865" xr:uid="{00000000-0005-0000-0000-00006B120000}"/>
    <cellStyle name="Normal 5 14 6" xfId="5826" xr:uid="{00000000-0005-0000-0000-00006C120000}"/>
    <cellStyle name="Normal 5 15" xfId="2309" xr:uid="{00000000-0005-0000-0000-00006D120000}"/>
    <cellStyle name="Normal 5 15 2" xfId="4152" xr:uid="{00000000-0005-0000-0000-00006E120000}"/>
    <cellStyle name="Normal 5 15 2 2" xfId="14814" xr:uid="{00000000-0005-0000-0000-00006F120000}"/>
    <cellStyle name="Normal 5 15 2 3" xfId="8939" xr:uid="{00000000-0005-0000-0000-000070120000}"/>
    <cellStyle name="Normal 5 15 3" xfId="7790" xr:uid="{00000000-0005-0000-0000-000071120000}"/>
    <cellStyle name="Normal 5 15 4" xfId="13001" xr:uid="{00000000-0005-0000-0000-000072120000}"/>
    <cellStyle name="Normal 5 15 5" xfId="5962" xr:uid="{00000000-0005-0000-0000-000073120000}"/>
    <cellStyle name="Normal 5 16" xfId="2487" xr:uid="{00000000-0005-0000-0000-000074120000}"/>
    <cellStyle name="Normal 5 16 2" xfId="8940" xr:uid="{00000000-0005-0000-0000-000075120000}"/>
    <cellStyle name="Normal 5 16 3" xfId="13154" xr:uid="{00000000-0005-0000-0000-000076120000}"/>
    <cellStyle name="Normal 5 16 4" xfId="6084" xr:uid="{00000000-0005-0000-0000-000077120000}"/>
    <cellStyle name="Normal 5 17" xfId="8941" xr:uid="{00000000-0005-0000-0000-000078120000}"/>
    <cellStyle name="Normal 5 18" xfId="6125" xr:uid="{00000000-0005-0000-0000-000079120000}"/>
    <cellStyle name="Normal 5 19" xfId="11341" xr:uid="{00000000-0005-0000-0000-00007A120000}"/>
    <cellStyle name="Normal 5 2" xfId="105" xr:uid="{00000000-0005-0000-0000-00007B120000}"/>
    <cellStyle name="Normal 5 2 10" xfId="1321" xr:uid="{00000000-0005-0000-0000-00007C120000}"/>
    <cellStyle name="Normal 5 2 10 2" xfId="3277" xr:uid="{00000000-0005-0000-0000-00007D120000}"/>
    <cellStyle name="Normal 5 2 10 2 2" xfId="13942" xr:uid="{00000000-0005-0000-0000-00007E120000}"/>
    <cellStyle name="Normal 5 2 10 2 3" xfId="8942" xr:uid="{00000000-0005-0000-0000-00007F120000}"/>
    <cellStyle name="Normal 5 2 10 3" xfId="8943" xr:uid="{00000000-0005-0000-0000-000080120000}"/>
    <cellStyle name="Normal 5 2 10 4" xfId="6915" xr:uid="{00000000-0005-0000-0000-000081120000}"/>
    <cellStyle name="Normal 5 2 10 5" xfId="12129" xr:uid="{00000000-0005-0000-0000-000082120000}"/>
    <cellStyle name="Normal 5 2 10 6" xfId="5090" xr:uid="{00000000-0005-0000-0000-000083120000}"/>
    <cellStyle name="Normal 5 2 11" xfId="270" xr:uid="{00000000-0005-0000-0000-000084120000}"/>
    <cellStyle name="Normal 5 2 11 2" xfId="2543" xr:uid="{00000000-0005-0000-0000-000085120000}"/>
    <cellStyle name="Normal 5 2 11 2 2" xfId="13209" xr:uid="{00000000-0005-0000-0000-000086120000}"/>
    <cellStyle name="Normal 5 2 11 2 3" xfId="8944" xr:uid="{00000000-0005-0000-0000-000087120000}"/>
    <cellStyle name="Normal 5 2 11 3" xfId="8945" xr:uid="{00000000-0005-0000-0000-000088120000}"/>
    <cellStyle name="Normal 5 2 11 4" xfId="6181" xr:uid="{00000000-0005-0000-0000-000089120000}"/>
    <cellStyle name="Normal 5 2 11 5" xfId="11396" xr:uid="{00000000-0005-0000-0000-00008A120000}"/>
    <cellStyle name="Normal 5 2 11 6" xfId="4357" xr:uid="{00000000-0005-0000-0000-00008B120000}"/>
    <cellStyle name="Normal 5 2 12" xfId="2159" xr:uid="{00000000-0005-0000-0000-00008C120000}"/>
    <cellStyle name="Normal 5 2 12 2" xfId="4017" xr:uid="{00000000-0005-0000-0000-00008D120000}"/>
    <cellStyle name="Normal 5 2 12 2 2" xfId="14679" xr:uid="{00000000-0005-0000-0000-00008E120000}"/>
    <cellStyle name="Normal 5 2 12 2 3" xfId="8946" xr:uid="{00000000-0005-0000-0000-00008F120000}"/>
    <cellStyle name="Normal 5 2 12 3" xfId="8947" xr:uid="{00000000-0005-0000-0000-000090120000}"/>
    <cellStyle name="Normal 5 2 12 4" xfId="7655" xr:uid="{00000000-0005-0000-0000-000091120000}"/>
    <cellStyle name="Normal 5 2 12 5" xfId="12866" xr:uid="{00000000-0005-0000-0000-000092120000}"/>
    <cellStyle name="Normal 5 2 12 6" xfId="5827" xr:uid="{00000000-0005-0000-0000-000093120000}"/>
    <cellStyle name="Normal 5 2 13" xfId="2310" xr:uid="{00000000-0005-0000-0000-000094120000}"/>
    <cellStyle name="Normal 5 2 13 2" xfId="4153" xr:uid="{00000000-0005-0000-0000-000095120000}"/>
    <cellStyle name="Normal 5 2 13 2 2" xfId="14815" xr:uid="{00000000-0005-0000-0000-000096120000}"/>
    <cellStyle name="Normal 5 2 13 2 3" xfId="8948" xr:uid="{00000000-0005-0000-0000-000097120000}"/>
    <cellStyle name="Normal 5 2 13 3" xfId="7791" xr:uid="{00000000-0005-0000-0000-000098120000}"/>
    <cellStyle name="Normal 5 2 13 4" xfId="13002" xr:uid="{00000000-0005-0000-0000-000099120000}"/>
    <cellStyle name="Normal 5 2 13 5" xfId="5963" xr:uid="{00000000-0005-0000-0000-00009A120000}"/>
    <cellStyle name="Normal 5 2 14" xfId="2467" xr:uid="{00000000-0005-0000-0000-00009B120000}"/>
    <cellStyle name="Normal 5 2 14 2" xfId="8949" xr:uid="{00000000-0005-0000-0000-00009C120000}"/>
    <cellStyle name="Normal 5 2 14 3" xfId="13141" xr:uid="{00000000-0005-0000-0000-00009D120000}"/>
    <cellStyle name="Normal 5 2 14 4" xfId="6090" xr:uid="{00000000-0005-0000-0000-00009E120000}"/>
    <cellStyle name="Normal 5 2 15" xfId="2493" xr:uid="{00000000-0005-0000-0000-00009F120000}"/>
    <cellStyle name="Normal 5 2 15 2" xfId="13160" xr:uid="{00000000-0005-0000-0000-0000A0120000}"/>
    <cellStyle name="Normal 5 2 15 3" xfId="8950" xr:uid="{00000000-0005-0000-0000-0000A1120000}"/>
    <cellStyle name="Normal 5 2 16" xfId="6131" xr:uid="{00000000-0005-0000-0000-0000A2120000}"/>
    <cellStyle name="Normal 5 2 17" xfId="11347" xr:uid="{00000000-0005-0000-0000-0000A3120000}"/>
    <cellStyle name="Normal 5 2 18" xfId="4308" xr:uid="{00000000-0005-0000-0000-0000A4120000}"/>
    <cellStyle name="Normal 5 2 2" xfId="152" xr:uid="{00000000-0005-0000-0000-0000A5120000}"/>
    <cellStyle name="Normal 5 2 2 10" xfId="2160" xr:uid="{00000000-0005-0000-0000-0000A6120000}"/>
    <cellStyle name="Normal 5 2 2 10 2" xfId="4018" xr:uid="{00000000-0005-0000-0000-0000A7120000}"/>
    <cellStyle name="Normal 5 2 2 10 2 2" xfId="14680" xr:uid="{00000000-0005-0000-0000-0000A8120000}"/>
    <cellStyle name="Normal 5 2 2 10 2 3" xfId="8951" xr:uid="{00000000-0005-0000-0000-0000A9120000}"/>
    <cellStyle name="Normal 5 2 2 10 3" xfId="8952" xr:uid="{00000000-0005-0000-0000-0000AA120000}"/>
    <cellStyle name="Normal 5 2 2 10 4" xfId="7656" xr:uid="{00000000-0005-0000-0000-0000AB120000}"/>
    <cellStyle name="Normal 5 2 2 10 5" xfId="12867" xr:uid="{00000000-0005-0000-0000-0000AC120000}"/>
    <cellStyle name="Normal 5 2 2 10 6" xfId="5828" xr:uid="{00000000-0005-0000-0000-0000AD120000}"/>
    <cellStyle name="Normal 5 2 2 11" xfId="2311" xr:uid="{00000000-0005-0000-0000-0000AE120000}"/>
    <cellStyle name="Normal 5 2 2 11 2" xfId="4154" xr:uid="{00000000-0005-0000-0000-0000AF120000}"/>
    <cellStyle name="Normal 5 2 2 11 2 2" xfId="14816" xr:uid="{00000000-0005-0000-0000-0000B0120000}"/>
    <cellStyle name="Normal 5 2 2 11 2 3" xfId="8953" xr:uid="{00000000-0005-0000-0000-0000B1120000}"/>
    <cellStyle name="Normal 5 2 2 11 3" xfId="7792" xr:uid="{00000000-0005-0000-0000-0000B2120000}"/>
    <cellStyle name="Normal 5 2 2 11 4" xfId="13003" xr:uid="{00000000-0005-0000-0000-0000B3120000}"/>
    <cellStyle name="Normal 5 2 2 11 5" xfId="5964" xr:uid="{00000000-0005-0000-0000-0000B4120000}"/>
    <cellStyle name="Normal 5 2 2 12" xfId="2502" xr:uid="{00000000-0005-0000-0000-0000B5120000}"/>
    <cellStyle name="Normal 5 2 2 12 2" xfId="8954" xr:uid="{00000000-0005-0000-0000-0000B6120000}"/>
    <cellStyle name="Normal 5 2 2 12 3" xfId="13169" xr:uid="{00000000-0005-0000-0000-0000B7120000}"/>
    <cellStyle name="Normal 5 2 2 12 4" xfId="6106" xr:uid="{00000000-0005-0000-0000-0000B8120000}"/>
    <cellStyle name="Normal 5 2 2 13" xfId="8955" xr:uid="{00000000-0005-0000-0000-0000B9120000}"/>
    <cellStyle name="Normal 5 2 2 14" xfId="6140" xr:uid="{00000000-0005-0000-0000-0000BA120000}"/>
    <cellStyle name="Normal 5 2 2 15" xfId="11356" xr:uid="{00000000-0005-0000-0000-0000BB120000}"/>
    <cellStyle name="Normal 5 2 2 16" xfId="4317" xr:uid="{00000000-0005-0000-0000-0000BC120000}"/>
    <cellStyle name="Normal 5 2 2 2" xfId="585" xr:uid="{00000000-0005-0000-0000-0000BD120000}"/>
    <cellStyle name="Normal 5 2 2 2 10" xfId="11536" xr:uid="{00000000-0005-0000-0000-0000BE120000}"/>
    <cellStyle name="Normal 5 2 2 2 11" xfId="4497" xr:uid="{00000000-0005-0000-0000-0000BF120000}"/>
    <cellStyle name="Normal 5 2 2 2 2" xfId="755" xr:uid="{00000000-0005-0000-0000-0000C0120000}"/>
    <cellStyle name="Normal 5 2 2 2 2 2" xfId="1218" xr:uid="{00000000-0005-0000-0000-0000C1120000}"/>
    <cellStyle name="Normal 5 2 2 2 2 2 2" xfId="1559" xr:uid="{00000000-0005-0000-0000-0000C2120000}"/>
    <cellStyle name="Normal 5 2 2 2 2 2 2 2" xfId="3515" xr:uid="{00000000-0005-0000-0000-0000C3120000}"/>
    <cellStyle name="Normal 5 2 2 2 2 2 2 2 2" xfId="14180" xr:uid="{00000000-0005-0000-0000-0000C4120000}"/>
    <cellStyle name="Normal 5 2 2 2 2 2 2 2 3" xfId="8956" xr:uid="{00000000-0005-0000-0000-0000C5120000}"/>
    <cellStyle name="Normal 5 2 2 2 2 2 2 3" xfId="8957" xr:uid="{00000000-0005-0000-0000-0000C6120000}"/>
    <cellStyle name="Normal 5 2 2 2 2 2 2 4" xfId="7153" xr:uid="{00000000-0005-0000-0000-0000C7120000}"/>
    <cellStyle name="Normal 5 2 2 2 2 2 2 5" xfId="12367" xr:uid="{00000000-0005-0000-0000-0000C8120000}"/>
    <cellStyle name="Normal 5 2 2 2 2 2 2 6" xfId="5328" xr:uid="{00000000-0005-0000-0000-0000C9120000}"/>
    <cellStyle name="Normal 5 2 2 2 2 2 3" xfId="3186" xr:uid="{00000000-0005-0000-0000-0000CA120000}"/>
    <cellStyle name="Normal 5 2 2 2 2 2 3 2" xfId="13851" xr:uid="{00000000-0005-0000-0000-0000CB120000}"/>
    <cellStyle name="Normal 5 2 2 2 2 2 3 3" xfId="8958" xr:uid="{00000000-0005-0000-0000-0000CC120000}"/>
    <cellStyle name="Normal 5 2 2 2 2 2 4" xfId="8959" xr:uid="{00000000-0005-0000-0000-0000CD120000}"/>
    <cellStyle name="Normal 5 2 2 2 2 2 5" xfId="6824" xr:uid="{00000000-0005-0000-0000-0000CE120000}"/>
    <cellStyle name="Normal 5 2 2 2 2 2 6" xfId="12038" xr:uid="{00000000-0005-0000-0000-0000CF120000}"/>
    <cellStyle name="Normal 5 2 2 2 2 2 7" xfId="4999" xr:uid="{00000000-0005-0000-0000-0000D0120000}"/>
    <cellStyle name="Normal 5 2 2 2 2 3" xfId="1558" xr:uid="{00000000-0005-0000-0000-0000D1120000}"/>
    <cellStyle name="Normal 5 2 2 2 2 3 2" xfId="3514" xr:uid="{00000000-0005-0000-0000-0000D2120000}"/>
    <cellStyle name="Normal 5 2 2 2 2 3 2 2" xfId="14179" xr:uid="{00000000-0005-0000-0000-0000D3120000}"/>
    <cellStyle name="Normal 5 2 2 2 2 3 2 3" xfId="8960" xr:uid="{00000000-0005-0000-0000-0000D4120000}"/>
    <cellStyle name="Normal 5 2 2 2 2 3 3" xfId="8961" xr:uid="{00000000-0005-0000-0000-0000D5120000}"/>
    <cellStyle name="Normal 5 2 2 2 2 3 4" xfId="7152" xr:uid="{00000000-0005-0000-0000-0000D6120000}"/>
    <cellStyle name="Normal 5 2 2 2 2 3 5" xfId="12366" xr:uid="{00000000-0005-0000-0000-0000D7120000}"/>
    <cellStyle name="Normal 5 2 2 2 2 3 6" xfId="5327" xr:uid="{00000000-0005-0000-0000-0000D8120000}"/>
    <cellStyle name="Normal 5 2 2 2 2 4" xfId="2819" xr:uid="{00000000-0005-0000-0000-0000D9120000}"/>
    <cellStyle name="Normal 5 2 2 2 2 4 2" xfId="13484" xr:uid="{00000000-0005-0000-0000-0000DA120000}"/>
    <cellStyle name="Normal 5 2 2 2 2 4 3" xfId="8962" xr:uid="{00000000-0005-0000-0000-0000DB120000}"/>
    <cellStyle name="Normal 5 2 2 2 2 5" xfId="8963" xr:uid="{00000000-0005-0000-0000-0000DC120000}"/>
    <cellStyle name="Normal 5 2 2 2 2 6" xfId="6457" xr:uid="{00000000-0005-0000-0000-0000DD120000}"/>
    <cellStyle name="Normal 5 2 2 2 2 7" xfId="11671" xr:uid="{00000000-0005-0000-0000-0000DE120000}"/>
    <cellStyle name="Normal 5 2 2 2 2 8" xfId="4632" xr:uid="{00000000-0005-0000-0000-0000DF120000}"/>
    <cellStyle name="Normal 5 2 2 2 3" xfId="907" xr:uid="{00000000-0005-0000-0000-0000E0120000}"/>
    <cellStyle name="Normal 5 2 2 2 3 2" xfId="1560" xr:uid="{00000000-0005-0000-0000-0000E1120000}"/>
    <cellStyle name="Normal 5 2 2 2 3 2 2" xfId="3516" xr:uid="{00000000-0005-0000-0000-0000E2120000}"/>
    <cellStyle name="Normal 5 2 2 2 3 2 2 2" xfId="14181" xr:uid="{00000000-0005-0000-0000-0000E3120000}"/>
    <cellStyle name="Normal 5 2 2 2 3 2 2 3" xfId="8964" xr:uid="{00000000-0005-0000-0000-0000E4120000}"/>
    <cellStyle name="Normal 5 2 2 2 3 2 3" xfId="8965" xr:uid="{00000000-0005-0000-0000-0000E5120000}"/>
    <cellStyle name="Normal 5 2 2 2 3 2 4" xfId="7154" xr:uid="{00000000-0005-0000-0000-0000E6120000}"/>
    <cellStyle name="Normal 5 2 2 2 3 2 5" xfId="12368" xr:uid="{00000000-0005-0000-0000-0000E7120000}"/>
    <cellStyle name="Normal 5 2 2 2 3 2 6" xfId="5329" xr:uid="{00000000-0005-0000-0000-0000E8120000}"/>
    <cellStyle name="Normal 5 2 2 2 3 3" xfId="2957" xr:uid="{00000000-0005-0000-0000-0000E9120000}"/>
    <cellStyle name="Normal 5 2 2 2 3 3 2" xfId="13622" xr:uid="{00000000-0005-0000-0000-0000EA120000}"/>
    <cellStyle name="Normal 5 2 2 2 3 3 3" xfId="8966" xr:uid="{00000000-0005-0000-0000-0000EB120000}"/>
    <cellStyle name="Normal 5 2 2 2 3 4" xfId="8967" xr:uid="{00000000-0005-0000-0000-0000EC120000}"/>
    <cellStyle name="Normal 5 2 2 2 3 5" xfId="6595" xr:uid="{00000000-0005-0000-0000-0000ED120000}"/>
    <cellStyle name="Normal 5 2 2 2 3 6" xfId="11809" xr:uid="{00000000-0005-0000-0000-0000EE120000}"/>
    <cellStyle name="Normal 5 2 2 2 3 7" xfId="4770" xr:uid="{00000000-0005-0000-0000-0000EF120000}"/>
    <cellStyle name="Normal 5 2 2 2 4" xfId="1557" xr:uid="{00000000-0005-0000-0000-0000F0120000}"/>
    <cellStyle name="Normal 5 2 2 2 4 2" xfId="3513" xr:uid="{00000000-0005-0000-0000-0000F1120000}"/>
    <cellStyle name="Normal 5 2 2 2 4 2 2" xfId="14178" xr:uid="{00000000-0005-0000-0000-0000F2120000}"/>
    <cellStyle name="Normal 5 2 2 2 4 2 3" xfId="8968" xr:uid="{00000000-0005-0000-0000-0000F3120000}"/>
    <cellStyle name="Normal 5 2 2 2 4 3" xfId="8969" xr:uid="{00000000-0005-0000-0000-0000F4120000}"/>
    <cellStyle name="Normal 5 2 2 2 4 4" xfId="7151" xr:uid="{00000000-0005-0000-0000-0000F5120000}"/>
    <cellStyle name="Normal 5 2 2 2 4 5" xfId="12365" xr:uid="{00000000-0005-0000-0000-0000F6120000}"/>
    <cellStyle name="Normal 5 2 2 2 4 6" xfId="5326" xr:uid="{00000000-0005-0000-0000-0000F7120000}"/>
    <cellStyle name="Normal 5 2 2 2 5" xfId="2212" xr:uid="{00000000-0005-0000-0000-0000F8120000}"/>
    <cellStyle name="Normal 5 2 2 2 5 2" xfId="4065" xr:uid="{00000000-0005-0000-0000-0000F9120000}"/>
    <cellStyle name="Normal 5 2 2 2 5 2 2" xfId="14727" xr:uid="{00000000-0005-0000-0000-0000FA120000}"/>
    <cellStyle name="Normal 5 2 2 2 5 2 3" xfId="8970" xr:uid="{00000000-0005-0000-0000-0000FB120000}"/>
    <cellStyle name="Normal 5 2 2 2 5 3" xfId="8971" xr:uid="{00000000-0005-0000-0000-0000FC120000}"/>
    <cellStyle name="Normal 5 2 2 2 5 4" xfId="7703" xr:uid="{00000000-0005-0000-0000-0000FD120000}"/>
    <cellStyle name="Normal 5 2 2 2 5 5" xfId="12914" xr:uid="{00000000-0005-0000-0000-0000FE120000}"/>
    <cellStyle name="Normal 5 2 2 2 5 6" xfId="5875" xr:uid="{00000000-0005-0000-0000-0000FF120000}"/>
    <cellStyle name="Normal 5 2 2 2 6" xfId="2357" xr:uid="{00000000-0005-0000-0000-000000130000}"/>
    <cellStyle name="Normal 5 2 2 2 6 2" xfId="4200" xr:uid="{00000000-0005-0000-0000-000001130000}"/>
    <cellStyle name="Normal 5 2 2 2 6 2 2" xfId="14862" xr:uid="{00000000-0005-0000-0000-000002130000}"/>
    <cellStyle name="Normal 5 2 2 2 6 2 3" xfId="8972" xr:uid="{00000000-0005-0000-0000-000003130000}"/>
    <cellStyle name="Normal 5 2 2 2 6 3" xfId="7838" xr:uid="{00000000-0005-0000-0000-000004130000}"/>
    <cellStyle name="Normal 5 2 2 2 6 4" xfId="13049" xr:uid="{00000000-0005-0000-0000-000005130000}"/>
    <cellStyle name="Normal 5 2 2 2 6 5" xfId="6010" xr:uid="{00000000-0005-0000-0000-000006130000}"/>
    <cellStyle name="Normal 5 2 2 2 7" xfId="2684" xr:uid="{00000000-0005-0000-0000-000007130000}"/>
    <cellStyle name="Normal 5 2 2 2 7 2" xfId="13349" xr:uid="{00000000-0005-0000-0000-000008130000}"/>
    <cellStyle name="Normal 5 2 2 2 7 3" xfId="8973" xr:uid="{00000000-0005-0000-0000-000009130000}"/>
    <cellStyle name="Normal 5 2 2 2 8" xfId="8974" xr:uid="{00000000-0005-0000-0000-00000A130000}"/>
    <cellStyle name="Normal 5 2 2 2 9" xfId="6322" xr:uid="{00000000-0005-0000-0000-00000B130000}"/>
    <cellStyle name="Normal 5 2 2 3" xfId="658" xr:uid="{00000000-0005-0000-0000-00000C130000}"/>
    <cellStyle name="Normal 5 2 2 3 10" xfId="11579" xr:uid="{00000000-0005-0000-0000-00000D130000}"/>
    <cellStyle name="Normal 5 2 2 3 11" xfId="4540" xr:uid="{00000000-0005-0000-0000-00000E130000}"/>
    <cellStyle name="Normal 5 2 2 3 2" xfId="799" xr:uid="{00000000-0005-0000-0000-00000F130000}"/>
    <cellStyle name="Normal 5 2 2 3 2 2" xfId="1261" xr:uid="{00000000-0005-0000-0000-000010130000}"/>
    <cellStyle name="Normal 5 2 2 3 2 2 2" xfId="1563" xr:uid="{00000000-0005-0000-0000-000011130000}"/>
    <cellStyle name="Normal 5 2 2 3 2 2 2 2" xfId="3519" xr:uid="{00000000-0005-0000-0000-000012130000}"/>
    <cellStyle name="Normal 5 2 2 3 2 2 2 2 2" xfId="14184" xr:uid="{00000000-0005-0000-0000-000013130000}"/>
    <cellStyle name="Normal 5 2 2 3 2 2 2 2 3" xfId="8975" xr:uid="{00000000-0005-0000-0000-000014130000}"/>
    <cellStyle name="Normal 5 2 2 3 2 2 2 3" xfId="8976" xr:uid="{00000000-0005-0000-0000-000015130000}"/>
    <cellStyle name="Normal 5 2 2 3 2 2 2 4" xfId="7157" xr:uid="{00000000-0005-0000-0000-000016130000}"/>
    <cellStyle name="Normal 5 2 2 3 2 2 2 5" xfId="12371" xr:uid="{00000000-0005-0000-0000-000017130000}"/>
    <cellStyle name="Normal 5 2 2 3 2 2 2 6" xfId="5332" xr:uid="{00000000-0005-0000-0000-000018130000}"/>
    <cellStyle name="Normal 5 2 2 3 2 2 3" xfId="3229" xr:uid="{00000000-0005-0000-0000-000019130000}"/>
    <cellStyle name="Normal 5 2 2 3 2 2 3 2" xfId="13894" xr:uid="{00000000-0005-0000-0000-00001A130000}"/>
    <cellStyle name="Normal 5 2 2 3 2 2 3 3" xfId="8977" xr:uid="{00000000-0005-0000-0000-00001B130000}"/>
    <cellStyle name="Normal 5 2 2 3 2 2 4" xfId="8978" xr:uid="{00000000-0005-0000-0000-00001C130000}"/>
    <cellStyle name="Normal 5 2 2 3 2 2 5" xfId="6867" xr:uid="{00000000-0005-0000-0000-00001D130000}"/>
    <cellStyle name="Normal 5 2 2 3 2 2 6" xfId="12081" xr:uid="{00000000-0005-0000-0000-00001E130000}"/>
    <cellStyle name="Normal 5 2 2 3 2 2 7" xfId="5042" xr:uid="{00000000-0005-0000-0000-00001F130000}"/>
    <cellStyle name="Normal 5 2 2 3 2 3" xfId="1562" xr:uid="{00000000-0005-0000-0000-000020130000}"/>
    <cellStyle name="Normal 5 2 2 3 2 3 2" xfId="3518" xr:uid="{00000000-0005-0000-0000-000021130000}"/>
    <cellStyle name="Normal 5 2 2 3 2 3 2 2" xfId="14183" xr:uid="{00000000-0005-0000-0000-000022130000}"/>
    <cellStyle name="Normal 5 2 2 3 2 3 2 3" xfId="8979" xr:uid="{00000000-0005-0000-0000-000023130000}"/>
    <cellStyle name="Normal 5 2 2 3 2 3 3" xfId="8980" xr:uid="{00000000-0005-0000-0000-000024130000}"/>
    <cellStyle name="Normal 5 2 2 3 2 3 4" xfId="7156" xr:uid="{00000000-0005-0000-0000-000025130000}"/>
    <cellStyle name="Normal 5 2 2 3 2 3 5" xfId="12370" xr:uid="{00000000-0005-0000-0000-000026130000}"/>
    <cellStyle name="Normal 5 2 2 3 2 3 6" xfId="5331" xr:uid="{00000000-0005-0000-0000-000027130000}"/>
    <cellStyle name="Normal 5 2 2 3 2 4" xfId="2862" xr:uid="{00000000-0005-0000-0000-000028130000}"/>
    <cellStyle name="Normal 5 2 2 3 2 4 2" xfId="13527" xr:uid="{00000000-0005-0000-0000-000029130000}"/>
    <cellStyle name="Normal 5 2 2 3 2 4 3" xfId="8981" xr:uid="{00000000-0005-0000-0000-00002A130000}"/>
    <cellStyle name="Normal 5 2 2 3 2 5" xfId="8982" xr:uid="{00000000-0005-0000-0000-00002B130000}"/>
    <cellStyle name="Normal 5 2 2 3 2 6" xfId="6500" xr:uid="{00000000-0005-0000-0000-00002C130000}"/>
    <cellStyle name="Normal 5 2 2 3 2 7" xfId="11714" xr:uid="{00000000-0005-0000-0000-00002D130000}"/>
    <cellStyle name="Normal 5 2 2 3 2 8" xfId="4675" xr:uid="{00000000-0005-0000-0000-00002E130000}"/>
    <cellStyle name="Normal 5 2 2 3 3" xfId="951" xr:uid="{00000000-0005-0000-0000-00002F130000}"/>
    <cellStyle name="Normal 5 2 2 3 3 2" xfId="1564" xr:uid="{00000000-0005-0000-0000-000030130000}"/>
    <cellStyle name="Normal 5 2 2 3 3 2 2" xfId="3520" xr:uid="{00000000-0005-0000-0000-000031130000}"/>
    <cellStyle name="Normal 5 2 2 3 3 2 2 2" xfId="14185" xr:uid="{00000000-0005-0000-0000-000032130000}"/>
    <cellStyle name="Normal 5 2 2 3 3 2 2 3" xfId="8983" xr:uid="{00000000-0005-0000-0000-000033130000}"/>
    <cellStyle name="Normal 5 2 2 3 3 2 3" xfId="8984" xr:uid="{00000000-0005-0000-0000-000034130000}"/>
    <cellStyle name="Normal 5 2 2 3 3 2 4" xfId="7158" xr:uid="{00000000-0005-0000-0000-000035130000}"/>
    <cellStyle name="Normal 5 2 2 3 3 2 5" xfId="12372" xr:uid="{00000000-0005-0000-0000-000036130000}"/>
    <cellStyle name="Normal 5 2 2 3 3 2 6" xfId="5333" xr:uid="{00000000-0005-0000-0000-000037130000}"/>
    <cellStyle name="Normal 5 2 2 3 3 3" xfId="3000" xr:uid="{00000000-0005-0000-0000-000038130000}"/>
    <cellStyle name="Normal 5 2 2 3 3 3 2" xfId="13665" xr:uid="{00000000-0005-0000-0000-000039130000}"/>
    <cellStyle name="Normal 5 2 2 3 3 3 3" xfId="8985" xr:uid="{00000000-0005-0000-0000-00003A130000}"/>
    <cellStyle name="Normal 5 2 2 3 3 4" xfId="8986" xr:uid="{00000000-0005-0000-0000-00003B130000}"/>
    <cellStyle name="Normal 5 2 2 3 3 5" xfId="6638" xr:uid="{00000000-0005-0000-0000-00003C130000}"/>
    <cellStyle name="Normal 5 2 2 3 3 6" xfId="11852" xr:uid="{00000000-0005-0000-0000-00003D130000}"/>
    <cellStyle name="Normal 5 2 2 3 3 7" xfId="4813" xr:uid="{00000000-0005-0000-0000-00003E130000}"/>
    <cellStyle name="Normal 5 2 2 3 4" xfId="1561" xr:uid="{00000000-0005-0000-0000-00003F130000}"/>
    <cellStyle name="Normal 5 2 2 3 4 2" xfId="3517" xr:uid="{00000000-0005-0000-0000-000040130000}"/>
    <cellStyle name="Normal 5 2 2 3 4 2 2" xfId="14182" xr:uid="{00000000-0005-0000-0000-000041130000}"/>
    <cellStyle name="Normal 5 2 2 3 4 2 3" xfId="8987" xr:uid="{00000000-0005-0000-0000-000042130000}"/>
    <cellStyle name="Normal 5 2 2 3 4 3" xfId="8988" xr:uid="{00000000-0005-0000-0000-000043130000}"/>
    <cellStyle name="Normal 5 2 2 3 4 4" xfId="7155" xr:uid="{00000000-0005-0000-0000-000044130000}"/>
    <cellStyle name="Normal 5 2 2 3 4 5" xfId="12369" xr:uid="{00000000-0005-0000-0000-000045130000}"/>
    <cellStyle name="Normal 5 2 2 3 4 6" xfId="5330" xr:uid="{00000000-0005-0000-0000-000046130000}"/>
    <cellStyle name="Normal 5 2 2 3 5" xfId="2256" xr:uid="{00000000-0005-0000-0000-000047130000}"/>
    <cellStyle name="Normal 5 2 2 3 5 2" xfId="4108" xr:uid="{00000000-0005-0000-0000-000048130000}"/>
    <cellStyle name="Normal 5 2 2 3 5 2 2" xfId="14770" xr:uid="{00000000-0005-0000-0000-000049130000}"/>
    <cellStyle name="Normal 5 2 2 3 5 2 3" xfId="8989" xr:uid="{00000000-0005-0000-0000-00004A130000}"/>
    <cellStyle name="Normal 5 2 2 3 5 3" xfId="8990" xr:uid="{00000000-0005-0000-0000-00004B130000}"/>
    <cellStyle name="Normal 5 2 2 3 5 4" xfId="7746" xr:uid="{00000000-0005-0000-0000-00004C130000}"/>
    <cellStyle name="Normal 5 2 2 3 5 5" xfId="12957" xr:uid="{00000000-0005-0000-0000-00004D130000}"/>
    <cellStyle name="Normal 5 2 2 3 5 6" xfId="5918" xr:uid="{00000000-0005-0000-0000-00004E130000}"/>
    <cellStyle name="Normal 5 2 2 3 6" xfId="2400" xr:uid="{00000000-0005-0000-0000-00004F130000}"/>
    <cellStyle name="Normal 5 2 2 3 6 2" xfId="4243" xr:uid="{00000000-0005-0000-0000-000050130000}"/>
    <cellStyle name="Normal 5 2 2 3 6 2 2" xfId="14905" xr:uid="{00000000-0005-0000-0000-000051130000}"/>
    <cellStyle name="Normal 5 2 2 3 6 2 3" xfId="8991" xr:uid="{00000000-0005-0000-0000-000052130000}"/>
    <cellStyle name="Normal 5 2 2 3 6 3" xfId="7881" xr:uid="{00000000-0005-0000-0000-000053130000}"/>
    <cellStyle name="Normal 5 2 2 3 6 4" xfId="13092" xr:uid="{00000000-0005-0000-0000-000054130000}"/>
    <cellStyle name="Normal 5 2 2 3 6 5" xfId="6053" xr:uid="{00000000-0005-0000-0000-000055130000}"/>
    <cellStyle name="Normal 5 2 2 3 7" xfId="2727" xr:uid="{00000000-0005-0000-0000-000056130000}"/>
    <cellStyle name="Normal 5 2 2 3 7 2" xfId="13392" xr:uid="{00000000-0005-0000-0000-000057130000}"/>
    <cellStyle name="Normal 5 2 2 3 7 3" xfId="8992" xr:uid="{00000000-0005-0000-0000-000058130000}"/>
    <cellStyle name="Normal 5 2 2 3 8" xfId="8993" xr:uid="{00000000-0005-0000-0000-000059130000}"/>
    <cellStyle name="Normal 5 2 2 3 9" xfId="6365" xr:uid="{00000000-0005-0000-0000-00005A130000}"/>
    <cellStyle name="Normal 5 2 2 4" xfId="493" xr:uid="{00000000-0005-0000-0000-00005B130000}"/>
    <cellStyle name="Normal 5 2 2 4 2" xfId="1060" xr:uid="{00000000-0005-0000-0000-00005C130000}"/>
    <cellStyle name="Normal 5 2 2 4 2 2" xfId="1566" xr:uid="{00000000-0005-0000-0000-00005D130000}"/>
    <cellStyle name="Normal 5 2 2 4 2 2 2" xfId="3522" xr:uid="{00000000-0005-0000-0000-00005E130000}"/>
    <cellStyle name="Normal 5 2 2 4 2 2 2 2" xfId="14187" xr:uid="{00000000-0005-0000-0000-00005F130000}"/>
    <cellStyle name="Normal 5 2 2 4 2 2 2 3" xfId="8994" xr:uid="{00000000-0005-0000-0000-000060130000}"/>
    <cellStyle name="Normal 5 2 2 4 2 2 3" xfId="8995" xr:uid="{00000000-0005-0000-0000-000061130000}"/>
    <cellStyle name="Normal 5 2 2 4 2 2 4" xfId="7160" xr:uid="{00000000-0005-0000-0000-000062130000}"/>
    <cellStyle name="Normal 5 2 2 4 2 2 5" xfId="12374" xr:uid="{00000000-0005-0000-0000-000063130000}"/>
    <cellStyle name="Normal 5 2 2 4 2 2 6" xfId="5335" xr:uid="{00000000-0005-0000-0000-000064130000}"/>
    <cellStyle name="Normal 5 2 2 4 2 3" xfId="3090" xr:uid="{00000000-0005-0000-0000-000065130000}"/>
    <cellStyle name="Normal 5 2 2 4 2 3 2" xfId="13755" xr:uid="{00000000-0005-0000-0000-000066130000}"/>
    <cellStyle name="Normal 5 2 2 4 2 3 3" xfId="8996" xr:uid="{00000000-0005-0000-0000-000067130000}"/>
    <cellStyle name="Normal 5 2 2 4 2 4" xfId="8997" xr:uid="{00000000-0005-0000-0000-000068130000}"/>
    <cellStyle name="Normal 5 2 2 4 2 5" xfId="6728" xr:uid="{00000000-0005-0000-0000-000069130000}"/>
    <cellStyle name="Normal 5 2 2 4 2 6" xfId="11942" xr:uid="{00000000-0005-0000-0000-00006A130000}"/>
    <cellStyle name="Normal 5 2 2 4 2 7" xfId="4903" xr:uid="{00000000-0005-0000-0000-00006B130000}"/>
    <cellStyle name="Normal 5 2 2 4 3" xfId="1565" xr:uid="{00000000-0005-0000-0000-00006C130000}"/>
    <cellStyle name="Normal 5 2 2 4 3 2" xfId="3521" xr:uid="{00000000-0005-0000-0000-00006D130000}"/>
    <cellStyle name="Normal 5 2 2 4 3 2 2" xfId="14186" xr:uid="{00000000-0005-0000-0000-00006E130000}"/>
    <cellStyle name="Normal 5 2 2 4 3 2 3" xfId="8998" xr:uid="{00000000-0005-0000-0000-00006F130000}"/>
    <cellStyle name="Normal 5 2 2 4 3 3" xfId="8999" xr:uid="{00000000-0005-0000-0000-000070130000}"/>
    <cellStyle name="Normal 5 2 2 4 3 4" xfId="7159" xr:uid="{00000000-0005-0000-0000-000071130000}"/>
    <cellStyle name="Normal 5 2 2 4 3 5" xfId="12373" xr:uid="{00000000-0005-0000-0000-000072130000}"/>
    <cellStyle name="Normal 5 2 2 4 3 6" xfId="5334" xr:uid="{00000000-0005-0000-0000-000073130000}"/>
    <cellStyle name="Normal 5 2 2 4 4" xfId="2638" xr:uid="{00000000-0005-0000-0000-000074130000}"/>
    <cellStyle name="Normal 5 2 2 4 4 2" xfId="13303" xr:uid="{00000000-0005-0000-0000-000075130000}"/>
    <cellStyle name="Normal 5 2 2 4 4 3" xfId="9000" xr:uid="{00000000-0005-0000-0000-000076130000}"/>
    <cellStyle name="Normal 5 2 2 4 5" xfId="9001" xr:uid="{00000000-0005-0000-0000-000077130000}"/>
    <cellStyle name="Normal 5 2 2 4 6" xfId="6276" xr:uid="{00000000-0005-0000-0000-000078130000}"/>
    <cellStyle name="Normal 5 2 2 4 7" xfId="11490" xr:uid="{00000000-0005-0000-0000-000079130000}"/>
    <cellStyle name="Normal 5 2 2 4 8" xfId="4451" xr:uid="{00000000-0005-0000-0000-00007A130000}"/>
    <cellStyle name="Normal 5 2 2 5" xfId="709" xr:uid="{00000000-0005-0000-0000-00007B130000}"/>
    <cellStyle name="Normal 5 2 2 5 2" xfId="1172" xr:uid="{00000000-0005-0000-0000-00007C130000}"/>
    <cellStyle name="Normal 5 2 2 5 2 2" xfId="1568" xr:uid="{00000000-0005-0000-0000-00007D130000}"/>
    <cellStyle name="Normal 5 2 2 5 2 2 2" xfId="3524" xr:uid="{00000000-0005-0000-0000-00007E130000}"/>
    <cellStyle name="Normal 5 2 2 5 2 2 2 2" xfId="14189" xr:uid="{00000000-0005-0000-0000-00007F130000}"/>
    <cellStyle name="Normal 5 2 2 5 2 2 2 3" xfId="9002" xr:uid="{00000000-0005-0000-0000-000080130000}"/>
    <cellStyle name="Normal 5 2 2 5 2 2 3" xfId="9003" xr:uid="{00000000-0005-0000-0000-000081130000}"/>
    <cellStyle name="Normal 5 2 2 5 2 2 4" xfId="7162" xr:uid="{00000000-0005-0000-0000-000082130000}"/>
    <cellStyle name="Normal 5 2 2 5 2 2 5" xfId="12376" xr:uid="{00000000-0005-0000-0000-000083130000}"/>
    <cellStyle name="Normal 5 2 2 5 2 2 6" xfId="5337" xr:uid="{00000000-0005-0000-0000-000084130000}"/>
    <cellStyle name="Normal 5 2 2 5 2 3" xfId="3140" xr:uid="{00000000-0005-0000-0000-000085130000}"/>
    <cellStyle name="Normal 5 2 2 5 2 3 2" xfId="13805" xr:uid="{00000000-0005-0000-0000-000086130000}"/>
    <cellStyle name="Normal 5 2 2 5 2 3 3" xfId="9004" xr:uid="{00000000-0005-0000-0000-000087130000}"/>
    <cellStyle name="Normal 5 2 2 5 2 4" xfId="9005" xr:uid="{00000000-0005-0000-0000-000088130000}"/>
    <cellStyle name="Normal 5 2 2 5 2 5" xfId="6778" xr:uid="{00000000-0005-0000-0000-000089130000}"/>
    <cellStyle name="Normal 5 2 2 5 2 6" xfId="11992" xr:uid="{00000000-0005-0000-0000-00008A130000}"/>
    <cellStyle name="Normal 5 2 2 5 2 7" xfId="4953" xr:uid="{00000000-0005-0000-0000-00008B130000}"/>
    <cellStyle name="Normal 5 2 2 5 3" xfId="1567" xr:uid="{00000000-0005-0000-0000-00008C130000}"/>
    <cellStyle name="Normal 5 2 2 5 3 2" xfId="3523" xr:uid="{00000000-0005-0000-0000-00008D130000}"/>
    <cellStyle name="Normal 5 2 2 5 3 2 2" xfId="14188" xr:uid="{00000000-0005-0000-0000-00008E130000}"/>
    <cellStyle name="Normal 5 2 2 5 3 2 3" xfId="9006" xr:uid="{00000000-0005-0000-0000-00008F130000}"/>
    <cellStyle name="Normal 5 2 2 5 3 3" xfId="9007" xr:uid="{00000000-0005-0000-0000-000090130000}"/>
    <cellStyle name="Normal 5 2 2 5 3 4" xfId="7161" xr:uid="{00000000-0005-0000-0000-000091130000}"/>
    <cellStyle name="Normal 5 2 2 5 3 5" xfId="12375" xr:uid="{00000000-0005-0000-0000-000092130000}"/>
    <cellStyle name="Normal 5 2 2 5 3 6" xfId="5336" xr:uid="{00000000-0005-0000-0000-000093130000}"/>
    <cellStyle name="Normal 5 2 2 5 4" xfId="2773" xr:uid="{00000000-0005-0000-0000-000094130000}"/>
    <cellStyle name="Normal 5 2 2 5 4 2" xfId="13438" xr:uid="{00000000-0005-0000-0000-000095130000}"/>
    <cellStyle name="Normal 5 2 2 5 4 3" xfId="9008" xr:uid="{00000000-0005-0000-0000-000096130000}"/>
    <cellStyle name="Normal 5 2 2 5 5" xfId="9009" xr:uid="{00000000-0005-0000-0000-000097130000}"/>
    <cellStyle name="Normal 5 2 2 5 6" xfId="6411" xr:uid="{00000000-0005-0000-0000-000098130000}"/>
    <cellStyle name="Normal 5 2 2 5 7" xfId="11625" xr:uid="{00000000-0005-0000-0000-000099130000}"/>
    <cellStyle name="Normal 5 2 2 5 8" xfId="4586" xr:uid="{00000000-0005-0000-0000-00009A130000}"/>
    <cellStyle name="Normal 5 2 2 6" xfId="378" xr:uid="{00000000-0005-0000-0000-00009B130000}"/>
    <cellStyle name="Normal 5 2 2 6 2" xfId="1003" xr:uid="{00000000-0005-0000-0000-00009C130000}"/>
    <cellStyle name="Normal 5 2 2 6 2 2" xfId="1570" xr:uid="{00000000-0005-0000-0000-00009D130000}"/>
    <cellStyle name="Normal 5 2 2 6 2 2 2" xfId="3526" xr:uid="{00000000-0005-0000-0000-00009E130000}"/>
    <cellStyle name="Normal 5 2 2 6 2 2 2 2" xfId="14191" xr:uid="{00000000-0005-0000-0000-00009F130000}"/>
    <cellStyle name="Normal 5 2 2 6 2 2 2 3" xfId="9010" xr:uid="{00000000-0005-0000-0000-0000A0130000}"/>
    <cellStyle name="Normal 5 2 2 6 2 2 3" xfId="9011" xr:uid="{00000000-0005-0000-0000-0000A1130000}"/>
    <cellStyle name="Normal 5 2 2 6 2 2 4" xfId="7164" xr:uid="{00000000-0005-0000-0000-0000A2130000}"/>
    <cellStyle name="Normal 5 2 2 6 2 2 5" xfId="12378" xr:uid="{00000000-0005-0000-0000-0000A3130000}"/>
    <cellStyle name="Normal 5 2 2 6 2 2 6" xfId="5339" xr:uid="{00000000-0005-0000-0000-0000A4130000}"/>
    <cellStyle name="Normal 5 2 2 6 2 3" xfId="3046" xr:uid="{00000000-0005-0000-0000-0000A5130000}"/>
    <cellStyle name="Normal 5 2 2 6 2 3 2" xfId="13711" xr:uid="{00000000-0005-0000-0000-0000A6130000}"/>
    <cellStyle name="Normal 5 2 2 6 2 3 3" xfId="9012" xr:uid="{00000000-0005-0000-0000-0000A7130000}"/>
    <cellStyle name="Normal 5 2 2 6 2 4" xfId="9013" xr:uid="{00000000-0005-0000-0000-0000A8130000}"/>
    <cellStyle name="Normal 5 2 2 6 2 5" xfId="6684" xr:uid="{00000000-0005-0000-0000-0000A9130000}"/>
    <cellStyle name="Normal 5 2 2 6 2 6" xfId="11898" xr:uid="{00000000-0005-0000-0000-0000AA130000}"/>
    <cellStyle name="Normal 5 2 2 6 2 7" xfId="4859" xr:uid="{00000000-0005-0000-0000-0000AB130000}"/>
    <cellStyle name="Normal 5 2 2 6 3" xfId="1569" xr:uid="{00000000-0005-0000-0000-0000AC130000}"/>
    <cellStyle name="Normal 5 2 2 6 3 2" xfId="3525" xr:uid="{00000000-0005-0000-0000-0000AD130000}"/>
    <cellStyle name="Normal 5 2 2 6 3 2 2" xfId="14190" xr:uid="{00000000-0005-0000-0000-0000AE130000}"/>
    <cellStyle name="Normal 5 2 2 6 3 2 3" xfId="9014" xr:uid="{00000000-0005-0000-0000-0000AF130000}"/>
    <cellStyle name="Normal 5 2 2 6 3 3" xfId="9015" xr:uid="{00000000-0005-0000-0000-0000B0130000}"/>
    <cellStyle name="Normal 5 2 2 6 3 4" xfId="7163" xr:uid="{00000000-0005-0000-0000-0000B1130000}"/>
    <cellStyle name="Normal 5 2 2 6 3 5" xfId="12377" xr:uid="{00000000-0005-0000-0000-0000B2130000}"/>
    <cellStyle name="Normal 5 2 2 6 3 6" xfId="5338" xr:uid="{00000000-0005-0000-0000-0000B3130000}"/>
    <cellStyle name="Normal 5 2 2 6 4" xfId="2589" xr:uid="{00000000-0005-0000-0000-0000B4130000}"/>
    <cellStyle name="Normal 5 2 2 6 4 2" xfId="13254" xr:uid="{00000000-0005-0000-0000-0000B5130000}"/>
    <cellStyle name="Normal 5 2 2 6 4 3" xfId="9016" xr:uid="{00000000-0005-0000-0000-0000B6130000}"/>
    <cellStyle name="Normal 5 2 2 6 5" xfId="9017" xr:uid="{00000000-0005-0000-0000-0000B7130000}"/>
    <cellStyle name="Normal 5 2 2 6 6" xfId="6227" xr:uid="{00000000-0005-0000-0000-0000B8130000}"/>
    <cellStyle name="Normal 5 2 2 6 7" xfId="11441" xr:uid="{00000000-0005-0000-0000-0000B9130000}"/>
    <cellStyle name="Normal 5 2 2 6 8" xfId="4402" xr:uid="{00000000-0005-0000-0000-0000BA130000}"/>
    <cellStyle name="Normal 5 2 2 7" xfId="857" xr:uid="{00000000-0005-0000-0000-0000BB130000}"/>
    <cellStyle name="Normal 5 2 2 7 2" xfId="1571" xr:uid="{00000000-0005-0000-0000-0000BC130000}"/>
    <cellStyle name="Normal 5 2 2 7 2 2" xfId="3527" xr:uid="{00000000-0005-0000-0000-0000BD130000}"/>
    <cellStyle name="Normal 5 2 2 7 2 2 2" xfId="14192" xr:uid="{00000000-0005-0000-0000-0000BE130000}"/>
    <cellStyle name="Normal 5 2 2 7 2 2 3" xfId="9018" xr:uid="{00000000-0005-0000-0000-0000BF130000}"/>
    <cellStyle name="Normal 5 2 2 7 2 3" xfId="9019" xr:uid="{00000000-0005-0000-0000-0000C0130000}"/>
    <cellStyle name="Normal 5 2 2 7 2 4" xfId="7165" xr:uid="{00000000-0005-0000-0000-0000C1130000}"/>
    <cellStyle name="Normal 5 2 2 7 2 5" xfId="12379" xr:uid="{00000000-0005-0000-0000-0000C2130000}"/>
    <cellStyle name="Normal 5 2 2 7 2 6" xfId="5340" xr:uid="{00000000-0005-0000-0000-0000C3130000}"/>
    <cellStyle name="Normal 5 2 2 7 3" xfId="2911" xr:uid="{00000000-0005-0000-0000-0000C4130000}"/>
    <cellStyle name="Normal 5 2 2 7 3 2" xfId="13576" xr:uid="{00000000-0005-0000-0000-0000C5130000}"/>
    <cellStyle name="Normal 5 2 2 7 3 3" xfId="9020" xr:uid="{00000000-0005-0000-0000-0000C6130000}"/>
    <cellStyle name="Normal 5 2 2 7 4" xfId="9021" xr:uid="{00000000-0005-0000-0000-0000C7130000}"/>
    <cellStyle name="Normal 5 2 2 7 5" xfId="6549" xr:uid="{00000000-0005-0000-0000-0000C8130000}"/>
    <cellStyle name="Normal 5 2 2 7 6" xfId="11763" xr:uid="{00000000-0005-0000-0000-0000C9130000}"/>
    <cellStyle name="Normal 5 2 2 7 7" xfId="4724" xr:uid="{00000000-0005-0000-0000-0000CA130000}"/>
    <cellStyle name="Normal 5 2 2 8" xfId="1322" xr:uid="{00000000-0005-0000-0000-0000CB130000}"/>
    <cellStyle name="Normal 5 2 2 8 2" xfId="3278" xr:uid="{00000000-0005-0000-0000-0000CC130000}"/>
    <cellStyle name="Normal 5 2 2 8 2 2" xfId="13943" xr:uid="{00000000-0005-0000-0000-0000CD130000}"/>
    <cellStyle name="Normal 5 2 2 8 2 3" xfId="9022" xr:uid="{00000000-0005-0000-0000-0000CE130000}"/>
    <cellStyle name="Normal 5 2 2 8 3" xfId="9023" xr:uid="{00000000-0005-0000-0000-0000CF130000}"/>
    <cellStyle name="Normal 5 2 2 8 4" xfId="6916" xr:uid="{00000000-0005-0000-0000-0000D0130000}"/>
    <cellStyle name="Normal 5 2 2 8 5" xfId="12130" xr:uid="{00000000-0005-0000-0000-0000D1130000}"/>
    <cellStyle name="Normal 5 2 2 8 6" xfId="5091" xr:uid="{00000000-0005-0000-0000-0000D2130000}"/>
    <cellStyle name="Normal 5 2 2 9" xfId="271" xr:uid="{00000000-0005-0000-0000-0000D3130000}"/>
    <cellStyle name="Normal 5 2 2 9 2" xfId="2544" xr:uid="{00000000-0005-0000-0000-0000D4130000}"/>
    <cellStyle name="Normal 5 2 2 9 2 2" xfId="13210" xr:uid="{00000000-0005-0000-0000-0000D5130000}"/>
    <cellStyle name="Normal 5 2 2 9 2 3" xfId="9024" xr:uid="{00000000-0005-0000-0000-0000D6130000}"/>
    <cellStyle name="Normal 5 2 2 9 3" xfId="9025" xr:uid="{00000000-0005-0000-0000-0000D7130000}"/>
    <cellStyle name="Normal 5 2 2 9 4" xfId="6182" xr:uid="{00000000-0005-0000-0000-0000D8130000}"/>
    <cellStyle name="Normal 5 2 2 9 5" xfId="11397" xr:uid="{00000000-0005-0000-0000-0000D9130000}"/>
    <cellStyle name="Normal 5 2 2 9 6" xfId="4358" xr:uid="{00000000-0005-0000-0000-0000DA130000}"/>
    <cellStyle name="Normal 5 2 3" xfId="189" xr:uid="{00000000-0005-0000-0000-0000DB130000}"/>
    <cellStyle name="Normal 5 2 3 10" xfId="2161" xr:uid="{00000000-0005-0000-0000-0000DC130000}"/>
    <cellStyle name="Normal 5 2 3 10 2" xfId="4019" xr:uid="{00000000-0005-0000-0000-0000DD130000}"/>
    <cellStyle name="Normal 5 2 3 10 2 2" xfId="14681" xr:uid="{00000000-0005-0000-0000-0000DE130000}"/>
    <cellStyle name="Normal 5 2 3 10 2 3" xfId="9026" xr:uid="{00000000-0005-0000-0000-0000DF130000}"/>
    <cellStyle name="Normal 5 2 3 10 3" xfId="9027" xr:uid="{00000000-0005-0000-0000-0000E0130000}"/>
    <cellStyle name="Normal 5 2 3 10 4" xfId="7657" xr:uid="{00000000-0005-0000-0000-0000E1130000}"/>
    <cellStyle name="Normal 5 2 3 10 5" xfId="12868" xr:uid="{00000000-0005-0000-0000-0000E2130000}"/>
    <cellStyle name="Normal 5 2 3 10 6" xfId="5829" xr:uid="{00000000-0005-0000-0000-0000E3130000}"/>
    <cellStyle name="Normal 5 2 3 11" xfId="2312" xr:uid="{00000000-0005-0000-0000-0000E4130000}"/>
    <cellStyle name="Normal 5 2 3 11 2" xfId="4155" xr:uid="{00000000-0005-0000-0000-0000E5130000}"/>
    <cellStyle name="Normal 5 2 3 11 2 2" xfId="14817" xr:uid="{00000000-0005-0000-0000-0000E6130000}"/>
    <cellStyle name="Normal 5 2 3 11 2 3" xfId="9028" xr:uid="{00000000-0005-0000-0000-0000E7130000}"/>
    <cellStyle name="Normal 5 2 3 11 3" xfId="7793" xr:uid="{00000000-0005-0000-0000-0000E8130000}"/>
    <cellStyle name="Normal 5 2 3 11 4" xfId="13004" xr:uid="{00000000-0005-0000-0000-0000E9130000}"/>
    <cellStyle name="Normal 5 2 3 11 5" xfId="5965" xr:uid="{00000000-0005-0000-0000-0000EA130000}"/>
    <cellStyle name="Normal 5 2 3 12" xfId="2517" xr:uid="{00000000-0005-0000-0000-0000EB130000}"/>
    <cellStyle name="Normal 5 2 3 12 2" xfId="9029" xr:uid="{00000000-0005-0000-0000-0000EC130000}"/>
    <cellStyle name="Normal 5 2 3 12 3" xfId="13184" xr:uid="{00000000-0005-0000-0000-0000ED130000}"/>
    <cellStyle name="Normal 5 2 3 12 4" xfId="6107" xr:uid="{00000000-0005-0000-0000-0000EE130000}"/>
    <cellStyle name="Normal 5 2 3 13" xfId="9030" xr:uid="{00000000-0005-0000-0000-0000EF130000}"/>
    <cellStyle name="Normal 5 2 3 14" xfId="6155" xr:uid="{00000000-0005-0000-0000-0000F0130000}"/>
    <cellStyle name="Normal 5 2 3 15" xfId="11371" xr:uid="{00000000-0005-0000-0000-0000F1130000}"/>
    <cellStyle name="Normal 5 2 3 16" xfId="4332" xr:uid="{00000000-0005-0000-0000-0000F2130000}"/>
    <cellStyle name="Normal 5 2 3 2" xfId="586" xr:uid="{00000000-0005-0000-0000-0000F3130000}"/>
    <cellStyle name="Normal 5 2 3 2 10" xfId="11537" xr:uid="{00000000-0005-0000-0000-0000F4130000}"/>
    <cellStyle name="Normal 5 2 3 2 11" xfId="4498" xr:uid="{00000000-0005-0000-0000-0000F5130000}"/>
    <cellStyle name="Normal 5 2 3 2 2" xfId="756" xr:uid="{00000000-0005-0000-0000-0000F6130000}"/>
    <cellStyle name="Normal 5 2 3 2 2 2" xfId="1219" xr:uid="{00000000-0005-0000-0000-0000F7130000}"/>
    <cellStyle name="Normal 5 2 3 2 2 2 2" xfId="1574" xr:uid="{00000000-0005-0000-0000-0000F8130000}"/>
    <cellStyle name="Normal 5 2 3 2 2 2 2 2" xfId="3530" xr:uid="{00000000-0005-0000-0000-0000F9130000}"/>
    <cellStyle name="Normal 5 2 3 2 2 2 2 2 2" xfId="14195" xr:uid="{00000000-0005-0000-0000-0000FA130000}"/>
    <cellStyle name="Normal 5 2 3 2 2 2 2 2 3" xfId="9031" xr:uid="{00000000-0005-0000-0000-0000FB130000}"/>
    <cellStyle name="Normal 5 2 3 2 2 2 2 3" xfId="9032" xr:uid="{00000000-0005-0000-0000-0000FC130000}"/>
    <cellStyle name="Normal 5 2 3 2 2 2 2 4" xfId="7168" xr:uid="{00000000-0005-0000-0000-0000FD130000}"/>
    <cellStyle name="Normal 5 2 3 2 2 2 2 5" xfId="12382" xr:uid="{00000000-0005-0000-0000-0000FE130000}"/>
    <cellStyle name="Normal 5 2 3 2 2 2 2 6" xfId="5343" xr:uid="{00000000-0005-0000-0000-0000FF130000}"/>
    <cellStyle name="Normal 5 2 3 2 2 2 3" xfId="3187" xr:uid="{00000000-0005-0000-0000-000000140000}"/>
    <cellStyle name="Normal 5 2 3 2 2 2 3 2" xfId="13852" xr:uid="{00000000-0005-0000-0000-000001140000}"/>
    <cellStyle name="Normal 5 2 3 2 2 2 3 3" xfId="9033" xr:uid="{00000000-0005-0000-0000-000002140000}"/>
    <cellStyle name="Normal 5 2 3 2 2 2 4" xfId="9034" xr:uid="{00000000-0005-0000-0000-000003140000}"/>
    <cellStyle name="Normal 5 2 3 2 2 2 5" xfId="6825" xr:uid="{00000000-0005-0000-0000-000004140000}"/>
    <cellStyle name="Normal 5 2 3 2 2 2 6" xfId="12039" xr:uid="{00000000-0005-0000-0000-000005140000}"/>
    <cellStyle name="Normal 5 2 3 2 2 2 7" xfId="5000" xr:uid="{00000000-0005-0000-0000-000006140000}"/>
    <cellStyle name="Normal 5 2 3 2 2 3" xfId="1573" xr:uid="{00000000-0005-0000-0000-000007140000}"/>
    <cellStyle name="Normal 5 2 3 2 2 3 2" xfId="3529" xr:uid="{00000000-0005-0000-0000-000008140000}"/>
    <cellStyle name="Normal 5 2 3 2 2 3 2 2" xfId="14194" xr:uid="{00000000-0005-0000-0000-000009140000}"/>
    <cellStyle name="Normal 5 2 3 2 2 3 2 3" xfId="9035" xr:uid="{00000000-0005-0000-0000-00000A140000}"/>
    <cellStyle name="Normal 5 2 3 2 2 3 3" xfId="9036" xr:uid="{00000000-0005-0000-0000-00000B140000}"/>
    <cellStyle name="Normal 5 2 3 2 2 3 4" xfId="7167" xr:uid="{00000000-0005-0000-0000-00000C140000}"/>
    <cellStyle name="Normal 5 2 3 2 2 3 5" xfId="12381" xr:uid="{00000000-0005-0000-0000-00000D140000}"/>
    <cellStyle name="Normal 5 2 3 2 2 3 6" xfId="5342" xr:uid="{00000000-0005-0000-0000-00000E140000}"/>
    <cellStyle name="Normal 5 2 3 2 2 4" xfId="2820" xr:uid="{00000000-0005-0000-0000-00000F140000}"/>
    <cellStyle name="Normal 5 2 3 2 2 4 2" xfId="13485" xr:uid="{00000000-0005-0000-0000-000010140000}"/>
    <cellStyle name="Normal 5 2 3 2 2 4 3" xfId="9037" xr:uid="{00000000-0005-0000-0000-000011140000}"/>
    <cellStyle name="Normal 5 2 3 2 2 5" xfId="9038" xr:uid="{00000000-0005-0000-0000-000012140000}"/>
    <cellStyle name="Normal 5 2 3 2 2 6" xfId="6458" xr:uid="{00000000-0005-0000-0000-000013140000}"/>
    <cellStyle name="Normal 5 2 3 2 2 7" xfId="11672" xr:uid="{00000000-0005-0000-0000-000014140000}"/>
    <cellStyle name="Normal 5 2 3 2 2 8" xfId="4633" xr:uid="{00000000-0005-0000-0000-000015140000}"/>
    <cellStyle name="Normal 5 2 3 2 3" xfId="908" xr:uid="{00000000-0005-0000-0000-000016140000}"/>
    <cellStyle name="Normal 5 2 3 2 3 2" xfId="1575" xr:uid="{00000000-0005-0000-0000-000017140000}"/>
    <cellStyle name="Normal 5 2 3 2 3 2 2" xfId="3531" xr:uid="{00000000-0005-0000-0000-000018140000}"/>
    <cellStyle name="Normal 5 2 3 2 3 2 2 2" xfId="14196" xr:uid="{00000000-0005-0000-0000-000019140000}"/>
    <cellStyle name="Normal 5 2 3 2 3 2 2 3" xfId="9039" xr:uid="{00000000-0005-0000-0000-00001A140000}"/>
    <cellStyle name="Normal 5 2 3 2 3 2 3" xfId="9040" xr:uid="{00000000-0005-0000-0000-00001B140000}"/>
    <cellStyle name="Normal 5 2 3 2 3 2 4" xfId="7169" xr:uid="{00000000-0005-0000-0000-00001C140000}"/>
    <cellStyle name="Normal 5 2 3 2 3 2 5" xfId="12383" xr:uid="{00000000-0005-0000-0000-00001D140000}"/>
    <cellStyle name="Normal 5 2 3 2 3 2 6" xfId="5344" xr:uid="{00000000-0005-0000-0000-00001E140000}"/>
    <cellStyle name="Normal 5 2 3 2 3 3" xfId="2958" xr:uid="{00000000-0005-0000-0000-00001F140000}"/>
    <cellStyle name="Normal 5 2 3 2 3 3 2" xfId="13623" xr:uid="{00000000-0005-0000-0000-000020140000}"/>
    <cellStyle name="Normal 5 2 3 2 3 3 3" xfId="9041" xr:uid="{00000000-0005-0000-0000-000021140000}"/>
    <cellStyle name="Normal 5 2 3 2 3 4" xfId="9042" xr:uid="{00000000-0005-0000-0000-000022140000}"/>
    <cellStyle name="Normal 5 2 3 2 3 5" xfId="6596" xr:uid="{00000000-0005-0000-0000-000023140000}"/>
    <cellStyle name="Normal 5 2 3 2 3 6" xfId="11810" xr:uid="{00000000-0005-0000-0000-000024140000}"/>
    <cellStyle name="Normal 5 2 3 2 3 7" xfId="4771" xr:uid="{00000000-0005-0000-0000-000025140000}"/>
    <cellStyle name="Normal 5 2 3 2 4" xfId="1572" xr:uid="{00000000-0005-0000-0000-000026140000}"/>
    <cellStyle name="Normal 5 2 3 2 4 2" xfId="3528" xr:uid="{00000000-0005-0000-0000-000027140000}"/>
    <cellStyle name="Normal 5 2 3 2 4 2 2" xfId="14193" xr:uid="{00000000-0005-0000-0000-000028140000}"/>
    <cellStyle name="Normal 5 2 3 2 4 2 3" xfId="9043" xr:uid="{00000000-0005-0000-0000-000029140000}"/>
    <cellStyle name="Normal 5 2 3 2 4 3" xfId="9044" xr:uid="{00000000-0005-0000-0000-00002A140000}"/>
    <cellStyle name="Normal 5 2 3 2 4 4" xfId="7166" xr:uid="{00000000-0005-0000-0000-00002B140000}"/>
    <cellStyle name="Normal 5 2 3 2 4 5" xfId="12380" xr:uid="{00000000-0005-0000-0000-00002C140000}"/>
    <cellStyle name="Normal 5 2 3 2 4 6" xfId="5341" xr:uid="{00000000-0005-0000-0000-00002D140000}"/>
    <cellStyle name="Normal 5 2 3 2 5" xfId="2213" xr:uid="{00000000-0005-0000-0000-00002E140000}"/>
    <cellStyle name="Normal 5 2 3 2 5 2" xfId="4066" xr:uid="{00000000-0005-0000-0000-00002F140000}"/>
    <cellStyle name="Normal 5 2 3 2 5 2 2" xfId="14728" xr:uid="{00000000-0005-0000-0000-000030140000}"/>
    <cellStyle name="Normal 5 2 3 2 5 2 3" xfId="9045" xr:uid="{00000000-0005-0000-0000-000031140000}"/>
    <cellStyle name="Normal 5 2 3 2 5 3" xfId="9046" xr:uid="{00000000-0005-0000-0000-000032140000}"/>
    <cellStyle name="Normal 5 2 3 2 5 4" xfId="7704" xr:uid="{00000000-0005-0000-0000-000033140000}"/>
    <cellStyle name="Normal 5 2 3 2 5 5" xfId="12915" xr:uid="{00000000-0005-0000-0000-000034140000}"/>
    <cellStyle name="Normal 5 2 3 2 5 6" xfId="5876" xr:uid="{00000000-0005-0000-0000-000035140000}"/>
    <cellStyle name="Normal 5 2 3 2 6" xfId="2358" xr:uid="{00000000-0005-0000-0000-000036140000}"/>
    <cellStyle name="Normal 5 2 3 2 6 2" xfId="4201" xr:uid="{00000000-0005-0000-0000-000037140000}"/>
    <cellStyle name="Normal 5 2 3 2 6 2 2" xfId="14863" xr:uid="{00000000-0005-0000-0000-000038140000}"/>
    <cellStyle name="Normal 5 2 3 2 6 2 3" xfId="9047" xr:uid="{00000000-0005-0000-0000-000039140000}"/>
    <cellStyle name="Normal 5 2 3 2 6 3" xfId="7839" xr:uid="{00000000-0005-0000-0000-00003A140000}"/>
    <cellStyle name="Normal 5 2 3 2 6 4" xfId="13050" xr:uid="{00000000-0005-0000-0000-00003B140000}"/>
    <cellStyle name="Normal 5 2 3 2 6 5" xfId="6011" xr:uid="{00000000-0005-0000-0000-00003C140000}"/>
    <cellStyle name="Normal 5 2 3 2 7" xfId="2685" xr:uid="{00000000-0005-0000-0000-00003D140000}"/>
    <cellStyle name="Normal 5 2 3 2 7 2" xfId="13350" xr:uid="{00000000-0005-0000-0000-00003E140000}"/>
    <cellStyle name="Normal 5 2 3 2 7 3" xfId="9048" xr:uid="{00000000-0005-0000-0000-00003F140000}"/>
    <cellStyle name="Normal 5 2 3 2 8" xfId="9049" xr:uid="{00000000-0005-0000-0000-000040140000}"/>
    <cellStyle name="Normal 5 2 3 2 9" xfId="6323" xr:uid="{00000000-0005-0000-0000-000041140000}"/>
    <cellStyle name="Normal 5 2 3 3" xfId="659" xr:uid="{00000000-0005-0000-0000-000042140000}"/>
    <cellStyle name="Normal 5 2 3 3 10" xfId="11580" xr:uid="{00000000-0005-0000-0000-000043140000}"/>
    <cellStyle name="Normal 5 2 3 3 11" xfId="4541" xr:uid="{00000000-0005-0000-0000-000044140000}"/>
    <cellStyle name="Normal 5 2 3 3 2" xfId="800" xr:uid="{00000000-0005-0000-0000-000045140000}"/>
    <cellStyle name="Normal 5 2 3 3 2 2" xfId="1262" xr:uid="{00000000-0005-0000-0000-000046140000}"/>
    <cellStyle name="Normal 5 2 3 3 2 2 2" xfId="1578" xr:uid="{00000000-0005-0000-0000-000047140000}"/>
    <cellStyle name="Normal 5 2 3 3 2 2 2 2" xfId="3534" xr:uid="{00000000-0005-0000-0000-000048140000}"/>
    <cellStyle name="Normal 5 2 3 3 2 2 2 2 2" xfId="14199" xr:uid="{00000000-0005-0000-0000-000049140000}"/>
    <cellStyle name="Normal 5 2 3 3 2 2 2 2 3" xfId="9050" xr:uid="{00000000-0005-0000-0000-00004A140000}"/>
    <cellStyle name="Normal 5 2 3 3 2 2 2 3" xfId="9051" xr:uid="{00000000-0005-0000-0000-00004B140000}"/>
    <cellStyle name="Normal 5 2 3 3 2 2 2 4" xfId="7172" xr:uid="{00000000-0005-0000-0000-00004C140000}"/>
    <cellStyle name="Normal 5 2 3 3 2 2 2 5" xfId="12386" xr:uid="{00000000-0005-0000-0000-00004D140000}"/>
    <cellStyle name="Normal 5 2 3 3 2 2 2 6" xfId="5347" xr:uid="{00000000-0005-0000-0000-00004E140000}"/>
    <cellStyle name="Normal 5 2 3 3 2 2 3" xfId="3230" xr:uid="{00000000-0005-0000-0000-00004F140000}"/>
    <cellStyle name="Normal 5 2 3 3 2 2 3 2" xfId="13895" xr:uid="{00000000-0005-0000-0000-000050140000}"/>
    <cellStyle name="Normal 5 2 3 3 2 2 3 3" xfId="9052" xr:uid="{00000000-0005-0000-0000-000051140000}"/>
    <cellStyle name="Normal 5 2 3 3 2 2 4" xfId="9053" xr:uid="{00000000-0005-0000-0000-000052140000}"/>
    <cellStyle name="Normal 5 2 3 3 2 2 5" xfId="6868" xr:uid="{00000000-0005-0000-0000-000053140000}"/>
    <cellStyle name="Normal 5 2 3 3 2 2 6" xfId="12082" xr:uid="{00000000-0005-0000-0000-000054140000}"/>
    <cellStyle name="Normal 5 2 3 3 2 2 7" xfId="5043" xr:uid="{00000000-0005-0000-0000-000055140000}"/>
    <cellStyle name="Normal 5 2 3 3 2 3" xfId="1577" xr:uid="{00000000-0005-0000-0000-000056140000}"/>
    <cellStyle name="Normal 5 2 3 3 2 3 2" xfId="3533" xr:uid="{00000000-0005-0000-0000-000057140000}"/>
    <cellStyle name="Normal 5 2 3 3 2 3 2 2" xfId="14198" xr:uid="{00000000-0005-0000-0000-000058140000}"/>
    <cellStyle name="Normal 5 2 3 3 2 3 2 3" xfId="9054" xr:uid="{00000000-0005-0000-0000-000059140000}"/>
    <cellStyle name="Normal 5 2 3 3 2 3 3" xfId="9055" xr:uid="{00000000-0005-0000-0000-00005A140000}"/>
    <cellStyle name="Normal 5 2 3 3 2 3 4" xfId="7171" xr:uid="{00000000-0005-0000-0000-00005B140000}"/>
    <cellStyle name="Normal 5 2 3 3 2 3 5" xfId="12385" xr:uid="{00000000-0005-0000-0000-00005C140000}"/>
    <cellStyle name="Normal 5 2 3 3 2 3 6" xfId="5346" xr:uid="{00000000-0005-0000-0000-00005D140000}"/>
    <cellStyle name="Normal 5 2 3 3 2 4" xfId="2863" xr:uid="{00000000-0005-0000-0000-00005E140000}"/>
    <cellStyle name="Normal 5 2 3 3 2 4 2" xfId="13528" xr:uid="{00000000-0005-0000-0000-00005F140000}"/>
    <cellStyle name="Normal 5 2 3 3 2 4 3" xfId="9056" xr:uid="{00000000-0005-0000-0000-000060140000}"/>
    <cellStyle name="Normal 5 2 3 3 2 5" xfId="9057" xr:uid="{00000000-0005-0000-0000-000061140000}"/>
    <cellStyle name="Normal 5 2 3 3 2 6" xfId="6501" xr:uid="{00000000-0005-0000-0000-000062140000}"/>
    <cellStyle name="Normal 5 2 3 3 2 7" xfId="11715" xr:uid="{00000000-0005-0000-0000-000063140000}"/>
    <cellStyle name="Normal 5 2 3 3 2 8" xfId="4676" xr:uid="{00000000-0005-0000-0000-000064140000}"/>
    <cellStyle name="Normal 5 2 3 3 3" xfId="952" xr:uid="{00000000-0005-0000-0000-000065140000}"/>
    <cellStyle name="Normal 5 2 3 3 3 2" xfId="1579" xr:uid="{00000000-0005-0000-0000-000066140000}"/>
    <cellStyle name="Normal 5 2 3 3 3 2 2" xfId="3535" xr:uid="{00000000-0005-0000-0000-000067140000}"/>
    <cellStyle name="Normal 5 2 3 3 3 2 2 2" xfId="14200" xr:uid="{00000000-0005-0000-0000-000068140000}"/>
    <cellStyle name="Normal 5 2 3 3 3 2 2 3" xfId="9058" xr:uid="{00000000-0005-0000-0000-000069140000}"/>
    <cellStyle name="Normal 5 2 3 3 3 2 3" xfId="9059" xr:uid="{00000000-0005-0000-0000-00006A140000}"/>
    <cellStyle name="Normal 5 2 3 3 3 2 4" xfId="7173" xr:uid="{00000000-0005-0000-0000-00006B140000}"/>
    <cellStyle name="Normal 5 2 3 3 3 2 5" xfId="12387" xr:uid="{00000000-0005-0000-0000-00006C140000}"/>
    <cellStyle name="Normal 5 2 3 3 3 2 6" xfId="5348" xr:uid="{00000000-0005-0000-0000-00006D140000}"/>
    <cellStyle name="Normal 5 2 3 3 3 3" xfId="3001" xr:uid="{00000000-0005-0000-0000-00006E140000}"/>
    <cellStyle name="Normal 5 2 3 3 3 3 2" xfId="13666" xr:uid="{00000000-0005-0000-0000-00006F140000}"/>
    <cellStyle name="Normal 5 2 3 3 3 3 3" xfId="9060" xr:uid="{00000000-0005-0000-0000-000070140000}"/>
    <cellStyle name="Normal 5 2 3 3 3 4" xfId="9061" xr:uid="{00000000-0005-0000-0000-000071140000}"/>
    <cellStyle name="Normal 5 2 3 3 3 5" xfId="6639" xr:uid="{00000000-0005-0000-0000-000072140000}"/>
    <cellStyle name="Normal 5 2 3 3 3 6" xfId="11853" xr:uid="{00000000-0005-0000-0000-000073140000}"/>
    <cellStyle name="Normal 5 2 3 3 3 7" xfId="4814" xr:uid="{00000000-0005-0000-0000-000074140000}"/>
    <cellStyle name="Normal 5 2 3 3 4" xfId="1576" xr:uid="{00000000-0005-0000-0000-000075140000}"/>
    <cellStyle name="Normal 5 2 3 3 4 2" xfId="3532" xr:uid="{00000000-0005-0000-0000-000076140000}"/>
    <cellStyle name="Normal 5 2 3 3 4 2 2" xfId="14197" xr:uid="{00000000-0005-0000-0000-000077140000}"/>
    <cellStyle name="Normal 5 2 3 3 4 2 3" xfId="9062" xr:uid="{00000000-0005-0000-0000-000078140000}"/>
    <cellStyle name="Normal 5 2 3 3 4 3" xfId="9063" xr:uid="{00000000-0005-0000-0000-000079140000}"/>
    <cellStyle name="Normal 5 2 3 3 4 4" xfId="7170" xr:uid="{00000000-0005-0000-0000-00007A140000}"/>
    <cellStyle name="Normal 5 2 3 3 4 5" xfId="12384" xr:uid="{00000000-0005-0000-0000-00007B140000}"/>
    <cellStyle name="Normal 5 2 3 3 4 6" xfId="5345" xr:uid="{00000000-0005-0000-0000-00007C140000}"/>
    <cellStyle name="Normal 5 2 3 3 5" xfId="2257" xr:uid="{00000000-0005-0000-0000-00007D140000}"/>
    <cellStyle name="Normal 5 2 3 3 5 2" xfId="4109" xr:uid="{00000000-0005-0000-0000-00007E140000}"/>
    <cellStyle name="Normal 5 2 3 3 5 2 2" xfId="14771" xr:uid="{00000000-0005-0000-0000-00007F140000}"/>
    <cellStyle name="Normal 5 2 3 3 5 2 3" xfId="9064" xr:uid="{00000000-0005-0000-0000-000080140000}"/>
    <cellStyle name="Normal 5 2 3 3 5 3" xfId="9065" xr:uid="{00000000-0005-0000-0000-000081140000}"/>
    <cellStyle name="Normal 5 2 3 3 5 4" xfId="7747" xr:uid="{00000000-0005-0000-0000-000082140000}"/>
    <cellStyle name="Normal 5 2 3 3 5 5" xfId="12958" xr:uid="{00000000-0005-0000-0000-000083140000}"/>
    <cellStyle name="Normal 5 2 3 3 5 6" xfId="5919" xr:uid="{00000000-0005-0000-0000-000084140000}"/>
    <cellStyle name="Normal 5 2 3 3 6" xfId="2401" xr:uid="{00000000-0005-0000-0000-000085140000}"/>
    <cellStyle name="Normal 5 2 3 3 6 2" xfId="4244" xr:uid="{00000000-0005-0000-0000-000086140000}"/>
    <cellStyle name="Normal 5 2 3 3 6 2 2" xfId="14906" xr:uid="{00000000-0005-0000-0000-000087140000}"/>
    <cellStyle name="Normal 5 2 3 3 6 2 3" xfId="9066" xr:uid="{00000000-0005-0000-0000-000088140000}"/>
    <cellStyle name="Normal 5 2 3 3 6 3" xfId="7882" xr:uid="{00000000-0005-0000-0000-000089140000}"/>
    <cellStyle name="Normal 5 2 3 3 6 4" xfId="13093" xr:uid="{00000000-0005-0000-0000-00008A140000}"/>
    <cellStyle name="Normal 5 2 3 3 6 5" xfId="6054" xr:uid="{00000000-0005-0000-0000-00008B140000}"/>
    <cellStyle name="Normal 5 2 3 3 7" xfId="2728" xr:uid="{00000000-0005-0000-0000-00008C140000}"/>
    <cellStyle name="Normal 5 2 3 3 7 2" xfId="13393" xr:uid="{00000000-0005-0000-0000-00008D140000}"/>
    <cellStyle name="Normal 5 2 3 3 7 3" xfId="9067" xr:uid="{00000000-0005-0000-0000-00008E140000}"/>
    <cellStyle name="Normal 5 2 3 3 8" xfId="9068" xr:uid="{00000000-0005-0000-0000-00008F140000}"/>
    <cellStyle name="Normal 5 2 3 3 9" xfId="6366" xr:uid="{00000000-0005-0000-0000-000090140000}"/>
    <cellStyle name="Normal 5 2 3 4" xfId="494" xr:uid="{00000000-0005-0000-0000-000091140000}"/>
    <cellStyle name="Normal 5 2 3 4 2" xfId="1061" xr:uid="{00000000-0005-0000-0000-000092140000}"/>
    <cellStyle name="Normal 5 2 3 4 2 2" xfId="1581" xr:uid="{00000000-0005-0000-0000-000093140000}"/>
    <cellStyle name="Normal 5 2 3 4 2 2 2" xfId="3537" xr:uid="{00000000-0005-0000-0000-000094140000}"/>
    <cellStyle name="Normal 5 2 3 4 2 2 2 2" xfId="14202" xr:uid="{00000000-0005-0000-0000-000095140000}"/>
    <cellStyle name="Normal 5 2 3 4 2 2 2 3" xfId="9069" xr:uid="{00000000-0005-0000-0000-000096140000}"/>
    <cellStyle name="Normal 5 2 3 4 2 2 3" xfId="9070" xr:uid="{00000000-0005-0000-0000-000097140000}"/>
    <cellStyle name="Normal 5 2 3 4 2 2 4" xfId="7175" xr:uid="{00000000-0005-0000-0000-000098140000}"/>
    <cellStyle name="Normal 5 2 3 4 2 2 5" xfId="12389" xr:uid="{00000000-0005-0000-0000-000099140000}"/>
    <cellStyle name="Normal 5 2 3 4 2 2 6" xfId="5350" xr:uid="{00000000-0005-0000-0000-00009A140000}"/>
    <cellStyle name="Normal 5 2 3 4 2 3" xfId="3091" xr:uid="{00000000-0005-0000-0000-00009B140000}"/>
    <cellStyle name="Normal 5 2 3 4 2 3 2" xfId="13756" xr:uid="{00000000-0005-0000-0000-00009C140000}"/>
    <cellStyle name="Normal 5 2 3 4 2 3 3" xfId="9071" xr:uid="{00000000-0005-0000-0000-00009D140000}"/>
    <cellStyle name="Normal 5 2 3 4 2 4" xfId="9072" xr:uid="{00000000-0005-0000-0000-00009E140000}"/>
    <cellStyle name="Normal 5 2 3 4 2 5" xfId="6729" xr:uid="{00000000-0005-0000-0000-00009F140000}"/>
    <cellStyle name="Normal 5 2 3 4 2 6" xfId="11943" xr:uid="{00000000-0005-0000-0000-0000A0140000}"/>
    <cellStyle name="Normal 5 2 3 4 2 7" xfId="4904" xr:uid="{00000000-0005-0000-0000-0000A1140000}"/>
    <cellStyle name="Normal 5 2 3 4 3" xfId="1580" xr:uid="{00000000-0005-0000-0000-0000A2140000}"/>
    <cellStyle name="Normal 5 2 3 4 3 2" xfId="3536" xr:uid="{00000000-0005-0000-0000-0000A3140000}"/>
    <cellStyle name="Normal 5 2 3 4 3 2 2" xfId="14201" xr:uid="{00000000-0005-0000-0000-0000A4140000}"/>
    <cellStyle name="Normal 5 2 3 4 3 2 3" xfId="9073" xr:uid="{00000000-0005-0000-0000-0000A5140000}"/>
    <cellStyle name="Normal 5 2 3 4 3 3" xfId="9074" xr:uid="{00000000-0005-0000-0000-0000A6140000}"/>
    <cellStyle name="Normal 5 2 3 4 3 4" xfId="7174" xr:uid="{00000000-0005-0000-0000-0000A7140000}"/>
    <cellStyle name="Normal 5 2 3 4 3 5" xfId="12388" xr:uid="{00000000-0005-0000-0000-0000A8140000}"/>
    <cellStyle name="Normal 5 2 3 4 3 6" xfId="5349" xr:uid="{00000000-0005-0000-0000-0000A9140000}"/>
    <cellStyle name="Normal 5 2 3 4 4" xfId="2639" xr:uid="{00000000-0005-0000-0000-0000AA140000}"/>
    <cellStyle name="Normal 5 2 3 4 4 2" xfId="13304" xr:uid="{00000000-0005-0000-0000-0000AB140000}"/>
    <cellStyle name="Normal 5 2 3 4 4 3" xfId="9075" xr:uid="{00000000-0005-0000-0000-0000AC140000}"/>
    <cellStyle name="Normal 5 2 3 4 5" xfId="9076" xr:uid="{00000000-0005-0000-0000-0000AD140000}"/>
    <cellStyle name="Normal 5 2 3 4 6" xfId="6277" xr:uid="{00000000-0005-0000-0000-0000AE140000}"/>
    <cellStyle name="Normal 5 2 3 4 7" xfId="11491" xr:uid="{00000000-0005-0000-0000-0000AF140000}"/>
    <cellStyle name="Normal 5 2 3 4 8" xfId="4452" xr:uid="{00000000-0005-0000-0000-0000B0140000}"/>
    <cellStyle name="Normal 5 2 3 5" xfId="710" xr:uid="{00000000-0005-0000-0000-0000B1140000}"/>
    <cellStyle name="Normal 5 2 3 5 2" xfId="1173" xr:uid="{00000000-0005-0000-0000-0000B2140000}"/>
    <cellStyle name="Normal 5 2 3 5 2 2" xfId="1583" xr:uid="{00000000-0005-0000-0000-0000B3140000}"/>
    <cellStyle name="Normal 5 2 3 5 2 2 2" xfId="3539" xr:uid="{00000000-0005-0000-0000-0000B4140000}"/>
    <cellStyle name="Normal 5 2 3 5 2 2 2 2" xfId="14204" xr:uid="{00000000-0005-0000-0000-0000B5140000}"/>
    <cellStyle name="Normal 5 2 3 5 2 2 2 3" xfId="9077" xr:uid="{00000000-0005-0000-0000-0000B6140000}"/>
    <cellStyle name="Normal 5 2 3 5 2 2 3" xfId="9078" xr:uid="{00000000-0005-0000-0000-0000B7140000}"/>
    <cellStyle name="Normal 5 2 3 5 2 2 4" xfId="7177" xr:uid="{00000000-0005-0000-0000-0000B8140000}"/>
    <cellStyle name="Normal 5 2 3 5 2 2 5" xfId="12391" xr:uid="{00000000-0005-0000-0000-0000B9140000}"/>
    <cellStyle name="Normal 5 2 3 5 2 2 6" xfId="5352" xr:uid="{00000000-0005-0000-0000-0000BA140000}"/>
    <cellStyle name="Normal 5 2 3 5 2 3" xfId="3141" xr:uid="{00000000-0005-0000-0000-0000BB140000}"/>
    <cellStyle name="Normal 5 2 3 5 2 3 2" xfId="13806" xr:uid="{00000000-0005-0000-0000-0000BC140000}"/>
    <cellStyle name="Normal 5 2 3 5 2 3 3" xfId="9079" xr:uid="{00000000-0005-0000-0000-0000BD140000}"/>
    <cellStyle name="Normal 5 2 3 5 2 4" xfId="9080" xr:uid="{00000000-0005-0000-0000-0000BE140000}"/>
    <cellStyle name="Normal 5 2 3 5 2 5" xfId="6779" xr:uid="{00000000-0005-0000-0000-0000BF140000}"/>
    <cellStyle name="Normal 5 2 3 5 2 6" xfId="11993" xr:uid="{00000000-0005-0000-0000-0000C0140000}"/>
    <cellStyle name="Normal 5 2 3 5 2 7" xfId="4954" xr:uid="{00000000-0005-0000-0000-0000C1140000}"/>
    <cellStyle name="Normal 5 2 3 5 3" xfId="1582" xr:uid="{00000000-0005-0000-0000-0000C2140000}"/>
    <cellStyle name="Normal 5 2 3 5 3 2" xfId="3538" xr:uid="{00000000-0005-0000-0000-0000C3140000}"/>
    <cellStyle name="Normal 5 2 3 5 3 2 2" xfId="14203" xr:uid="{00000000-0005-0000-0000-0000C4140000}"/>
    <cellStyle name="Normal 5 2 3 5 3 2 3" xfId="9081" xr:uid="{00000000-0005-0000-0000-0000C5140000}"/>
    <cellStyle name="Normal 5 2 3 5 3 3" xfId="9082" xr:uid="{00000000-0005-0000-0000-0000C6140000}"/>
    <cellStyle name="Normal 5 2 3 5 3 4" xfId="7176" xr:uid="{00000000-0005-0000-0000-0000C7140000}"/>
    <cellStyle name="Normal 5 2 3 5 3 5" xfId="12390" xr:uid="{00000000-0005-0000-0000-0000C8140000}"/>
    <cellStyle name="Normal 5 2 3 5 3 6" xfId="5351" xr:uid="{00000000-0005-0000-0000-0000C9140000}"/>
    <cellStyle name="Normal 5 2 3 5 4" xfId="2774" xr:uid="{00000000-0005-0000-0000-0000CA140000}"/>
    <cellStyle name="Normal 5 2 3 5 4 2" xfId="13439" xr:uid="{00000000-0005-0000-0000-0000CB140000}"/>
    <cellStyle name="Normal 5 2 3 5 4 3" xfId="9083" xr:uid="{00000000-0005-0000-0000-0000CC140000}"/>
    <cellStyle name="Normal 5 2 3 5 5" xfId="9084" xr:uid="{00000000-0005-0000-0000-0000CD140000}"/>
    <cellStyle name="Normal 5 2 3 5 6" xfId="6412" xr:uid="{00000000-0005-0000-0000-0000CE140000}"/>
    <cellStyle name="Normal 5 2 3 5 7" xfId="11626" xr:uid="{00000000-0005-0000-0000-0000CF140000}"/>
    <cellStyle name="Normal 5 2 3 5 8" xfId="4587" xr:uid="{00000000-0005-0000-0000-0000D0140000}"/>
    <cellStyle name="Normal 5 2 3 6" xfId="379" xr:uid="{00000000-0005-0000-0000-0000D1140000}"/>
    <cellStyle name="Normal 5 2 3 6 2" xfId="1004" xr:uid="{00000000-0005-0000-0000-0000D2140000}"/>
    <cellStyle name="Normal 5 2 3 6 2 2" xfId="1585" xr:uid="{00000000-0005-0000-0000-0000D3140000}"/>
    <cellStyle name="Normal 5 2 3 6 2 2 2" xfId="3541" xr:uid="{00000000-0005-0000-0000-0000D4140000}"/>
    <cellStyle name="Normal 5 2 3 6 2 2 2 2" xfId="14206" xr:uid="{00000000-0005-0000-0000-0000D5140000}"/>
    <cellStyle name="Normal 5 2 3 6 2 2 2 3" xfId="9085" xr:uid="{00000000-0005-0000-0000-0000D6140000}"/>
    <cellStyle name="Normal 5 2 3 6 2 2 3" xfId="9086" xr:uid="{00000000-0005-0000-0000-0000D7140000}"/>
    <cellStyle name="Normal 5 2 3 6 2 2 4" xfId="7179" xr:uid="{00000000-0005-0000-0000-0000D8140000}"/>
    <cellStyle name="Normal 5 2 3 6 2 2 5" xfId="12393" xr:uid="{00000000-0005-0000-0000-0000D9140000}"/>
    <cellStyle name="Normal 5 2 3 6 2 2 6" xfId="5354" xr:uid="{00000000-0005-0000-0000-0000DA140000}"/>
    <cellStyle name="Normal 5 2 3 6 2 3" xfId="3047" xr:uid="{00000000-0005-0000-0000-0000DB140000}"/>
    <cellStyle name="Normal 5 2 3 6 2 3 2" xfId="13712" xr:uid="{00000000-0005-0000-0000-0000DC140000}"/>
    <cellStyle name="Normal 5 2 3 6 2 3 3" xfId="9087" xr:uid="{00000000-0005-0000-0000-0000DD140000}"/>
    <cellStyle name="Normal 5 2 3 6 2 4" xfId="9088" xr:uid="{00000000-0005-0000-0000-0000DE140000}"/>
    <cellStyle name="Normal 5 2 3 6 2 5" xfId="6685" xr:uid="{00000000-0005-0000-0000-0000DF140000}"/>
    <cellStyle name="Normal 5 2 3 6 2 6" xfId="11899" xr:uid="{00000000-0005-0000-0000-0000E0140000}"/>
    <cellStyle name="Normal 5 2 3 6 2 7" xfId="4860" xr:uid="{00000000-0005-0000-0000-0000E1140000}"/>
    <cellStyle name="Normal 5 2 3 6 3" xfId="1584" xr:uid="{00000000-0005-0000-0000-0000E2140000}"/>
    <cellStyle name="Normal 5 2 3 6 3 2" xfId="3540" xr:uid="{00000000-0005-0000-0000-0000E3140000}"/>
    <cellStyle name="Normal 5 2 3 6 3 2 2" xfId="14205" xr:uid="{00000000-0005-0000-0000-0000E4140000}"/>
    <cellStyle name="Normal 5 2 3 6 3 2 3" xfId="9089" xr:uid="{00000000-0005-0000-0000-0000E5140000}"/>
    <cellStyle name="Normal 5 2 3 6 3 3" xfId="9090" xr:uid="{00000000-0005-0000-0000-0000E6140000}"/>
    <cellStyle name="Normal 5 2 3 6 3 4" xfId="7178" xr:uid="{00000000-0005-0000-0000-0000E7140000}"/>
    <cellStyle name="Normal 5 2 3 6 3 5" xfId="12392" xr:uid="{00000000-0005-0000-0000-0000E8140000}"/>
    <cellStyle name="Normal 5 2 3 6 3 6" xfId="5353" xr:uid="{00000000-0005-0000-0000-0000E9140000}"/>
    <cellStyle name="Normal 5 2 3 6 4" xfId="2590" xr:uid="{00000000-0005-0000-0000-0000EA140000}"/>
    <cellStyle name="Normal 5 2 3 6 4 2" xfId="13255" xr:uid="{00000000-0005-0000-0000-0000EB140000}"/>
    <cellStyle name="Normal 5 2 3 6 4 3" xfId="9091" xr:uid="{00000000-0005-0000-0000-0000EC140000}"/>
    <cellStyle name="Normal 5 2 3 6 5" xfId="9092" xr:uid="{00000000-0005-0000-0000-0000ED140000}"/>
    <cellStyle name="Normal 5 2 3 6 6" xfId="6228" xr:uid="{00000000-0005-0000-0000-0000EE140000}"/>
    <cellStyle name="Normal 5 2 3 6 7" xfId="11442" xr:uid="{00000000-0005-0000-0000-0000EF140000}"/>
    <cellStyle name="Normal 5 2 3 6 8" xfId="4403" xr:uid="{00000000-0005-0000-0000-0000F0140000}"/>
    <cellStyle name="Normal 5 2 3 7" xfId="858" xr:uid="{00000000-0005-0000-0000-0000F1140000}"/>
    <cellStyle name="Normal 5 2 3 7 2" xfId="1586" xr:uid="{00000000-0005-0000-0000-0000F2140000}"/>
    <cellStyle name="Normal 5 2 3 7 2 2" xfId="3542" xr:uid="{00000000-0005-0000-0000-0000F3140000}"/>
    <cellStyle name="Normal 5 2 3 7 2 2 2" xfId="14207" xr:uid="{00000000-0005-0000-0000-0000F4140000}"/>
    <cellStyle name="Normal 5 2 3 7 2 2 3" xfId="9093" xr:uid="{00000000-0005-0000-0000-0000F5140000}"/>
    <cellStyle name="Normal 5 2 3 7 2 3" xfId="9094" xr:uid="{00000000-0005-0000-0000-0000F6140000}"/>
    <cellStyle name="Normal 5 2 3 7 2 4" xfId="7180" xr:uid="{00000000-0005-0000-0000-0000F7140000}"/>
    <cellStyle name="Normal 5 2 3 7 2 5" xfId="12394" xr:uid="{00000000-0005-0000-0000-0000F8140000}"/>
    <cellStyle name="Normal 5 2 3 7 2 6" xfId="5355" xr:uid="{00000000-0005-0000-0000-0000F9140000}"/>
    <cellStyle name="Normal 5 2 3 7 3" xfId="2912" xr:uid="{00000000-0005-0000-0000-0000FA140000}"/>
    <cellStyle name="Normal 5 2 3 7 3 2" xfId="13577" xr:uid="{00000000-0005-0000-0000-0000FB140000}"/>
    <cellStyle name="Normal 5 2 3 7 3 3" xfId="9095" xr:uid="{00000000-0005-0000-0000-0000FC140000}"/>
    <cellStyle name="Normal 5 2 3 7 4" xfId="9096" xr:uid="{00000000-0005-0000-0000-0000FD140000}"/>
    <cellStyle name="Normal 5 2 3 7 5" xfId="6550" xr:uid="{00000000-0005-0000-0000-0000FE140000}"/>
    <cellStyle name="Normal 5 2 3 7 6" xfId="11764" xr:uid="{00000000-0005-0000-0000-0000FF140000}"/>
    <cellStyle name="Normal 5 2 3 7 7" xfId="4725" xr:uid="{00000000-0005-0000-0000-000000150000}"/>
    <cellStyle name="Normal 5 2 3 8" xfId="1323" xr:uid="{00000000-0005-0000-0000-000001150000}"/>
    <cellStyle name="Normal 5 2 3 8 2" xfId="3279" xr:uid="{00000000-0005-0000-0000-000002150000}"/>
    <cellStyle name="Normal 5 2 3 8 2 2" xfId="13944" xr:uid="{00000000-0005-0000-0000-000003150000}"/>
    <cellStyle name="Normal 5 2 3 8 2 3" xfId="9097" xr:uid="{00000000-0005-0000-0000-000004150000}"/>
    <cellStyle name="Normal 5 2 3 8 3" xfId="9098" xr:uid="{00000000-0005-0000-0000-000005150000}"/>
    <cellStyle name="Normal 5 2 3 8 4" xfId="6917" xr:uid="{00000000-0005-0000-0000-000006150000}"/>
    <cellStyle name="Normal 5 2 3 8 5" xfId="12131" xr:uid="{00000000-0005-0000-0000-000007150000}"/>
    <cellStyle name="Normal 5 2 3 8 6" xfId="5092" xr:uid="{00000000-0005-0000-0000-000008150000}"/>
    <cellStyle name="Normal 5 2 3 9" xfId="272" xr:uid="{00000000-0005-0000-0000-000009150000}"/>
    <cellStyle name="Normal 5 2 3 9 2" xfId="2545" xr:uid="{00000000-0005-0000-0000-00000A150000}"/>
    <cellStyle name="Normal 5 2 3 9 2 2" xfId="13211" xr:uid="{00000000-0005-0000-0000-00000B150000}"/>
    <cellStyle name="Normal 5 2 3 9 2 3" xfId="9099" xr:uid="{00000000-0005-0000-0000-00000C150000}"/>
    <cellStyle name="Normal 5 2 3 9 3" xfId="9100" xr:uid="{00000000-0005-0000-0000-00000D150000}"/>
    <cellStyle name="Normal 5 2 3 9 4" xfId="6183" xr:uid="{00000000-0005-0000-0000-00000E150000}"/>
    <cellStyle name="Normal 5 2 3 9 5" xfId="11398" xr:uid="{00000000-0005-0000-0000-00000F150000}"/>
    <cellStyle name="Normal 5 2 3 9 6" xfId="4359" xr:uid="{00000000-0005-0000-0000-000010150000}"/>
    <cellStyle name="Normal 5 2 4" xfId="584" xr:uid="{00000000-0005-0000-0000-000011150000}"/>
    <cellStyle name="Normal 5 2 4 10" xfId="11535" xr:uid="{00000000-0005-0000-0000-000012150000}"/>
    <cellStyle name="Normal 5 2 4 11" xfId="4496" xr:uid="{00000000-0005-0000-0000-000013150000}"/>
    <cellStyle name="Normal 5 2 4 2" xfId="754" xr:uid="{00000000-0005-0000-0000-000014150000}"/>
    <cellStyle name="Normal 5 2 4 2 2" xfId="1217" xr:uid="{00000000-0005-0000-0000-000015150000}"/>
    <cellStyle name="Normal 5 2 4 2 2 2" xfId="1589" xr:uid="{00000000-0005-0000-0000-000016150000}"/>
    <cellStyle name="Normal 5 2 4 2 2 2 2" xfId="3545" xr:uid="{00000000-0005-0000-0000-000017150000}"/>
    <cellStyle name="Normal 5 2 4 2 2 2 2 2" xfId="14210" xr:uid="{00000000-0005-0000-0000-000018150000}"/>
    <cellStyle name="Normal 5 2 4 2 2 2 2 3" xfId="9101" xr:uid="{00000000-0005-0000-0000-000019150000}"/>
    <cellStyle name="Normal 5 2 4 2 2 2 3" xfId="9102" xr:uid="{00000000-0005-0000-0000-00001A150000}"/>
    <cellStyle name="Normal 5 2 4 2 2 2 4" xfId="7183" xr:uid="{00000000-0005-0000-0000-00001B150000}"/>
    <cellStyle name="Normal 5 2 4 2 2 2 5" xfId="12397" xr:uid="{00000000-0005-0000-0000-00001C150000}"/>
    <cellStyle name="Normal 5 2 4 2 2 2 6" xfId="5358" xr:uid="{00000000-0005-0000-0000-00001D150000}"/>
    <cellStyle name="Normal 5 2 4 2 2 3" xfId="3185" xr:uid="{00000000-0005-0000-0000-00001E150000}"/>
    <cellStyle name="Normal 5 2 4 2 2 3 2" xfId="13850" xr:uid="{00000000-0005-0000-0000-00001F150000}"/>
    <cellStyle name="Normal 5 2 4 2 2 3 3" xfId="9103" xr:uid="{00000000-0005-0000-0000-000020150000}"/>
    <cellStyle name="Normal 5 2 4 2 2 4" xfId="9104" xr:uid="{00000000-0005-0000-0000-000021150000}"/>
    <cellStyle name="Normal 5 2 4 2 2 5" xfId="6823" xr:uid="{00000000-0005-0000-0000-000022150000}"/>
    <cellStyle name="Normal 5 2 4 2 2 6" xfId="12037" xr:uid="{00000000-0005-0000-0000-000023150000}"/>
    <cellStyle name="Normal 5 2 4 2 2 7" xfId="4998" xr:uid="{00000000-0005-0000-0000-000024150000}"/>
    <cellStyle name="Normal 5 2 4 2 3" xfId="1588" xr:uid="{00000000-0005-0000-0000-000025150000}"/>
    <cellStyle name="Normal 5 2 4 2 3 2" xfId="3544" xr:uid="{00000000-0005-0000-0000-000026150000}"/>
    <cellStyle name="Normal 5 2 4 2 3 2 2" xfId="14209" xr:uid="{00000000-0005-0000-0000-000027150000}"/>
    <cellStyle name="Normal 5 2 4 2 3 2 3" xfId="9105" xr:uid="{00000000-0005-0000-0000-000028150000}"/>
    <cellStyle name="Normal 5 2 4 2 3 3" xfId="9106" xr:uid="{00000000-0005-0000-0000-000029150000}"/>
    <cellStyle name="Normal 5 2 4 2 3 4" xfId="7182" xr:uid="{00000000-0005-0000-0000-00002A150000}"/>
    <cellStyle name="Normal 5 2 4 2 3 5" xfId="12396" xr:uid="{00000000-0005-0000-0000-00002B150000}"/>
    <cellStyle name="Normal 5 2 4 2 3 6" xfId="5357" xr:uid="{00000000-0005-0000-0000-00002C150000}"/>
    <cellStyle name="Normal 5 2 4 2 4" xfId="2818" xr:uid="{00000000-0005-0000-0000-00002D150000}"/>
    <cellStyle name="Normal 5 2 4 2 4 2" xfId="13483" xr:uid="{00000000-0005-0000-0000-00002E150000}"/>
    <cellStyle name="Normal 5 2 4 2 4 3" xfId="9107" xr:uid="{00000000-0005-0000-0000-00002F150000}"/>
    <cellStyle name="Normal 5 2 4 2 5" xfId="9108" xr:uid="{00000000-0005-0000-0000-000030150000}"/>
    <cellStyle name="Normal 5 2 4 2 6" xfId="6456" xr:uid="{00000000-0005-0000-0000-000031150000}"/>
    <cellStyle name="Normal 5 2 4 2 7" xfId="11670" xr:uid="{00000000-0005-0000-0000-000032150000}"/>
    <cellStyle name="Normal 5 2 4 2 8" xfId="4631" xr:uid="{00000000-0005-0000-0000-000033150000}"/>
    <cellStyle name="Normal 5 2 4 3" xfId="906" xr:uid="{00000000-0005-0000-0000-000034150000}"/>
    <cellStyle name="Normal 5 2 4 3 2" xfId="1590" xr:uid="{00000000-0005-0000-0000-000035150000}"/>
    <cellStyle name="Normal 5 2 4 3 2 2" xfId="3546" xr:uid="{00000000-0005-0000-0000-000036150000}"/>
    <cellStyle name="Normal 5 2 4 3 2 2 2" xfId="14211" xr:uid="{00000000-0005-0000-0000-000037150000}"/>
    <cellStyle name="Normal 5 2 4 3 2 2 3" xfId="9109" xr:uid="{00000000-0005-0000-0000-000038150000}"/>
    <cellStyle name="Normal 5 2 4 3 2 3" xfId="9110" xr:uid="{00000000-0005-0000-0000-000039150000}"/>
    <cellStyle name="Normal 5 2 4 3 2 4" xfId="7184" xr:uid="{00000000-0005-0000-0000-00003A150000}"/>
    <cellStyle name="Normal 5 2 4 3 2 5" xfId="12398" xr:uid="{00000000-0005-0000-0000-00003B150000}"/>
    <cellStyle name="Normal 5 2 4 3 2 6" xfId="5359" xr:uid="{00000000-0005-0000-0000-00003C150000}"/>
    <cellStyle name="Normal 5 2 4 3 3" xfId="2956" xr:uid="{00000000-0005-0000-0000-00003D150000}"/>
    <cellStyle name="Normal 5 2 4 3 3 2" xfId="13621" xr:uid="{00000000-0005-0000-0000-00003E150000}"/>
    <cellStyle name="Normal 5 2 4 3 3 3" xfId="9111" xr:uid="{00000000-0005-0000-0000-00003F150000}"/>
    <cellStyle name="Normal 5 2 4 3 4" xfId="9112" xr:uid="{00000000-0005-0000-0000-000040150000}"/>
    <cellStyle name="Normal 5 2 4 3 5" xfId="6594" xr:uid="{00000000-0005-0000-0000-000041150000}"/>
    <cellStyle name="Normal 5 2 4 3 6" xfId="11808" xr:uid="{00000000-0005-0000-0000-000042150000}"/>
    <cellStyle name="Normal 5 2 4 3 7" xfId="4769" xr:uid="{00000000-0005-0000-0000-000043150000}"/>
    <cellStyle name="Normal 5 2 4 4" xfId="1587" xr:uid="{00000000-0005-0000-0000-000044150000}"/>
    <cellStyle name="Normal 5 2 4 4 2" xfId="3543" xr:uid="{00000000-0005-0000-0000-000045150000}"/>
    <cellStyle name="Normal 5 2 4 4 2 2" xfId="14208" xr:uid="{00000000-0005-0000-0000-000046150000}"/>
    <cellStyle name="Normal 5 2 4 4 2 3" xfId="9113" xr:uid="{00000000-0005-0000-0000-000047150000}"/>
    <cellStyle name="Normal 5 2 4 4 3" xfId="9114" xr:uid="{00000000-0005-0000-0000-000048150000}"/>
    <cellStyle name="Normal 5 2 4 4 4" xfId="7181" xr:uid="{00000000-0005-0000-0000-000049150000}"/>
    <cellStyle name="Normal 5 2 4 4 5" xfId="12395" xr:uid="{00000000-0005-0000-0000-00004A150000}"/>
    <cellStyle name="Normal 5 2 4 4 6" xfId="5356" xr:uid="{00000000-0005-0000-0000-00004B150000}"/>
    <cellStyle name="Normal 5 2 4 5" xfId="2211" xr:uid="{00000000-0005-0000-0000-00004C150000}"/>
    <cellStyle name="Normal 5 2 4 5 2" xfId="4064" xr:uid="{00000000-0005-0000-0000-00004D150000}"/>
    <cellStyle name="Normal 5 2 4 5 2 2" xfId="14726" xr:uid="{00000000-0005-0000-0000-00004E150000}"/>
    <cellStyle name="Normal 5 2 4 5 2 3" xfId="9115" xr:uid="{00000000-0005-0000-0000-00004F150000}"/>
    <cellStyle name="Normal 5 2 4 5 3" xfId="9116" xr:uid="{00000000-0005-0000-0000-000050150000}"/>
    <cellStyle name="Normal 5 2 4 5 4" xfId="7702" xr:uid="{00000000-0005-0000-0000-000051150000}"/>
    <cellStyle name="Normal 5 2 4 5 5" xfId="12913" xr:uid="{00000000-0005-0000-0000-000052150000}"/>
    <cellStyle name="Normal 5 2 4 5 6" xfId="5874" xr:uid="{00000000-0005-0000-0000-000053150000}"/>
    <cellStyle name="Normal 5 2 4 6" xfId="2356" xr:uid="{00000000-0005-0000-0000-000054150000}"/>
    <cellStyle name="Normal 5 2 4 6 2" xfId="4199" xr:uid="{00000000-0005-0000-0000-000055150000}"/>
    <cellStyle name="Normal 5 2 4 6 2 2" xfId="14861" xr:uid="{00000000-0005-0000-0000-000056150000}"/>
    <cellStyle name="Normal 5 2 4 6 2 3" xfId="9117" xr:uid="{00000000-0005-0000-0000-000057150000}"/>
    <cellStyle name="Normal 5 2 4 6 3" xfId="7837" xr:uid="{00000000-0005-0000-0000-000058150000}"/>
    <cellStyle name="Normal 5 2 4 6 4" xfId="13048" xr:uid="{00000000-0005-0000-0000-000059150000}"/>
    <cellStyle name="Normal 5 2 4 6 5" xfId="6009" xr:uid="{00000000-0005-0000-0000-00005A150000}"/>
    <cellStyle name="Normal 5 2 4 7" xfId="2683" xr:uid="{00000000-0005-0000-0000-00005B150000}"/>
    <cellStyle name="Normal 5 2 4 7 2" xfId="13348" xr:uid="{00000000-0005-0000-0000-00005C150000}"/>
    <cellStyle name="Normal 5 2 4 7 3" xfId="9118" xr:uid="{00000000-0005-0000-0000-00005D150000}"/>
    <cellStyle name="Normal 5 2 4 8" xfId="9119" xr:uid="{00000000-0005-0000-0000-00005E150000}"/>
    <cellStyle name="Normal 5 2 4 9" xfId="6321" xr:uid="{00000000-0005-0000-0000-00005F150000}"/>
    <cellStyle name="Normal 5 2 5" xfId="657" xr:uid="{00000000-0005-0000-0000-000060150000}"/>
    <cellStyle name="Normal 5 2 5 10" xfId="11578" xr:uid="{00000000-0005-0000-0000-000061150000}"/>
    <cellStyle name="Normal 5 2 5 11" xfId="4539" xr:uid="{00000000-0005-0000-0000-000062150000}"/>
    <cellStyle name="Normal 5 2 5 2" xfId="798" xr:uid="{00000000-0005-0000-0000-000063150000}"/>
    <cellStyle name="Normal 5 2 5 2 2" xfId="1260" xr:uid="{00000000-0005-0000-0000-000064150000}"/>
    <cellStyle name="Normal 5 2 5 2 2 2" xfId="1593" xr:uid="{00000000-0005-0000-0000-000065150000}"/>
    <cellStyle name="Normal 5 2 5 2 2 2 2" xfId="3549" xr:uid="{00000000-0005-0000-0000-000066150000}"/>
    <cellStyle name="Normal 5 2 5 2 2 2 2 2" xfId="14214" xr:uid="{00000000-0005-0000-0000-000067150000}"/>
    <cellStyle name="Normal 5 2 5 2 2 2 2 3" xfId="9120" xr:uid="{00000000-0005-0000-0000-000068150000}"/>
    <cellStyle name="Normal 5 2 5 2 2 2 3" xfId="9121" xr:uid="{00000000-0005-0000-0000-000069150000}"/>
    <cellStyle name="Normal 5 2 5 2 2 2 4" xfId="7187" xr:uid="{00000000-0005-0000-0000-00006A150000}"/>
    <cellStyle name="Normal 5 2 5 2 2 2 5" xfId="12401" xr:uid="{00000000-0005-0000-0000-00006B150000}"/>
    <cellStyle name="Normal 5 2 5 2 2 2 6" xfId="5362" xr:uid="{00000000-0005-0000-0000-00006C150000}"/>
    <cellStyle name="Normal 5 2 5 2 2 3" xfId="3228" xr:uid="{00000000-0005-0000-0000-00006D150000}"/>
    <cellStyle name="Normal 5 2 5 2 2 3 2" xfId="13893" xr:uid="{00000000-0005-0000-0000-00006E150000}"/>
    <cellStyle name="Normal 5 2 5 2 2 3 3" xfId="9122" xr:uid="{00000000-0005-0000-0000-00006F150000}"/>
    <cellStyle name="Normal 5 2 5 2 2 4" xfId="9123" xr:uid="{00000000-0005-0000-0000-000070150000}"/>
    <cellStyle name="Normal 5 2 5 2 2 5" xfId="6866" xr:uid="{00000000-0005-0000-0000-000071150000}"/>
    <cellStyle name="Normal 5 2 5 2 2 6" xfId="12080" xr:uid="{00000000-0005-0000-0000-000072150000}"/>
    <cellStyle name="Normal 5 2 5 2 2 7" xfId="5041" xr:uid="{00000000-0005-0000-0000-000073150000}"/>
    <cellStyle name="Normal 5 2 5 2 3" xfId="1592" xr:uid="{00000000-0005-0000-0000-000074150000}"/>
    <cellStyle name="Normal 5 2 5 2 3 2" xfId="3548" xr:uid="{00000000-0005-0000-0000-000075150000}"/>
    <cellStyle name="Normal 5 2 5 2 3 2 2" xfId="14213" xr:uid="{00000000-0005-0000-0000-000076150000}"/>
    <cellStyle name="Normal 5 2 5 2 3 2 3" xfId="9124" xr:uid="{00000000-0005-0000-0000-000077150000}"/>
    <cellStyle name="Normal 5 2 5 2 3 3" xfId="9125" xr:uid="{00000000-0005-0000-0000-000078150000}"/>
    <cellStyle name="Normal 5 2 5 2 3 4" xfId="7186" xr:uid="{00000000-0005-0000-0000-000079150000}"/>
    <cellStyle name="Normal 5 2 5 2 3 5" xfId="12400" xr:uid="{00000000-0005-0000-0000-00007A150000}"/>
    <cellStyle name="Normal 5 2 5 2 3 6" xfId="5361" xr:uid="{00000000-0005-0000-0000-00007B150000}"/>
    <cellStyle name="Normal 5 2 5 2 4" xfId="2861" xr:uid="{00000000-0005-0000-0000-00007C150000}"/>
    <cellStyle name="Normal 5 2 5 2 4 2" xfId="13526" xr:uid="{00000000-0005-0000-0000-00007D150000}"/>
    <cellStyle name="Normal 5 2 5 2 4 3" xfId="9126" xr:uid="{00000000-0005-0000-0000-00007E150000}"/>
    <cellStyle name="Normal 5 2 5 2 5" xfId="9127" xr:uid="{00000000-0005-0000-0000-00007F150000}"/>
    <cellStyle name="Normal 5 2 5 2 6" xfId="6499" xr:uid="{00000000-0005-0000-0000-000080150000}"/>
    <cellStyle name="Normal 5 2 5 2 7" xfId="11713" xr:uid="{00000000-0005-0000-0000-000081150000}"/>
    <cellStyle name="Normal 5 2 5 2 8" xfId="4674" xr:uid="{00000000-0005-0000-0000-000082150000}"/>
    <cellStyle name="Normal 5 2 5 3" xfId="950" xr:uid="{00000000-0005-0000-0000-000083150000}"/>
    <cellStyle name="Normal 5 2 5 3 2" xfId="1594" xr:uid="{00000000-0005-0000-0000-000084150000}"/>
    <cellStyle name="Normal 5 2 5 3 2 2" xfId="3550" xr:uid="{00000000-0005-0000-0000-000085150000}"/>
    <cellStyle name="Normal 5 2 5 3 2 2 2" xfId="14215" xr:uid="{00000000-0005-0000-0000-000086150000}"/>
    <cellStyle name="Normal 5 2 5 3 2 2 3" xfId="9128" xr:uid="{00000000-0005-0000-0000-000087150000}"/>
    <cellStyle name="Normal 5 2 5 3 2 3" xfId="9129" xr:uid="{00000000-0005-0000-0000-000088150000}"/>
    <cellStyle name="Normal 5 2 5 3 2 4" xfId="7188" xr:uid="{00000000-0005-0000-0000-000089150000}"/>
    <cellStyle name="Normal 5 2 5 3 2 5" xfId="12402" xr:uid="{00000000-0005-0000-0000-00008A150000}"/>
    <cellStyle name="Normal 5 2 5 3 2 6" xfId="5363" xr:uid="{00000000-0005-0000-0000-00008B150000}"/>
    <cellStyle name="Normal 5 2 5 3 3" xfId="2999" xr:uid="{00000000-0005-0000-0000-00008C150000}"/>
    <cellStyle name="Normal 5 2 5 3 3 2" xfId="13664" xr:uid="{00000000-0005-0000-0000-00008D150000}"/>
    <cellStyle name="Normal 5 2 5 3 3 3" xfId="9130" xr:uid="{00000000-0005-0000-0000-00008E150000}"/>
    <cellStyle name="Normal 5 2 5 3 4" xfId="9131" xr:uid="{00000000-0005-0000-0000-00008F150000}"/>
    <cellStyle name="Normal 5 2 5 3 5" xfId="6637" xr:uid="{00000000-0005-0000-0000-000090150000}"/>
    <cellStyle name="Normal 5 2 5 3 6" xfId="11851" xr:uid="{00000000-0005-0000-0000-000091150000}"/>
    <cellStyle name="Normal 5 2 5 3 7" xfId="4812" xr:uid="{00000000-0005-0000-0000-000092150000}"/>
    <cellStyle name="Normal 5 2 5 4" xfId="1591" xr:uid="{00000000-0005-0000-0000-000093150000}"/>
    <cellStyle name="Normal 5 2 5 4 2" xfId="3547" xr:uid="{00000000-0005-0000-0000-000094150000}"/>
    <cellStyle name="Normal 5 2 5 4 2 2" xfId="14212" xr:uid="{00000000-0005-0000-0000-000095150000}"/>
    <cellStyle name="Normal 5 2 5 4 2 3" xfId="9132" xr:uid="{00000000-0005-0000-0000-000096150000}"/>
    <cellStyle name="Normal 5 2 5 4 3" xfId="9133" xr:uid="{00000000-0005-0000-0000-000097150000}"/>
    <cellStyle name="Normal 5 2 5 4 4" xfId="7185" xr:uid="{00000000-0005-0000-0000-000098150000}"/>
    <cellStyle name="Normal 5 2 5 4 5" xfId="12399" xr:uid="{00000000-0005-0000-0000-000099150000}"/>
    <cellStyle name="Normal 5 2 5 4 6" xfId="5360" xr:uid="{00000000-0005-0000-0000-00009A150000}"/>
    <cellStyle name="Normal 5 2 5 5" xfId="2255" xr:uid="{00000000-0005-0000-0000-00009B150000}"/>
    <cellStyle name="Normal 5 2 5 5 2" xfId="4107" xr:uid="{00000000-0005-0000-0000-00009C150000}"/>
    <cellStyle name="Normal 5 2 5 5 2 2" xfId="14769" xr:uid="{00000000-0005-0000-0000-00009D150000}"/>
    <cellStyle name="Normal 5 2 5 5 2 3" xfId="9134" xr:uid="{00000000-0005-0000-0000-00009E150000}"/>
    <cellStyle name="Normal 5 2 5 5 3" xfId="9135" xr:uid="{00000000-0005-0000-0000-00009F150000}"/>
    <cellStyle name="Normal 5 2 5 5 4" xfId="7745" xr:uid="{00000000-0005-0000-0000-0000A0150000}"/>
    <cellStyle name="Normal 5 2 5 5 5" xfId="12956" xr:uid="{00000000-0005-0000-0000-0000A1150000}"/>
    <cellStyle name="Normal 5 2 5 5 6" xfId="5917" xr:uid="{00000000-0005-0000-0000-0000A2150000}"/>
    <cellStyle name="Normal 5 2 5 6" xfId="2399" xr:uid="{00000000-0005-0000-0000-0000A3150000}"/>
    <cellStyle name="Normal 5 2 5 6 2" xfId="4242" xr:uid="{00000000-0005-0000-0000-0000A4150000}"/>
    <cellStyle name="Normal 5 2 5 6 2 2" xfId="14904" xr:uid="{00000000-0005-0000-0000-0000A5150000}"/>
    <cellStyle name="Normal 5 2 5 6 2 3" xfId="9136" xr:uid="{00000000-0005-0000-0000-0000A6150000}"/>
    <cellStyle name="Normal 5 2 5 6 3" xfId="7880" xr:uid="{00000000-0005-0000-0000-0000A7150000}"/>
    <cellStyle name="Normal 5 2 5 6 4" xfId="13091" xr:uid="{00000000-0005-0000-0000-0000A8150000}"/>
    <cellStyle name="Normal 5 2 5 6 5" xfId="6052" xr:uid="{00000000-0005-0000-0000-0000A9150000}"/>
    <cellStyle name="Normal 5 2 5 7" xfId="2726" xr:uid="{00000000-0005-0000-0000-0000AA150000}"/>
    <cellStyle name="Normal 5 2 5 7 2" xfId="13391" xr:uid="{00000000-0005-0000-0000-0000AB150000}"/>
    <cellStyle name="Normal 5 2 5 7 3" xfId="9137" xr:uid="{00000000-0005-0000-0000-0000AC150000}"/>
    <cellStyle name="Normal 5 2 5 8" xfId="9138" xr:uid="{00000000-0005-0000-0000-0000AD150000}"/>
    <cellStyle name="Normal 5 2 5 9" xfId="6364" xr:uid="{00000000-0005-0000-0000-0000AE150000}"/>
    <cellStyle name="Normal 5 2 6" xfId="492" xr:uid="{00000000-0005-0000-0000-0000AF150000}"/>
    <cellStyle name="Normal 5 2 6 2" xfId="1059" xr:uid="{00000000-0005-0000-0000-0000B0150000}"/>
    <cellStyle name="Normal 5 2 6 2 2" xfId="1596" xr:uid="{00000000-0005-0000-0000-0000B1150000}"/>
    <cellStyle name="Normal 5 2 6 2 2 2" xfId="3552" xr:uid="{00000000-0005-0000-0000-0000B2150000}"/>
    <cellStyle name="Normal 5 2 6 2 2 2 2" xfId="14217" xr:uid="{00000000-0005-0000-0000-0000B3150000}"/>
    <cellStyle name="Normal 5 2 6 2 2 2 3" xfId="9139" xr:uid="{00000000-0005-0000-0000-0000B4150000}"/>
    <cellStyle name="Normal 5 2 6 2 2 3" xfId="9140" xr:uid="{00000000-0005-0000-0000-0000B5150000}"/>
    <cellStyle name="Normal 5 2 6 2 2 4" xfId="7190" xr:uid="{00000000-0005-0000-0000-0000B6150000}"/>
    <cellStyle name="Normal 5 2 6 2 2 5" xfId="12404" xr:uid="{00000000-0005-0000-0000-0000B7150000}"/>
    <cellStyle name="Normal 5 2 6 2 2 6" xfId="5365" xr:uid="{00000000-0005-0000-0000-0000B8150000}"/>
    <cellStyle name="Normal 5 2 6 2 3" xfId="3089" xr:uid="{00000000-0005-0000-0000-0000B9150000}"/>
    <cellStyle name="Normal 5 2 6 2 3 2" xfId="13754" xr:uid="{00000000-0005-0000-0000-0000BA150000}"/>
    <cellStyle name="Normal 5 2 6 2 3 3" xfId="9141" xr:uid="{00000000-0005-0000-0000-0000BB150000}"/>
    <cellStyle name="Normal 5 2 6 2 4" xfId="9142" xr:uid="{00000000-0005-0000-0000-0000BC150000}"/>
    <cellStyle name="Normal 5 2 6 2 5" xfId="6727" xr:uid="{00000000-0005-0000-0000-0000BD150000}"/>
    <cellStyle name="Normal 5 2 6 2 6" xfId="11941" xr:uid="{00000000-0005-0000-0000-0000BE150000}"/>
    <cellStyle name="Normal 5 2 6 2 7" xfId="4902" xr:uid="{00000000-0005-0000-0000-0000BF150000}"/>
    <cellStyle name="Normal 5 2 6 3" xfId="1595" xr:uid="{00000000-0005-0000-0000-0000C0150000}"/>
    <cellStyle name="Normal 5 2 6 3 2" xfId="3551" xr:uid="{00000000-0005-0000-0000-0000C1150000}"/>
    <cellStyle name="Normal 5 2 6 3 2 2" xfId="14216" xr:uid="{00000000-0005-0000-0000-0000C2150000}"/>
    <cellStyle name="Normal 5 2 6 3 2 3" xfId="9143" xr:uid="{00000000-0005-0000-0000-0000C3150000}"/>
    <cellStyle name="Normal 5 2 6 3 3" xfId="9144" xr:uid="{00000000-0005-0000-0000-0000C4150000}"/>
    <cellStyle name="Normal 5 2 6 3 4" xfId="7189" xr:uid="{00000000-0005-0000-0000-0000C5150000}"/>
    <cellStyle name="Normal 5 2 6 3 5" xfId="12403" xr:uid="{00000000-0005-0000-0000-0000C6150000}"/>
    <cellStyle name="Normal 5 2 6 3 6" xfId="5364" xr:uid="{00000000-0005-0000-0000-0000C7150000}"/>
    <cellStyle name="Normal 5 2 6 4" xfId="2637" xr:uid="{00000000-0005-0000-0000-0000C8150000}"/>
    <cellStyle name="Normal 5 2 6 4 2" xfId="13302" xr:uid="{00000000-0005-0000-0000-0000C9150000}"/>
    <cellStyle name="Normal 5 2 6 4 3" xfId="9145" xr:uid="{00000000-0005-0000-0000-0000CA150000}"/>
    <cellStyle name="Normal 5 2 6 5" xfId="9146" xr:uid="{00000000-0005-0000-0000-0000CB150000}"/>
    <cellStyle name="Normal 5 2 6 6" xfId="6275" xr:uid="{00000000-0005-0000-0000-0000CC150000}"/>
    <cellStyle name="Normal 5 2 6 7" xfId="11489" xr:uid="{00000000-0005-0000-0000-0000CD150000}"/>
    <cellStyle name="Normal 5 2 6 8" xfId="4450" xr:uid="{00000000-0005-0000-0000-0000CE150000}"/>
    <cellStyle name="Normal 5 2 7" xfId="708" xr:uid="{00000000-0005-0000-0000-0000CF150000}"/>
    <cellStyle name="Normal 5 2 7 2" xfId="1171" xr:uid="{00000000-0005-0000-0000-0000D0150000}"/>
    <cellStyle name="Normal 5 2 7 2 2" xfId="1598" xr:uid="{00000000-0005-0000-0000-0000D1150000}"/>
    <cellStyle name="Normal 5 2 7 2 2 2" xfId="3554" xr:uid="{00000000-0005-0000-0000-0000D2150000}"/>
    <cellStyle name="Normal 5 2 7 2 2 2 2" xfId="14219" xr:uid="{00000000-0005-0000-0000-0000D3150000}"/>
    <cellStyle name="Normal 5 2 7 2 2 2 3" xfId="9147" xr:uid="{00000000-0005-0000-0000-0000D4150000}"/>
    <cellStyle name="Normal 5 2 7 2 2 3" xfId="9148" xr:uid="{00000000-0005-0000-0000-0000D5150000}"/>
    <cellStyle name="Normal 5 2 7 2 2 4" xfId="7192" xr:uid="{00000000-0005-0000-0000-0000D6150000}"/>
    <cellStyle name="Normal 5 2 7 2 2 5" xfId="12406" xr:uid="{00000000-0005-0000-0000-0000D7150000}"/>
    <cellStyle name="Normal 5 2 7 2 2 6" xfId="5367" xr:uid="{00000000-0005-0000-0000-0000D8150000}"/>
    <cellStyle name="Normal 5 2 7 2 3" xfId="3139" xr:uid="{00000000-0005-0000-0000-0000D9150000}"/>
    <cellStyle name="Normal 5 2 7 2 3 2" xfId="13804" xr:uid="{00000000-0005-0000-0000-0000DA150000}"/>
    <cellStyle name="Normal 5 2 7 2 3 3" xfId="9149" xr:uid="{00000000-0005-0000-0000-0000DB150000}"/>
    <cellStyle name="Normal 5 2 7 2 4" xfId="9150" xr:uid="{00000000-0005-0000-0000-0000DC150000}"/>
    <cellStyle name="Normal 5 2 7 2 5" xfId="6777" xr:uid="{00000000-0005-0000-0000-0000DD150000}"/>
    <cellStyle name="Normal 5 2 7 2 6" xfId="11991" xr:uid="{00000000-0005-0000-0000-0000DE150000}"/>
    <cellStyle name="Normal 5 2 7 2 7" xfId="4952" xr:uid="{00000000-0005-0000-0000-0000DF150000}"/>
    <cellStyle name="Normal 5 2 7 3" xfId="1597" xr:uid="{00000000-0005-0000-0000-0000E0150000}"/>
    <cellStyle name="Normal 5 2 7 3 2" xfId="3553" xr:uid="{00000000-0005-0000-0000-0000E1150000}"/>
    <cellStyle name="Normal 5 2 7 3 2 2" xfId="14218" xr:uid="{00000000-0005-0000-0000-0000E2150000}"/>
    <cellStyle name="Normal 5 2 7 3 2 3" xfId="9151" xr:uid="{00000000-0005-0000-0000-0000E3150000}"/>
    <cellStyle name="Normal 5 2 7 3 3" xfId="9152" xr:uid="{00000000-0005-0000-0000-0000E4150000}"/>
    <cellStyle name="Normal 5 2 7 3 4" xfId="7191" xr:uid="{00000000-0005-0000-0000-0000E5150000}"/>
    <cellStyle name="Normal 5 2 7 3 5" xfId="12405" xr:uid="{00000000-0005-0000-0000-0000E6150000}"/>
    <cellStyle name="Normal 5 2 7 3 6" xfId="5366" xr:uid="{00000000-0005-0000-0000-0000E7150000}"/>
    <cellStyle name="Normal 5 2 7 4" xfId="2772" xr:uid="{00000000-0005-0000-0000-0000E8150000}"/>
    <cellStyle name="Normal 5 2 7 4 2" xfId="13437" xr:uid="{00000000-0005-0000-0000-0000E9150000}"/>
    <cellStyle name="Normal 5 2 7 4 3" xfId="9153" xr:uid="{00000000-0005-0000-0000-0000EA150000}"/>
    <cellStyle name="Normal 5 2 7 5" xfId="9154" xr:uid="{00000000-0005-0000-0000-0000EB150000}"/>
    <cellStyle name="Normal 5 2 7 6" xfId="6410" xr:uid="{00000000-0005-0000-0000-0000EC150000}"/>
    <cellStyle name="Normal 5 2 7 7" xfId="11624" xr:uid="{00000000-0005-0000-0000-0000ED150000}"/>
    <cellStyle name="Normal 5 2 7 8" xfId="4585" xr:uid="{00000000-0005-0000-0000-0000EE150000}"/>
    <cellStyle name="Normal 5 2 8" xfId="377" xr:uid="{00000000-0005-0000-0000-0000EF150000}"/>
    <cellStyle name="Normal 5 2 8 2" xfId="1002" xr:uid="{00000000-0005-0000-0000-0000F0150000}"/>
    <cellStyle name="Normal 5 2 8 2 2" xfId="1600" xr:uid="{00000000-0005-0000-0000-0000F1150000}"/>
    <cellStyle name="Normal 5 2 8 2 2 2" xfId="3556" xr:uid="{00000000-0005-0000-0000-0000F2150000}"/>
    <cellStyle name="Normal 5 2 8 2 2 2 2" xfId="14221" xr:uid="{00000000-0005-0000-0000-0000F3150000}"/>
    <cellStyle name="Normal 5 2 8 2 2 2 3" xfId="9155" xr:uid="{00000000-0005-0000-0000-0000F4150000}"/>
    <cellStyle name="Normal 5 2 8 2 2 3" xfId="9156" xr:uid="{00000000-0005-0000-0000-0000F5150000}"/>
    <cellStyle name="Normal 5 2 8 2 2 4" xfId="7194" xr:uid="{00000000-0005-0000-0000-0000F6150000}"/>
    <cellStyle name="Normal 5 2 8 2 2 5" xfId="12408" xr:uid="{00000000-0005-0000-0000-0000F7150000}"/>
    <cellStyle name="Normal 5 2 8 2 2 6" xfId="5369" xr:uid="{00000000-0005-0000-0000-0000F8150000}"/>
    <cellStyle name="Normal 5 2 8 2 3" xfId="3045" xr:uid="{00000000-0005-0000-0000-0000F9150000}"/>
    <cellStyle name="Normal 5 2 8 2 3 2" xfId="13710" xr:uid="{00000000-0005-0000-0000-0000FA150000}"/>
    <cellStyle name="Normal 5 2 8 2 3 3" xfId="9157" xr:uid="{00000000-0005-0000-0000-0000FB150000}"/>
    <cellStyle name="Normal 5 2 8 2 4" xfId="9158" xr:uid="{00000000-0005-0000-0000-0000FC150000}"/>
    <cellStyle name="Normal 5 2 8 2 5" xfId="6683" xr:uid="{00000000-0005-0000-0000-0000FD150000}"/>
    <cellStyle name="Normal 5 2 8 2 6" xfId="11897" xr:uid="{00000000-0005-0000-0000-0000FE150000}"/>
    <cellStyle name="Normal 5 2 8 2 7" xfId="4858" xr:uid="{00000000-0005-0000-0000-0000FF150000}"/>
    <cellStyle name="Normal 5 2 8 3" xfId="1599" xr:uid="{00000000-0005-0000-0000-000000160000}"/>
    <cellStyle name="Normal 5 2 8 3 2" xfId="3555" xr:uid="{00000000-0005-0000-0000-000001160000}"/>
    <cellStyle name="Normal 5 2 8 3 2 2" xfId="14220" xr:uid="{00000000-0005-0000-0000-000002160000}"/>
    <cellStyle name="Normal 5 2 8 3 2 3" xfId="9159" xr:uid="{00000000-0005-0000-0000-000003160000}"/>
    <cellStyle name="Normal 5 2 8 3 3" xfId="9160" xr:uid="{00000000-0005-0000-0000-000004160000}"/>
    <cellStyle name="Normal 5 2 8 3 4" xfId="7193" xr:uid="{00000000-0005-0000-0000-000005160000}"/>
    <cellStyle name="Normal 5 2 8 3 5" xfId="12407" xr:uid="{00000000-0005-0000-0000-000006160000}"/>
    <cellStyle name="Normal 5 2 8 3 6" xfId="5368" xr:uid="{00000000-0005-0000-0000-000007160000}"/>
    <cellStyle name="Normal 5 2 8 4" xfId="2588" xr:uid="{00000000-0005-0000-0000-000008160000}"/>
    <cellStyle name="Normal 5 2 8 4 2" xfId="13253" xr:uid="{00000000-0005-0000-0000-000009160000}"/>
    <cellStyle name="Normal 5 2 8 4 3" xfId="9161" xr:uid="{00000000-0005-0000-0000-00000A160000}"/>
    <cellStyle name="Normal 5 2 8 5" xfId="9162" xr:uid="{00000000-0005-0000-0000-00000B160000}"/>
    <cellStyle name="Normal 5 2 8 6" xfId="6226" xr:uid="{00000000-0005-0000-0000-00000C160000}"/>
    <cellStyle name="Normal 5 2 8 7" xfId="11440" xr:uid="{00000000-0005-0000-0000-00000D160000}"/>
    <cellStyle name="Normal 5 2 8 8" xfId="4401" xr:uid="{00000000-0005-0000-0000-00000E160000}"/>
    <cellStyle name="Normal 5 2 9" xfId="856" xr:uid="{00000000-0005-0000-0000-00000F160000}"/>
    <cellStyle name="Normal 5 2 9 2" xfId="1601" xr:uid="{00000000-0005-0000-0000-000010160000}"/>
    <cellStyle name="Normal 5 2 9 2 2" xfId="3557" xr:uid="{00000000-0005-0000-0000-000011160000}"/>
    <cellStyle name="Normal 5 2 9 2 2 2" xfId="14222" xr:uid="{00000000-0005-0000-0000-000012160000}"/>
    <cellStyle name="Normal 5 2 9 2 2 3" xfId="9163" xr:uid="{00000000-0005-0000-0000-000013160000}"/>
    <cellStyle name="Normal 5 2 9 2 3" xfId="9164" xr:uid="{00000000-0005-0000-0000-000014160000}"/>
    <cellStyle name="Normal 5 2 9 2 4" xfId="7195" xr:uid="{00000000-0005-0000-0000-000015160000}"/>
    <cellStyle name="Normal 5 2 9 2 5" xfId="12409" xr:uid="{00000000-0005-0000-0000-000016160000}"/>
    <cellStyle name="Normal 5 2 9 2 6" xfId="5370" xr:uid="{00000000-0005-0000-0000-000017160000}"/>
    <cellStyle name="Normal 5 2 9 3" xfId="2910" xr:uid="{00000000-0005-0000-0000-000018160000}"/>
    <cellStyle name="Normal 5 2 9 3 2" xfId="13575" xr:uid="{00000000-0005-0000-0000-000019160000}"/>
    <cellStyle name="Normal 5 2 9 3 3" xfId="9165" xr:uid="{00000000-0005-0000-0000-00001A160000}"/>
    <cellStyle name="Normal 5 2 9 4" xfId="9166" xr:uid="{00000000-0005-0000-0000-00001B160000}"/>
    <cellStyle name="Normal 5 2 9 5" xfId="6548" xr:uid="{00000000-0005-0000-0000-00001C160000}"/>
    <cellStyle name="Normal 5 2 9 6" xfId="11762" xr:uid="{00000000-0005-0000-0000-00001D160000}"/>
    <cellStyle name="Normal 5 2 9 7" xfId="4723" xr:uid="{00000000-0005-0000-0000-00001E160000}"/>
    <cellStyle name="Normal 5 20" xfId="4302" xr:uid="{00000000-0005-0000-0000-00001F160000}"/>
    <cellStyle name="Normal 5 21" xfId="77" xr:uid="{00000000-0005-0000-0000-000020160000}"/>
    <cellStyle name="Normal 5 3" xfId="41" xr:uid="{00000000-0005-0000-0000-000021160000}"/>
    <cellStyle name="Normal 5 3 10" xfId="2162" xr:uid="{00000000-0005-0000-0000-000022160000}"/>
    <cellStyle name="Normal 5 3 10 2" xfId="4020" xr:uid="{00000000-0005-0000-0000-000023160000}"/>
    <cellStyle name="Normal 5 3 10 2 2" xfId="14682" xr:uid="{00000000-0005-0000-0000-000024160000}"/>
    <cellStyle name="Normal 5 3 10 2 3" xfId="9167" xr:uid="{00000000-0005-0000-0000-000025160000}"/>
    <cellStyle name="Normal 5 3 10 3" xfId="9168" xr:uid="{00000000-0005-0000-0000-000026160000}"/>
    <cellStyle name="Normal 5 3 10 4" xfId="7658" xr:uid="{00000000-0005-0000-0000-000027160000}"/>
    <cellStyle name="Normal 5 3 10 5" xfId="12869" xr:uid="{00000000-0005-0000-0000-000028160000}"/>
    <cellStyle name="Normal 5 3 10 6" xfId="5830" xr:uid="{00000000-0005-0000-0000-000029160000}"/>
    <cellStyle name="Normal 5 3 11" xfId="2313" xr:uid="{00000000-0005-0000-0000-00002A160000}"/>
    <cellStyle name="Normal 5 3 11 2" xfId="4156" xr:uid="{00000000-0005-0000-0000-00002B160000}"/>
    <cellStyle name="Normal 5 3 11 2 2" xfId="14818" xr:uid="{00000000-0005-0000-0000-00002C160000}"/>
    <cellStyle name="Normal 5 3 11 2 3" xfId="9169" xr:uid="{00000000-0005-0000-0000-00002D160000}"/>
    <cellStyle name="Normal 5 3 11 3" xfId="7794" xr:uid="{00000000-0005-0000-0000-00002E160000}"/>
    <cellStyle name="Normal 5 3 11 4" xfId="13005" xr:uid="{00000000-0005-0000-0000-00002F160000}"/>
    <cellStyle name="Normal 5 3 11 5" xfId="5966" xr:uid="{00000000-0005-0000-0000-000030160000}"/>
    <cellStyle name="Normal 5 3 12" xfId="2499" xr:uid="{00000000-0005-0000-0000-000031160000}"/>
    <cellStyle name="Normal 5 3 12 2" xfId="9170" xr:uid="{00000000-0005-0000-0000-000032160000}"/>
    <cellStyle name="Normal 5 3 12 3" xfId="13166" xr:uid="{00000000-0005-0000-0000-000033160000}"/>
    <cellStyle name="Normal 5 3 12 4" xfId="6108" xr:uid="{00000000-0005-0000-0000-000034160000}"/>
    <cellStyle name="Normal 5 3 13" xfId="9171" xr:uid="{00000000-0005-0000-0000-000035160000}"/>
    <cellStyle name="Normal 5 3 14" xfId="6137" xr:uid="{00000000-0005-0000-0000-000036160000}"/>
    <cellStyle name="Normal 5 3 15" xfId="11353" xr:uid="{00000000-0005-0000-0000-000037160000}"/>
    <cellStyle name="Normal 5 3 16" xfId="4314" xr:uid="{00000000-0005-0000-0000-000038160000}"/>
    <cellStyle name="Normal 5 3 17" xfId="149" xr:uid="{00000000-0005-0000-0000-000039160000}"/>
    <cellStyle name="Normal 5 3 2" xfId="587" xr:uid="{00000000-0005-0000-0000-00003A160000}"/>
    <cellStyle name="Normal 5 3 2 10" xfId="11538" xr:uid="{00000000-0005-0000-0000-00003B160000}"/>
    <cellStyle name="Normal 5 3 2 11" xfId="4499" xr:uid="{00000000-0005-0000-0000-00003C160000}"/>
    <cellStyle name="Normal 5 3 2 2" xfId="757" xr:uid="{00000000-0005-0000-0000-00003D160000}"/>
    <cellStyle name="Normal 5 3 2 2 2" xfId="1220" xr:uid="{00000000-0005-0000-0000-00003E160000}"/>
    <cellStyle name="Normal 5 3 2 2 2 2" xfId="1604" xr:uid="{00000000-0005-0000-0000-00003F160000}"/>
    <cellStyle name="Normal 5 3 2 2 2 2 2" xfId="3560" xr:uid="{00000000-0005-0000-0000-000040160000}"/>
    <cellStyle name="Normal 5 3 2 2 2 2 2 2" xfId="14225" xr:uid="{00000000-0005-0000-0000-000041160000}"/>
    <cellStyle name="Normal 5 3 2 2 2 2 2 3" xfId="9172" xr:uid="{00000000-0005-0000-0000-000042160000}"/>
    <cellStyle name="Normal 5 3 2 2 2 2 3" xfId="9173" xr:uid="{00000000-0005-0000-0000-000043160000}"/>
    <cellStyle name="Normal 5 3 2 2 2 2 4" xfId="7198" xr:uid="{00000000-0005-0000-0000-000044160000}"/>
    <cellStyle name="Normal 5 3 2 2 2 2 5" xfId="12412" xr:uid="{00000000-0005-0000-0000-000045160000}"/>
    <cellStyle name="Normal 5 3 2 2 2 2 6" xfId="5373" xr:uid="{00000000-0005-0000-0000-000046160000}"/>
    <cellStyle name="Normal 5 3 2 2 2 3" xfId="3188" xr:uid="{00000000-0005-0000-0000-000047160000}"/>
    <cellStyle name="Normal 5 3 2 2 2 3 2" xfId="13853" xr:uid="{00000000-0005-0000-0000-000048160000}"/>
    <cellStyle name="Normal 5 3 2 2 2 3 3" xfId="9174" xr:uid="{00000000-0005-0000-0000-000049160000}"/>
    <cellStyle name="Normal 5 3 2 2 2 4" xfId="9175" xr:uid="{00000000-0005-0000-0000-00004A160000}"/>
    <cellStyle name="Normal 5 3 2 2 2 5" xfId="6826" xr:uid="{00000000-0005-0000-0000-00004B160000}"/>
    <cellStyle name="Normal 5 3 2 2 2 6" xfId="12040" xr:uid="{00000000-0005-0000-0000-00004C160000}"/>
    <cellStyle name="Normal 5 3 2 2 2 7" xfId="5001" xr:uid="{00000000-0005-0000-0000-00004D160000}"/>
    <cellStyle name="Normal 5 3 2 2 3" xfId="1603" xr:uid="{00000000-0005-0000-0000-00004E160000}"/>
    <cellStyle name="Normal 5 3 2 2 3 2" xfId="3559" xr:uid="{00000000-0005-0000-0000-00004F160000}"/>
    <cellStyle name="Normal 5 3 2 2 3 2 2" xfId="14224" xr:uid="{00000000-0005-0000-0000-000050160000}"/>
    <cellStyle name="Normal 5 3 2 2 3 2 3" xfId="9176" xr:uid="{00000000-0005-0000-0000-000051160000}"/>
    <cellStyle name="Normal 5 3 2 2 3 3" xfId="9177" xr:uid="{00000000-0005-0000-0000-000052160000}"/>
    <cellStyle name="Normal 5 3 2 2 3 4" xfId="7197" xr:uid="{00000000-0005-0000-0000-000053160000}"/>
    <cellStyle name="Normal 5 3 2 2 3 5" xfId="12411" xr:uid="{00000000-0005-0000-0000-000054160000}"/>
    <cellStyle name="Normal 5 3 2 2 3 6" xfId="5372" xr:uid="{00000000-0005-0000-0000-000055160000}"/>
    <cellStyle name="Normal 5 3 2 2 4" xfId="2821" xr:uid="{00000000-0005-0000-0000-000056160000}"/>
    <cellStyle name="Normal 5 3 2 2 4 2" xfId="13486" xr:uid="{00000000-0005-0000-0000-000057160000}"/>
    <cellStyle name="Normal 5 3 2 2 4 3" xfId="9178" xr:uid="{00000000-0005-0000-0000-000058160000}"/>
    <cellStyle name="Normal 5 3 2 2 5" xfId="9179" xr:uid="{00000000-0005-0000-0000-000059160000}"/>
    <cellStyle name="Normal 5 3 2 2 6" xfId="6459" xr:uid="{00000000-0005-0000-0000-00005A160000}"/>
    <cellStyle name="Normal 5 3 2 2 7" xfId="11673" xr:uid="{00000000-0005-0000-0000-00005B160000}"/>
    <cellStyle name="Normal 5 3 2 2 8" xfId="4634" xr:uid="{00000000-0005-0000-0000-00005C160000}"/>
    <cellStyle name="Normal 5 3 2 3" xfId="909" xr:uid="{00000000-0005-0000-0000-00005D160000}"/>
    <cellStyle name="Normal 5 3 2 3 2" xfId="1605" xr:uid="{00000000-0005-0000-0000-00005E160000}"/>
    <cellStyle name="Normal 5 3 2 3 2 2" xfId="3561" xr:uid="{00000000-0005-0000-0000-00005F160000}"/>
    <cellStyle name="Normal 5 3 2 3 2 2 2" xfId="14226" xr:uid="{00000000-0005-0000-0000-000060160000}"/>
    <cellStyle name="Normal 5 3 2 3 2 2 3" xfId="9180" xr:uid="{00000000-0005-0000-0000-000061160000}"/>
    <cellStyle name="Normal 5 3 2 3 2 3" xfId="9181" xr:uid="{00000000-0005-0000-0000-000062160000}"/>
    <cellStyle name="Normal 5 3 2 3 2 4" xfId="7199" xr:uid="{00000000-0005-0000-0000-000063160000}"/>
    <cellStyle name="Normal 5 3 2 3 2 5" xfId="12413" xr:uid="{00000000-0005-0000-0000-000064160000}"/>
    <cellStyle name="Normal 5 3 2 3 2 6" xfId="5374" xr:uid="{00000000-0005-0000-0000-000065160000}"/>
    <cellStyle name="Normal 5 3 2 3 3" xfId="2959" xr:uid="{00000000-0005-0000-0000-000066160000}"/>
    <cellStyle name="Normal 5 3 2 3 3 2" xfId="13624" xr:uid="{00000000-0005-0000-0000-000067160000}"/>
    <cellStyle name="Normal 5 3 2 3 3 3" xfId="9182" xr:uid="{00000000-0005-0000-0000-000068160000}"/>
    <cellStyle name="Normal 5 3 2 3 4" xfId="9183" xr:uid="{00000000-0005-0000-0000-000069160000}"/>
    <cellStyle name="Normal 5 3 2 3 5" xfId="6597" xr:uid="{00000000-0005-0000-0000-00006A160000}"/>
    <cellStyle name="Normal 5 3 2 3 6" xfId="11811" xr:uid="{00000000-0005-0000-0000-00006B160000}"/>
    <cellStyle name="Normal 5 3 2 3 7" xfId="4772" xr:uid="{00000000-0005-0000-0000-00006C160000}"/>
    <cellStyle name="Normal 5 3 2 4" xfId="1602" xr:uid="{00000000-0005-0000-0000-00006D160000}"/>
    <cellStyle name="Normal 5 3 2 4 2" xfId="3558" xr:uid="{00000000-0005-0000-0000-00006E160000}"/>
    <cellStyle name="Normal 5 3 2 4 2 2" xfId="14223" xr:uid="{00000000-0005-0000-0000-00006F160000}"/>
    <cellStyle name="Normal 5 3 2 4 2 3" xfId="9184" xr:uid="{00000000-0005-0000-0000-000070160000}"/>
    <cellStyle name="Normal 5 3 2 4 3" xfId="9185" xr:uid="{00000000-0005-0000-0000-000071160000}"/>
    <cellStyle name="Normal 5 3 2 4 4" xfId="7196" xr:uid="{00000000-0005-0000-0000-000072160000}"/>
    <cellStyle name="Normal 5 3 2 4 5" xfId="12410" xr:uid="{00000000-0005-0000-0000-000073160000}"/>
    <cellStyle name="Normal 5 3 2 4 6" xfId="5371" xr:uid="{00000000-0005-0000-0000-000074160000}"/>
    <cellStyle name="Normal 5 3 2 5" xfId="2214" xr:uid="{00000000-0005-0000-0000-000075160000}"/>
    <cellStyle name="Normal 5 3 2 5 2" xfId="4067" xr:uid="{00000000-0005-0000-0000-000076160000}"/>
    <cellStyle name="Normal 5 3 2 5 2 2" xfId="14729" xr:uid="{00000000-0005-0000-0000-000077160000}"/>
    <cellStyle name="Normal 5 3 2 5 2 3" xfId="9186" xr:uid="{00000000-0005-0000-0000-000078160000}"/>
    <cellStyle name="Normal 5 3 2 5 3" xfId="9187" xr:uid="{00000000-0005-0000-0000-000079160000}"/>
    <cellStyle name="Normal 5 3 2 5 4" xfId="7705" xr:uid="{00000000-0005-0000-0000-00007A160000}"/>
    <cellStyle name="Normal 5 3 2 5 5" xfId="12916" xr:uid="{00000000-0005-0000-0000-00007B160000}"/>
    <cellStyle name="Normal 5 3 2 5 6" xfId="5877" xr:uid="{00000000-0005-0000-0000-00007C160000}"/>
    <cellStyle name="Normal 5 3 2 6" xfId="2359" xr:uid="{00000000-0005-0000-0000-00007D160000}"/>
    <cellStyle name="Normal 5 3 2 6 2" xfId="4202" xr:uid="{00000000-0005-0000-0000-00007E160000}"/>
    <cellStyle name="Normal 5 3 2 6 2 2" xfId="14864" xr:uid="{00000000-0005-0000-0000-00007F160000}"/>
    <cellStyle name="Normal 5 3 2 6 2 3" xfId="9188" xr:uid="{00000000-0005-0000-0000-000080160000}"/>
    <cellStyle name="Normal 5 3 2 6 3" xfId="7840" xr:uid="{00000000-0005-0000-0000-000081160000}"/>
    <cellStyle name="Normal 5 3 2 6 4" xfId="13051" xr:uid="{00000000-0005-0000-0000-000082160000}"/>
    <cellStyle name="Normal 5 3 2 6 5" xfId="6012" xr:uid="{00000000-0005-0000-0000-000083160000}"/>
    <cellStyle name="Normal 5 3 2 7" xfId="2686" xr:uid="{00000000-0005-0000-0000-000084160000}"/>
    <cellStyle name="Normal 5 3 2 7 2" xfId="13351" xr:uid="{00000000-0005-0000-0000-000085160000}"/>
    <cellStyle name="Normal 5 3 2 7 3" xfId="9189" xr:uid="{00000000-0005-0000-0000-000086160000}"/>
    <cellStyle name="Normal 5 3 2 8" xfId="9190" xr:uid="{00000000-0005-0000-0000-000087160000}"/>
    <cellStyle name="Normal 5 3 2 9" xfId="6324" xr:uid="{00000000-0005-0000-0000-000088160000}"/>
    <cellStyle name="Normal 5 3 3" xfId="660" xr:uid="{00000000-0005-0000-0000-000089160000}"/>
    <cellStyle name="Normal 5 3 3 10" xfId="11581" xr:uid="{00000000-0005-0000-0000-00008A160000}"/>
    <cellStyle name="Normal 5 3 3 11" xfId="4542" xr:uid="{00000000-0005-0000-0000-00008B160000}"/>
    <cellStyle name="Normal 5 3 3 2" xfId="801" xr:uid="{00000000-0005-0000-0000-00008C160000}"/>
    <cellStyle name="Normal 5 3 3 2 2" xfId="1263" xr:uid="{00000000-0005-0000-0000-00008D160000}"/>
    <cellStyle name="Normal 5 3 3 2 2 2" xfId="1608" xr:uid="{00000000-0005-0000-0000-00008E160000}"/>
    <cellStyle name="Normal 5 3 3 2 2 2 2" xfId="3564" xr:uid="{00000000-0005-0000-0000-00008F160000}"/>
    <cellStyle name="Normal 5 3 3 2 2 2 2 2" xfId="14229" xr:uid="{00000000-0005-0000-0000-000090160000}"/>
    <cellStyle name="Normal 5 3 3 2 2 2 2 3" xfId="9191" xr:uid="{00000000-0005-0000-0000-000091160000}"/>
    <cellStyle name="Normal 5 3 3 2 2 2 3" xfId="9192" xr:uid="{00000000-0005-0000-0000-000092160000}"/>
    <cellStyle name="Normal 5 3 3 2 2 2 4" xfId="7202" xr:uid="{00000000-0005-0000-0000-000093160000}"/>
    <cellStyle name="Normal 5 3 3 2 2 2 5" xfId="12416" xr:uid="{00000000-0005-0000-0000-000094160000}"/>
    <cellStyle name="Normal 5 3 3 2 2 2 6" xfId="5377" xr:uid="{00000000-0005-0000-0000-000095160000}"/>
    <cellStyle name="Normal 5 3 3 2 2 3" xfId="3231" xr:uid="{00000000-0005-0000-0000-000096160000}"/>
    <cellStyle name="Normal 5 3 3 2 2 3 2" xfId="13896" xr:uid="{00000000-0005-0000-0000-000097160000}"/>
    <cellStyle name="Normal 5 3 3 2 2 3 3" xfId="9193" xr:uid="{00000000-0005-0000-0000-000098160000}"/>
    <cellStyle name="Normal 5 3 3 2 2 4" xfId="9194" xr:uid="{00000000-0005-0000-0000-000099160000}"/>
    <cellStyle name="Normal 5 3 3 2 2 5" xfId="6869" xr:uid="{00000000-0005-0000-0000-00009A160000}"/>
    <cellStyle name="Normal 5 3 3 2 2 6" xfId="12083" xr:uid="{00000000-0005-0000-0000-00009B160000}"/>
    <cellStyle name="Normal 5 3 3 2 2 7" xfId="5044" xr:uid="{00000000-0005-0000-0000-00009C160000}"/>
    <cellStyle name="Normal 5 3 3 2 3" xfId="1607" xr:uid="{00000000-0005-0000-0000-00009D160000}"/>
    <cellStyle name="Normal 5 3 3 2 3 2" xfId="3563" xr:uid="{00000000-0005-0000-0000-00009E160000}"/>
    <cellStyle name="Normal 5 3 3 2 3 2 2" xfId="14228" xr:uid="{00000000-0005-0000-0000-00009F160000}"/>
    <cellStyle name="Normal 5 3 3 2 3 2 3" xfId="9195" xr:uid="{00000000-0005-0000-0000-0000A0160000}"/>
    <cellStyle name="Normal 5 3 3 2 3 3" xfId="9196" xr:uid="{00000000-0005-0000-0000-0000A1160000}"/>
    <cellStyle name="Normal 5 3 3 2 3 4" xfId="7201" xr:uid="{00000000-0005-0000-0000-0000A2160000}"/>
    <cellStyle name="Normal 5 3 3 2 3 5" xfId="12415" xr:uid="{00000000-0005-0000-0000-0000A3160000}"/>
    <cellStyle name="Normal 5 3 3 2 3 6" xfId="5376" xr:uid="{00000000-0005-0000-0000-0000A4160000}"/>
    <cellStyle name="Normal 5 3 3 2 4" xfId="2864" xr:uid="{00000000-0005-0000-0000-0000A5160000}"/>
    <cellStyle name="Normal 5 3 3 2 4 2" xfId="13529" xr:uid="{00000000-0005-0000-0000-0000A6160000}"/>
    <cellStyle name="Normal 5 3 3 2 4 3" xfId="9197" xr:uid="{00000000-0005-0000-0000-0000A7160000}"/>
    <cellStyle name="Normal 5 3 3 2 5" xfId="9198" xr:uid="{00000000-0005-0000-0000-0000A8160000}"/>
    <cellStyle name="Normal 5 3 3 2 6" xfId="6502" xr:uid="{00000000-0005-0000-0000-0000A9160000}"/>
    <cellStyle name="Normal 5 3 3 2 7" xfId="11716" xr:uid="{00000000-0005-0000-0000-0000AA160000}"/>
    <cellStyle name="Normal 5 3 3 2 8" xfId="4677" xr:uid="{00000000-0005-0000-0000-0000AB160000}"/>
    <cellStyle name="Normal 5 3 3 3" xfId="953" xr:uid="{00000000-0005-0000-0000-0000AC160000}"/>
    <cellStyle name="Normal 5 3 3 3 2" xfId="1609" xr:uid="{00000000-0005-0000-0000-0000AD160000}"/>
    <cellStyle name="Normal 5 3 3 3 2 2" xfId="3565" xr:uid="{00000000-0005-0000-0000-0000AE160000}"/>
    <cellStyle name="Normal 5 3 3 3 2 2 2" xfId="14230" xr:uid="{00000000-0005-0000-0000-0000AF160000}"/>
    <cellStyle name="Normal 5 3 3 3 2 2 3" xfId="9199" xr:uid="{00000000-0005-0000-0000-0000B0160000}"/>
    <cellStyle name="Normal 5 3 3 3 2 3" xfId="9200" xr:uid="{00000000-0005-0000-0000-0000B1160000}"/>
    <cellStyle name="Normal 5 3 3 3 2 4" xfId="7203" xr:uid="{00000000-0005-0000-0000-0000B2160000}"/>
    <cellStyle name="Normal 5 3 3 3 2 5" xfId="12417" xr:uid="{00000000-0005-0000-0000-0000B3160000}"/>
    <cellStyle name="Normal 5 3 3 3 2 6" xfId="5378" xr:uid="{00000000-0005-0000-0000-0000B4160000}"/>
    <cellStyle name="Normal 5 3 3 3 3" xfId="3002" xr:uid="{00000000-0005-0000-0000-0000B5160000}"/>
    <cellStyle name="Normal 5 3 3 3 3 2" xfId="13667" xr:uid="{00000000-0005-0000-0000-0000B6160000}"/>
    <cellStyle name="Normal 5 3 3 3 3 3" xfId="9201" xr:uid="{00000000-0005-0000-0000-0000B7160000}"/>
    <cellStyle name="Normal 5 3 3 3 4" xfId="9202" xr:uid="{00000000-0005-0000-0000-0000B8160000}"/>
    <cellStyle name="Normal 5 3 3 3 5" xfId="6640" xr:uid="{00000000-0005-0000-0000-0000B9160000}"/>
    <cellStyle name="Normal 5 3 3 3 6" xfId="11854" xr:uid="{00000000-0005-0000-0000-0000BA160000}"/>
    <cellStyle name="Normal 5 3 3 3 7" xfId="4815" xr:uid="{00000000-0005-0000-0000-0000BB160000}"/>
    <cellStyle name="Normal 5 3 3 4" xfId="1606" xr:uid="{00000000-0005-0000-0000-0000BC160000}"/>
    <cellStyle name="Normal 5 3 3 4 2" xfId="3562" xr:uid="{00000000-0005-0000-0000-0000BD160000}"/>
    <cellStyle name="Normal 5 3 3 4 2 2" xfId="14227" xr:uid="{00000000-0005-0000-0000-0000BE160000}"/>
    <cellStyle name="Normal 5 3 3 4 2 3" xfId="9203" xr:uid="{00000000-0005-0000-0000-0000BF160000}"/>
    <cellStyle name="Normal 5 3 3 4 3" xfId="9204" xr:uid="{00000000-0005-0000-0000-0000C0160000}"/>
    <cellStyle name="Normal 5 3 3 4 4" xfId="7200" xr:uid="{00000000-0005-0000-0000-0000C1160000}"/>
    <cellStyle name="Normal 5 3 3 4 5" xfId="12414" xr:uid="{00000000-0005-0000-0000-0000C2160000}"/>
    <cellStyle name="Normal 5 3 3 4 6" xfId="5375" xr:uid="{00000000-0005-0000-0000-0000C3160000}"/>
    <cellStyle name="Normal 5 3 3 5" xfId="2258" xr:uid="{00000000-0005-0000-0000-0000C4160000}"/>
    <cellStyle name="Normal 5 3 3 5 2" xfId="4110" xr:uid="{00000000-0005-0000-0000-0000C5160000}"/>
    <cellStyle name="Normal 5 3 3 5 2 2" xfId="14772" xr:uid="{00000000-0005-0000-0000-0000C6160000}"/>
    <cellStyle name="Normal 5 3 3 5 2 3" xfId="9205" xr:uid="{00000000-0005-0000-0000-0000C7160000}"/>
    <cellStyle name="Normal 5 3 3 5 3" xfId="9206" xr:uid="{00000000-0005-0000-0000-0000C8160000}"/>
    <cellStyle name="Normal 5 3 3 5 4" xfId="7748" xr:uid="{00000000-0005-0000-0000-0000C9160000}"/>
    <cellStyle name="Normal 5 3 3 5 5" xfId="12959" xr:uid="{00000000-0005-0000-0000-0000CA160000}"/>
    <cellStyle name="Normal 5 3 3 5 6" xfId="5920" xr:uid="{00000000-0005-0000-0000-0000CB160000}"/>
    <cellStyle name="Normal 5 3 3 6" xfId="2402" xr:uid="{00000000-0005-0000-0000-0000CC160000}"/>
    <cellStyle name="Normal 5 3 3 6 2" xfId="4245" xr:uid="{00000000-0005-0000-0000-0000CD160000}"/>
    <cellStyle name="Normal 5 3 3 6 2 2" xfId="14907" xr:uid="{00000000-0005-0000-0000-0000CE160000}"/>
    <cellStyle name="Normal 5 3 3 6 2 3" xfId="9207" xr:uid="{00000000-0005-0000-0000-0000CF160000}"/>
    <cellStyle name="Normal 5 3 3 6 3" xfId="7883" xr:uid="{00000000-0005-0000-0000-0000D0160000}"/>
    <cellStyle name="Normal 5 3 3 6 4" xfId="13094" xr:uid="{00000000-0005-0000-0000-0000D1160000}"/>
    <cellStyle name="Normal 5 3 3 6 5" xfId="6055" xr:uid="{00000000-0005-0000-0000-0000D2160000}"/>
    <cellStyle name="Normal 5 3 3 7" xfId="2729" xr:uid="{00000000-0005-0000-0000-0000D3160000}"/>
    <cellStyle name="Normal 5 3 3 7 2" xfId="13394" xr:uid="{00000000-0005-0000-0000-0000D4160000}"/>
    <cellStyle name="Normal 5 3 3 7 3" xfId="9208" xr:uid="{00000000-0005-0000-0000-0000D5160000}"/>
    <cellStyle name="Normal 5 3 3 8" xfId="9209" xr:uid="{00000000-0005-0000-0000-0000D6160000}"/>
    <cellStyle name="Normal 5 3 3 9" xfId="6367" xr:uid="{00000000-0005-0000-0000-0000D7160000}"/>
    <cellStyle name="Normal 5 3 4" xfId="495" xr:uid="{00000000-0005-0000-0000-0000D8160000}"/>
    <cellStyle name="Normal 5 3 4 2" xfId="1062" xr:uid="{00000000-0005-0000-0000-0000D9160000}"/>
    <cellStyle name="Normal 5 3 4 2 2" xfId="1611" xr:uid="{00000000-0005-0000-0000-0000DA160000}"/>
    <cellStyle name="Normal 5 3 4 2 2 2" xfId="3567" xr:uid="{00000000-0005-0000-0000-0000DB160000}"/>
    <cellStyle name="Normal 5 3 4 2 2 2 2" xfId="14232" xr:uid="{00000000-0005-0000-0000-0000DC160000}"/>
    <cellStyle name="Normal 5 3 4 2 2 2 3" xfId="9210" xr:uid="{00000000-0005-0000-0000-0000DD160000}"/>
    <cellStyle name="Normal 5 3 4 2 2 3" xfId="9211" xr:uid="{00000000-0005-0000-0000-0000DE160000}"/>
    <cellStyle name="Normal 5 3 4 2 2 4" xfId="7205" xr:uid="{00000000-0005-0000-0000-0000DF160000}"/>
    <cellStyle name="Normal 5 3 4 2 2 5" xfId="12419" xr:uid="{00000000-0005-0000-0000-0000E0160000}"/>
    <cellStyle name="Normal 5 3 4 2 2 6" xfId="5380" xr:uid="{00000000-0005-0000-0000-0000E1160000}"/>
    <cellStyle name="Normal 5 3 4 2 3" xfId="3092" xr:uid="{00000000-0005-0000-0000-0000E2160000}"/>
    <cellStyle name="Normal 5 3 4 2 3 2" xfId="13757" xr:uid="{00000000-0005-0000-0000-0000E3160000}"/>
    <cellStyle name="Normal 5 3 4 2 3 3" xfId="9212" xr:uid="{00000000-0005-0000-0000-0000E4160000}"/>
    <cellStyle name="Normal 5 3 4 2 4" xfId="9213" xr:uid="{00000000-0005-0000-0000-0000E5160000}"/>
    <cellStyle name="Normal 5 3 4 2 5" xfId="6730" xr:uid="{00000000-0005-0000-0000-0000E6160000}"/>
    <cellStyle name="Normal 5 3 4 2 6" xfId="11944" xr:uid="{00000000-0005-0000-0000-0000E7160000}"/>
    <cellStyle name="Normal 5 3 4 2 7" xfId="4905" xr:uid="{00000000-0005-0000-0000-0000E8160000}"/>
    <cellStyle name="Normal 5 3 4 3" xfId="1610" xr:uid="{00000000-0005-0000-0000-0000E9160000}"/>
    <cellStyle name="Normal 5 3 4 3 2" xfId="3566" xr:uid="{00000000-0005-0000-0000-0000EA160000}"/>
    <cellStyle name="Normal 5 3 4 3 2 2" xfId="14231" xr:uid="{00000000-0005-0000-0000-0000EB160000}"/>
    <cellStyle name="Normal 5 3 4 3 2 3" xfId="9214" xr:uid="{00000000-0005-0000-0000-0000EC160000}"/>
    <cellStyle name="Normal 5 3 4 3 3" xfId="9215" xr:uid="{00000000-0005-0000-0000-0000ED160000}"/>
    <cellStyle name="Normal 5 3 4 3 4" xfId="7204" xr:uid="{00000000-0005-0000-0000-0000EE160000}"/>
    <cellStyle name="Normal 5 3 4 3 5" xfId="12418" xr:uid="{00000000-0005-0000-0000-0000EF160000}"/>
    <cellStyle name="Normal 5 3 4 3 6" xfId="5379" xr:uid="{00000000-0005-0000-0000-0000F0160000}"/>
    <cellStyle name="Normal 5 3 4 4" xfId="2640" xr:uid="{00000000-0005-0000-0000-0000F1160000}"/>
    <cellStyle name="Normal 5 3 4 4 2" xfId="13305" xr:uid="{00000000-0005-0000-0000-0000F2160000}"/>
    <cellStyle name="Normal 5 3 4 4 3" xfId="9216" xr:uid="{00000000-0005-0000-0000-0000F3160000}"/>
    <cellStyle name="Normal 5 3 4 5" xfId="9217" xr:uid="{00000000-0005-0000-0000-0000F4160000}"/>
    <cellStyle name="Normal 5 3 4 6" xfId="6278" xr:uid="{00000000-0005-0000-0000-0000F5160000}"/>
    <cellStyle name="Normal 5 3 4 7" xfId="11492" xr:uid="{00000000-0005-0000-0000-0000F6160000}"/>
    <cellStyle name="Normal 5 3 4 8" xfId="4453" xr:uid="{00000000-0005-0000-0000-0000F7160000}"/>
    <cellStyle name="Normal 5 3 5" xfId="711" xr:uid="{00000000-0005-0000-0000-0000F8160000}"/>
    <cellStyle name="Normal 5 3 5 2" xfId="1174" xr:uid="{00000000-0005-0000-0000-0000F9160000}"/>
    <cellStyle name="Normal 5 3 5 2 2" xfId="1613" xr:uid="{00000000-0005-0000-0000-0000FA160000}"/>
    <cellStyle name="Normal 5 3 5 2 2 2" xfId="3569" xr:uid="{00000000-0005-0000-0000-0000FB160000}"/>
    <cellStyle name="Normal 5 3 5 2 2 2 2" xfId="14234" xr:uid="{00000000-0005-0000-0000-0000FC160000}"/>
    <cellStyle name="Normal 5 3 5 2 2 2 3" xfId="9218" xr:uid="{00000000-0005-0000-0000-0000FD160000}"/>
    <cellStyle name="Normal 5 3 5 2 2 3" xfId="9219" xr:uid="{00000000-0005-0000-0000-0000FE160000}"/>
    <cellStyle name="Normal 5 3 5 2 2 4" xfId="7207" xr:uid="{00000000-0005-0000-0000-0000FF160000}"/>
    <cellStyle name="Normal 5 3 5 2 2 5" xfId="12421" xr:uid="{00000000-0005-0000-0000-000000170000}"/>
    <cellStyle name="Normal 5 3 5 2 2 6" xfId="5382" xr:uid="{00000000-0005-0000-0000-000001170000}"/>
    <cellStyle name="Normal 5 3 5 2 3" xfId="3142" xr:uid="{00000000-0005-0000-0000-000002170000}"/>
    <cellStyle name="Normal 5 3 5 2 3 2" xfId="13807" xr:uid="{00000000-0005-0000-0000-000003170000}"/>
    <cellStyle name="Normal 5 3 5 2 3 3" xfId="9220" xr:uid="{00000000-0005-0000-0000-000004170000}"/>
    <cellStyle name="Normal 5 3 5 2 4" xfId="9221" xr:uid="{00000000-0005-0000-0000-000005170000}"/>
    <cellStyle name="Normal 5 3 5 2 5" xfId="6780" xr:uid="{00000000-0005-0000-0000-000006170000}"/>
    <cellStyle name="Normal 5 3 5 2 6" xfId="11994" xr:uid="{00000000-0005-0000-0000-000007170000}"/>
    <cellStyle name="Normal 5 3 5 2 7" xfId="4955" xr:uid="{00000000-0005-0000-0000-000008170000}"/>
    <cellStyle name="Normal 5 3 5 3" xfId="1612" xr:uid="{00000000-0005-0000-0000-000009170000}"/>
    <cellStyle name="Normal 5 3 5 3 2" xfId="3568" xr:uid="{00000000-0005-0000-0000-00000A170000}"/>
    <cellStyle name="Normal 5 3 5 3 2 2" xfId="14233" xr:uid="{00000000-0005-0000-0000-00000B170000}"/>
    <cellStyle name="Normal 5 3 5 3 2 3" xfId="9222" xr:uid="{00000000-0005-0000-0000-00000C170000}"/>
    <cellStyle name="Normal 5 3 5 3 3" xfId="9223" xr:uid="{00000000-0005-0000-0000-00000D170000}"/>
    <cellStyle name="Normal 5 3 5 3 4" xfId="7206" xr:uid="{00000000-0005-0000-0000-00000E170000}"/>
    <cellStyle name="Normal 5 3 5 3 5" xfId="12420" xr:uid="{00000000-0005-0000-0000-00000F170000}"/>
    <cellStyle name="Normal 5 3 5 3 6" xfId="5381" xr:uid="{00000000-0005-0000-0000-000010170000}"/>
    <cellStyle name="Normal 5 3 5 4" xfId="2775" xr:uid="{00000000-0005-0000-0000-000011170000}"/>
    <cellStyle name="Normal 5 3 5 4 2" xfId="13440" xr:uid="{00000000-0005-0000-0000-000012170000}"/>
    <cellStyle name="Normal 5 3 5 4 3" xfId="9224" xr:uid="{00000000-0005-0000-0000-000013170000}"/>
    <cellStyle name="Normal 5 3 5 5" xfId="9225" xr:uid="{00000000-0005-0000-0000-000014170000}"/>
    <cellStyle name="Normal 5 3 5 6" xfId="6413" xr:uid="{00000000-0005-0000-0000-000015170000}"/>
    <cellStyle name="Normal 5 3 5 7" xfId="11627" xr:uid="{00000000-0005-0000-0000-000016170000}"/>
    <cellStyle name="Normal 5 3 5 8" xfId="4588" xr:uid="{00000000-0005-0000-0000-000017170000}"/>
    <cellStyle name="Normal 5 3 6" xfId="380" xr:uid="{00000000-0005-0000-0000-000018170000}"/>
    <cellStyle name="Normal 5 3 6 2" xfId="1005" xr:uid="{00000000-0005-0000-0000-000019170000}"/>
    <cellStyle name="Normal 5 3 6 2 2" xfId="1615" xr:uid="{00000000-0005-0000-0000-00001A170000}"/>
    <cellStyle name="Normal 5 3 6 2 2 2" xfId="3571" xr:uid="{00000000-0005-0000-0000-00001B170000}"/>
    <cellStyle name="Normal 5 3 6 2 2 2 2" xfId="14236" xr:uid="{00000000-0005-0000-0000-00001C170000}"/>
    <cellStyle name="Normal 5 3 6 2 2 2 3" xfId="9226" xr:uid="{00000000-0005-0000-0000-00001D170000}"/>
    <cellStyle name="Normal 5 3 6 2 2 3" xfId="9227" xr:uid="{00000000-0005-0000-0000-00001E170000}"/>
    <cellStyle name="Normal 5 3 6 2 2 4" xfId="7209" xr:uid="{00000000-0005-0000-0000-00001F170000}"/>
    <cellStyle name="Normal 5 3 6 2 2 5" xfId="12423" xr:uid="{00000000-0005-0000-0000-000020170000}"/>
    <cellStyle name="Normal 5 3 6 2 2 6" xfId="5384" xr:uid="{00000000-0005-0000-0000-000021170000}"/>
    <cellStyle name="Normal 5 3 6 2 3" xfId="3048" xr:uid="{00000000-0005-0000-0000-000022170000}"/>
    <cellStyle name="Normal 5 3 6 2 3 2" xfId="13713" xr:uid="{00000000-0005-0000-0000-000023170000}"/>
    <cellStyle name="Normal 5 3 6 2 3 3" xfId="9228" xr:uid="{00000000-0005-0000-0000-000024170000}"/>
    <cellStyle name="Normal 5 3 6 2 4" xfId="9229" xr:uid="{00000000-0005-0000-0000-000025170000}"/>
    <cellStyle name="Normal 5 3 6 2 5" xfId="6686" xr:uid="{00000000-0005-0000-0000-000026170000}"/>
    <cellStyle name="Normal 5 3 6 2 6" xfId="11900" xr:uid="{00000000-0005-0000-0000-000027170000}"/>
    <cellStyle name="Normal 5 3 6 2 7" xfId="4861" xr:uid="{00000000-0005-0000-0000-000028170000}"/>
    <cellStyle name="Normal 5 3 6 3" xfId="1614" xr:uid="{00000000-0005-0000-0000-000029170000}"/>
    <cellStyle name="Normal 5 3 6 3 2" xfId="3570" xr:uid="{00000000-0005-0000-0000-00002A170000}"/>
    <cellStyle name="Normal 5 3 6 3 2 2" xfId="14235" xr:uid="{00000000-0005-0000-0000-00002B170000}"/>
    <cellStyle name="Normal 5 3 6 3 2 3" xfId="9230" xr:uid="{00000000-0005-0000-0000-00002C170000}"/>
    <cellStyle name="Normal 5 3 6 3 3" xfId="9231" xr:uid="{00000000-0005-0000-0000-00002D170000}"/>
    <cellStyle name="Normal 5 3 6 3 4" xfId="7208" xr:uid="{00000000-0005-0000-0000-00002E170000}"/>
    <cellStyle name="Normal 5 3 6 3 5" xfId="12422" xr:uid="{00000000-0005-0000-0000-00002F170000}"/>
    <cellStyle name="Normal 5 3 6 3 6" xfId="5383" xr:uid="{00000000-0005-0000-0000-000030170000}"/>
    <cellStyle name="Normal 5 3 6 4" xfId="2591" xr:uid="{00000000-0005-0000-0000-000031170000}"/>
    <cellStyle name="Normal 5 3 6 4 2" xfId="13256" xr:uid="{00000000-0005-0000-0000-000032170000}"/>
    <cellStyle name="Normal 5 3 6 4 3" xfId="9232" xr:uid="{00000000-0005-0000-0000-000033170000}"/>
    <cellStyle name="Normal 5 3 6 5" xfId="9233" xr:uid="{00000000-0005-0000-0000-000034170000}"/>
    <cellStyle name="Normal 5 3 6 6" xfId="6229" xr:uid="{00000000-0005-0000-0000-000035170000}"/>
    <cellStyle name="Normal 5 3 6 7" xfId="11443" xr:uid="{00000000-0005-0000-0000-000036170000}"/>
    <cellStyle name="Normal 5 3 6 8" xfId="4404" xr:uid="{00000000-0005-0000-0000-000037170000}"/>
    <cellStyle name="Normal 5 3 7" xfId="859" xr:uid="{00000000-0005-0000-0000-000038170000}"/>
    <cellStyle name="Normal 5 3 7 2" xfId="1616" xr:uid="{00000000-0005-0000-0000-000039170000}"/>
    <cellStyle name="Normal 5 3 7 2 2" xfId="3572" xr:uid="{00000000-0005-0000-0000-00003A170000}"/>
    <cellStyle name="Normal 5 3 7 2 2 2" xfId="14237" xr:uid="{00000000-0005-0000-0000-00003B170000}"/>
    <cellStyle name="Normal 5 3 7 2 2 3" xfId="9234" xr:uid="{00000000-0005-0000-0000-00003C170000}"/>
    <cellStyle name="Normal 5 3 7 2 3" xfId="9235" xr:uid="{00000000-0005-0000-0000-00003D170000}"/>
    <cellStyle name="Normal 5 3 7 2 4" xfId="7210" xr:uid="{00000000-0005-0000-0000-00003E170000}"/>
    <cellStyle name="Normal 5 3 7 2 5" xfId="12424" xr:uid="{00000000-0005-0000-0000-00003F170000}"/>
    <cellStyle name="Normal 5 3 7 2 6" xfId="5385" xr:uid="{00000000-0005-0000-0000-000040170000}"/>
    <cellStyle name="Normal 5 3 7 3" xfId="2913" xr:uid="{00000000-0005-0000-0000-000041170000}"/>
    <cellStyle name="Normal 5 3 7 3 2" xfId="13578" xr:uid="{00000000-0005-0000-0000-000042170000}"/>
    <cellStyle name="Normal 5 3 7 3 3" xfId="9236" xr:uid="{00000000-0005-0000-0000-000043170000}"/>
    <cellStyle name="Normal 5 3 7 4" xfId="9237" xr:uid="{00000000-0005-0000-0000-000044170000}"/>
    <cellStyle name="Normal 5 3 7 5" xfId="6551" xr:uid="{00000000-0005-0000-0000-000045170000}"/>
    <cellStyle name="Normal 5 3 7 6" xfId="11765" xr:uid="{00000000-0005-0000-0000-000046170000}"/>
    <cellStyle name="Normal 5 3 7 7" xfId="4726" xr:uid="{00000000-0005-0000-0000-000047170000}"/>
    <cellStyle name="Normal 5 3 8" xfId="1324" xr:uid="{00000000-0005-0000-0000-000048170000}"/>
    <cellStyle name="Normal 5 3 8 2" xfId="3280" xr:uid="{00000000-0005-0000-0000-000049170000}"/>
    <cellStyle name="Normal 5 3 8 2 2" xfId="13945" xr:uid="{00000000-0005-0000-0000-00004A170000}"/>
    <cellStyle name="Normal 5 3 8 2 3" xfId="9238" xr:uid="{00000000-0005-0000-0000-00004B170000}"/>
    <cellStyle name="Normal 5 3 8 3" xfId="9239" xr:uid="{00000000-0005-0000-0000-00004C170000}"/>
    <cellStyle name="Normal 5 3 8 4" xfId="6918" xr:uid="{00000000-0005-0000-0000-00004D170000}"/>
    <cellStyle name="Normal 5 3 8 5" xfId="12132" xr:uid="{00000000-0005-0000-0000-00004E170000}"/>
    <cellStyle name="Normal 5 3 8 6" xfId="5093" xr:uid="{00000000-0005-0000-0000-00004F170000}"/>
    <cellStyle name="Normal 5 3 9" xfId="273" xr:uid="{00000000-0005-0000-0000-000050170000}"/>
    <cellStyle name="Normal 5 3 9 2" xfId="2546" xr:uid="{00000000-0005-0000-0000-000051170000}"/>
    <cellStyle name="Normal 5 3 9 2 2" xfId="13212" xr:uid="{00000000-0005-0000-0000-000052170000}"/>
    <cellStyle name="Normal 5 3 9 2 3" xfId="9240" xr:uid="{00000000-0005-0000-0000-000053170000}"/>
    <cellStyle name="Normal 5 3 9 3" xfId="9241" xr:uid="{00000000-0005-0000-0000-000054170000}"/>
    <cellStyle name="Normal 5 3 9 4" xfId="6184" xr:uid="{00000000-0005-0000-0000-000055170000}"/>
    <cellStyle name="Normal 5 3 9 5" xfId="11399" xr:uid="{00000000-0005-0000-0000-000056170000}"/>
    <cellStyle name="Normal 5 3 9 6" xfId="4360" xr:uid="{00000000-0005-0000-0000-000057170000}"/>
    <cellStyle name="Normal 5 4" xfId="186" xr:uid="{00000000-0005-0000-0000-000058170000}"/>
    <cellStyle name="Normal 5 4 10" xfId="2163" xr:uid="{00000000-0005-0000-0000-000059170000}"/>
    <cellStyle name="Normal 5 4 10 2" xfId="4021" xr:uid="{00000000-0005-0000-0000-00005A170000}"/>
    <cellStyle name="Normal 5 4 10 2 2" xfId="14683" xr:uid="{00000000-0005-0000-0000-00005B170000}"/>
    <cellStyle name="Normal 5 4 10 2 3" xfId="9242" xr:uid="{00000000-0005-0000-0000-00005C170000}"/>
    <cellStyle name="Normal 5 4 10 3" xfId="9243" xr:uid="{00000000-0005-0000-0000-00005D170000}"/>
    <cellStyle name="Normal 5 4 10 4" xfId="7659" xr:uid="{00000000-0005-0000-0000-00005E170000}"/>
    <cellStyle name="Normal 5 4 10 5" xfId="12870" xr:uid="{00000000-0005-0000-0000-00005F170000}"/>
    <cellStyle name="Normal 5 4 10 6" xfId="5831" xr:uid="{00000000-0005-0000-0000-000060170000}"/>
    <cellStyle name="Normal 5 4 11" xfId="2314" xr:uid="{00000000-0005-0000-0000-000061170000}"/>
    <cellStyle name="Normal 5 4 11 2" xfId="4157" xr:uid="{00000000-0005-0000-0000-000062170000}"/>
    <cellStyle name="Normal 5 4 11 2 2" xfId="14819" xr:uid="{00000000-0005-0000-0000-000063170000}"/>
    <cellStyle name="Normal 5 4 11 2 3" xfId="9244" xr:uid="{00000000-0005-0000-0000-000064170000}"/>
    <cellStyle name="Normal 5 4 11 3" xfId="7795" xr:uid="{00000000-0005-0000-0000-000065170000}"/>
    <cellStyle name="Normal 5 4 11 4" xfId="13006" xr:uid="{00000000-0005-0000-0000-000066170000}"/>
    <cellStyle name="Normal 5 4 11 5" xfId="5967" xr:uid="{00000000-0005-0000-0000-000067170000}"/>
    <cellStyle name="Normal 5 4 12" xfId="2514" xr:uid="{00000000-0005-0000-0000-000068170000}"/>
    <cellStyle name="Normal 5 4 12 2" xfId="9245" xr:uid="{00000000-0005-0000-0000-000069170000}"/>
    <cellStyle name="Normal 5 4 12 3" xfId="13181" xr:uid="{00000000-0005-0000-0000-00006A170000}"/>
    <cellStyle name="Normal 5 4 12 4" xfId="6109" xr:uid="{00000000-0005-0000-0000-00006B170000}"/>
    <cellStyle name="Normal 5 4 13" xfId="9246" xr:uid="{00000000-0005-0000-0000-00006C170000}"/>
    <cellStyle name="Normal 5 4 14" xfId="6152" xr:uid="{00000000-0005-0000-0000-00006D170000}"/>
    <cellStyle name="Normal 5 4 15" xfId="11368" xr:uid="{00000000-0005-0000-0000-00006E170000}"/>
    <cellStyle name="Normal 5 4 16" xfId="4329" xr:uid="{00000000-0005-0000-0000-00006F170000}"/>
    <cellStyle name="Normal 5 4 2" xfId="588" xr:uid="{00000000-0005-0000-0000-000070170000}"/>
    <cellStyle name="Normal 5 4 2 10" xfId="11539" xr:uid="{00000000-0005-0000-0000-000071170000}"/>
    <cellStyle name="Normal 5 4 2 11" xfId="4500" xr:uid="{00000000-0005-0000-0000-000072170000}"/>
    <cellStyle name="Normal 5 4 2 2" xfId="758" xr:uid="{00000000-0005-0000-0000-000073170000}"/>
    <cellStyle name="Normal 5 4 2 2 2" xfId="1221" xr:uid="{00000000-0005-0000-0000-000074170000}"/>
    <cellStyle name="Normal 5 4 2 2 2 2" xfId="1619" xr:uid="{00000000-0005-0000-0000-000075170000}"/>
    <cellStyle name="Normal 5 4 2 2 2 2 2" xfId="3575" xr:uid="{00000000-0005-0000-0000-000076170000}"/>
    <cellStyle name="Normal 5 4 2 2 2 2 2 2" xfId="14240" xr:uid="{00000000-0005-0000-0000-000077170000}"/>
    <cellStyle name="Normal 5 4 2 2 2 2 2 3" xfId="9247" xr:uid="{00000000-0005-0000-0000-000078170000}"/>
    <cellStyle name="Normal 5 4 2 2 2 2 3" xfId="9248" xr:uid="{00000000-0005-0000-0000-000079170000}"/>
    <cellStyle name="Normal 5 4 2 2 2 2 4" xfId="7213" xr:uid="{00000000-0005-0000-0000-00007A170000}"/>
    <cellStyle name="Normal 5 4 2 2 2 2 5" xfId="12427" xr:uid="{00000000-0005-0000-0000-00007B170000}"/>
    <cellStyle name="Normal 5 4 2 2 2 2 6" xfId="5388" xr:uid="{00000000-0005-0000-0000-00007C170000}"/>
    <cellStyle name="Normal 5 4 2 2 2 3" xfId="3189" xr:uid="{00000000-0005-0000-0000-00007D170000}"/>
    <cellStyle name="Normal 5 4 2 2 2 3 2" xfId="13854" xr:uid="{00000000-0005-0000-0000-00007E170000}"/>
    <cellStyle name="Normal 5 4 2 2 2 3 3" xfId="9249" xr:uid="{00000000-0005-0000-0000-00007F170000}"/>
    <cellStyle name="Normal 5 4 2 2 2 4" xfId="9250" xr:uid="{00000000-0005-0000-0000-000080170000}"/>
    <cellStyle name="Normal 5 4 2 2 2 5" xfId="6827" xr:uid="{00000000-0005-0000-0000-000081170000}"/>
    <cellStyle name="Normal 5 4 2 2 2 6" xfId="12041" xr:uid="{00000000-0005-0000-0000-000082170000}"/>
    <cellStyle name="Normal 5 4 2 2 2 7" xfId="5002" xr:uid="{00000000-0005-0000-0000-000083170000}"/>
    <cellStyle name="Normal 5 4 2 2 3" xfId="1618" xr:uid="{00000000-0005-0000-0000-000084170000}"/>
    <cellStyle name="Normal 5 4 2 2 3 2" xfId="3574" xr:uid="{00000000-0005-0000-0000-000085170000}"/>
    <cellStyle name="Normal 5 4 2 2 3 2 2" xfId="14239" xr:uid="{00000000-0005-0000-0000-000086170000}"/>
    <cellStyle name="Normal 5 4 2 2 3 2 3" xfId="9251" xr:uid="{00000000-0005-0000-0000-000087170000}"/>
    <cellStyle name="Normal 5 4 2 2 3 3" xfId="9252" xr:uid="{00000000-0005-0000-0000-000088170000}"/>
    <cellStyle name="Normal 5 4 2 2 3 4" xfId="7212" xr:uid="{00000000-0005-0000-0000-000089170000}"/>
    <cellStyle name="Normal 5 4 2 2 3 5" xfId="12426" xr:uid="{00000000-0005-0000-0000-00008A170000}"/>
    <cellStyle name="Normal 5 4 2 2 3 6" xfId="5387" xr:uid="{00000000-0005-0000-0000-00008B170000}"/>
    <cellStyle name="Normal 5 4 2 2 4" xfId="2822" xr:uid="{00000000-0005-0000-0000-00008C170000}"/>
    <cellStyle name="Normal 5 4 2 2 4 2" xfId="13487" xr:uid="{00000000-0005-0000-0000-00008D170000}"/>
    <cellStyle name="Normal 5 4 2 2 4 3" xfId="9253" xr:uid="{00000000-0005-0000-0000-00008E170000}"/>
    <cellStyle name="Normal 5 4 2 2 5" xfId="9254" xr:uid="{00000000-0005-0000-0000-00008F170000}"/>
    <cellStyle name="Normal 5 4 2 2 6" xfId="6460" xr:uid="{00000000-0005-0000-0000-000090170000}"/>
    <cellStyle name="Normal 5 4 2 2 7" xfId="11674" xr:uid="{00000000-0005-0000-0000-000091170000}"/>
    <cellStyle name="Normal 5 4 2 2 8" xfId="4635" xr:uid="{00000000-0005-0000-0000-000092170000}"/>
    <cellStyle name="Normal 5 4 2 3" xfId="910" xr:uid="{00000000-0005-0000-0000-000093170000}"/>
    <cellStyle name="Normal 5 4 2 3 2" xfId="1620" xr:uid="{00000000-0005-0000-0000-000094170000}"/>
    <cellStyle name="Normal 5 4 2 3 2 2" xfId="3576" xr:uid="{00000000-0005-0000-0000-000095170000}"/>
    <cellStyle name="Normal 5 4 2 3 2 2 2" xfId="14241" xr:uid="{00000000-0005-0000-0000-000096170000}"/>
    <cellStyle name="Normal 5 4 2 3 2 2 3" xfId="9255" xr:uid="{00000000-0005-0000-0000-000097170000}"/>
    <cellStyle name="Normal 5 4 2 3 2 3" xfId="9256" xr:uid="{00000000-0005-0000-0000-000098170000}"/>
    <cellStyle name="Normal 5 4 2 3 2 4" xfId="7214" xr:uid="{00000000-0005-0000-0000-000099170000}"/>
    <cellStyle name="Normal 5 4 2 3 2 5" xfId="12428" xr:uid="{00000000-0005-0000-0000-00009A170000}"/>
    <cellStyle name="Normal 5 4 2 3 2 6" xfId="5389" xr:uid="{00000000-0005-0000-0000-00009B170000}"/>
    <cellStyle name="Normal 5 4 2 3 3" xfId="2960" xr:uid="{00000000-0005-0000-0000-00009C170000}"/>
    <cellStyle name="Normal 5 4 2 3 3 2" xfId="13625" xr:uid="{00000000-0005-0000-0000-00009D170000}"/>
    <cellStyle name="Normal 5 4 2 3 3 3" xfId="9257" xr:uid="{00000000-0005-0000-0000-00009E170000}"/>
    <cellStyle name="Normal 5 4 2 3 4" xfId="9258" xr:uid="{00000000-0005-0000-0000-00009F170000}"/>
    <cellStyle name="Normal 5 4 2 3 5" xfId="6598" xr:uid="{00000000-0005-0000-0000-0000A0170000}"/>
    <cellStyle name="Normal 5 4 2 3 6" xfId="11812" xr:uid="{00000000-0005-0000-0000-0000A1170000}"/>
    <cellStyle name="Normal 5 4 2 3 7" xfId="4773" xr:uid="{00000000-0005-0000-0000-0000A2170000}"/>
    <cellStyle name="Normal 5 4 2 4" xfId="1617" xr:uid="{00000000-0005-0000-0000-0000A3170000}"/>
    <cellStyle name="Normal 5 4 2 4 2" xfId="3573" xr:uid="{00000000-0005-0000-0000-0000A4170000}"/>
    <cellStyle name="Normal 5 4 2 4 2 2" xfId="14238" xr:uid="{00000000-0005-0000-0000-0000A5170000}"/>
    <cellStyle name="Normal 5 4 2 4 2 3" xfId="9259" xr:uid="{00000000-0005-0000-0000-0000A6170000}"/>
    <cellStyle name="Normal 5 4 2 4 3" xfId="9260" xr:uid="{00000000-0005-0000-0000-0000A7170000}"/>
    <cellStyle name="Normal 5 4 2 4 4" xfId="7211" xr:uid="{00000000-0005-0000-0000-0000A8170000}"/>
    <cellStyle name="Normal 5 4 2 4 5" xfId="12425" xr:uid="{00000000-0005-0000-0000-0000A9170000}"/>
    <cellStyle name="Normal 5 4 2 4 6" xfId="5386" xr:uid="{00000000-0005-0000-0000-0000AA170000}"/>
    <cellStyle name="Normal 5 4 2 5" xfId="2215" xr:uid="{00000000-0005-0000-0000-0000AB170000}"/>
    <cellStyle name="Normal 5 4 2 5 2" xfId="4068" xr:uid="{00000000-0005-0000-0000-0000AC170000}"/>
    <cellStyle name="Normal 5 4 2 5 2 2" xfId="14730" xr:uid="{00000000-0005-0000-0000-0000AD170000}"/>
    <cellStyle name="Normal 5 4 2 5 2 3" xfId="9261" xr:uid="{00000000-0005-0000-0000-0000AE170000}"/>
    <cellStyle name="Normal 5 4 2 5 3" xfId="9262" xr:uid="{00000000-0005-0000-0000-0000AF170000}"/>
    <cellStyle name="Normal 5 4 2 5 4" xfId="7706" xr:uid="{00000000-0005-0000-0000-0000B0170000}"/>
    <cellStyle name="Normal 5 4 2 5 5" xfId="12917" xr:uid="{00000000-0005-0000-0000-0000B1170000}"/>
    <cellStyle name="Normal 5 4 2 5 6" xfId="5878" xr:uid="{00000000-0005-0000-0000-0000B2170000}"/>
    <cellStyle name="Normal 5 4 2 6" xfId="2360" xr:uid="{00000000-0005-0000-0000-0000B3170000}"/>
    <cellStyle name="Normal 5 4 2 6 2" xfId="4203" xr:uid="{00000000-0005-0000-0000-0000B4170000}"/>
    <cellStyle name="Normal 5 4 2 6 2 2" xfId="14865" xr:uid="{00000000-0005-0000-0000-0000B5170000}"/>
    <cellStyle name="Normal 5 4 2 6 2 3" xfId="9263" xr:uid="{00000000-0005-0000-0000-0000B6170000}"/>
    <cellStyle name="Normal 5 4 2 6 3" xfId="7841" xr:uid="{00000000-0005-0000-0000-0000B7170000}"/>
    <cellStyle name="Normal 5 4 2 6 4" xfId="13052" xr:uid="{00000000-0005-0000-0000-0000B8170000}"/>
    <cellStyle name="Normal 5 4 2 6 5" xfId="6013" xr:uid="{00000000-0005-0000-0000-0000B9170000}"/>
    <cellStyle name="Normal 5 4 2 7" xfId="2687" xr:uid="{00000000-0005-0000-0000-0000BA170000}"/>
    <cellStyle name="Normal 5 4 2 7 2" xfId="13352" xr:uid="{00000000-0005-0000-0000-0000BB170000}"/>
    <cellStyle name="Normal 5 4 2 7 3" xfId="9264" xr:uid="{00000000-0005-0000-0000-0000BC170000}"/>
    <cellStyle name="Normal 5 4 2 8" xfId="9265" xr:uid="{00000000-0005-0000-0000-0000BD170000}"/>
    <cellStyle name="Normal 5 4 2 9" xfId="6325" xr:uid="{00000000-0005-0000-0000-0000BE170000}"/>
    <cellStyle name="Normal 5 4 3" xfId="661" xr:uid="{00000000-0005-0000-0000-0000BF170000}"/>
    <cellStyle name="Normal 5 4 3 10" xfId="11582" xr:uid="{00000000-0005-0000-0000-0000C0170000}"/>
    <cellStyle name="Normal 5 4 3 11" xfId="4543" xr:uid="{00000000-0005-0000-0000-0000C1170000}"/>
    <cellStyle name="Normal 5 4 3 2" xfId="802" xr:uid="{00000000-0005-0000-0000-0000C2170000}"/>
    <cellStyle name="Normal 5 4 3 2 2" xfId="1264" xr:uid="{00000000-0005-0000-0000-0000C3170000}"/>
    <cellStyle name="Normal 5 4 3 2 2 2" xfId="1623" xr:uid="{00000000-0005-0000-0000-0000C4170000}"/>
    <cellStyle name="Normal 5 4 3 2 2 2 2" xfId="3579" xr:uid="{00000000-0005-0000-0000-0000C5170000}"/>
    <cellStyle name="Normal 5 4 3 2 2 2 2 2" xfId="14244" xr:uid="{00000000-0005-0000-0000-0000C6170000}"/>
    <cellStyle name="Normal 5 4 3 2 2 2 2 3" xfId="9266" xr:uid="{00000000-0005-0000-0000-0000C7170000}"/>
    <cellStyle name="Normal 5 4 3 2 2 2 3" xfId="9267" xr:uid="{00000000-0005-0000-0000-0000C8170000}"/>
    <cellStyle name="Normal 5 4 3 2 2 2 4" xfId="7217" xr:uid="{00000000-0005-0000-0000-0000C9170000}"/>
    <cellStyle name="Normal 5 4 3 2 2 2 5" xfId="12431" xr:uid="{00000000-0005-0000-0000-0000CA170000}"/>
    <cellStyle name="Normal 5 4 3 2 2 2 6" xfId="5392" xr:uid="{00000000-0005-0000-0000-0000CB170000}"/>
    <cellStyle name="Normal 5 4 3 2 2 3" xfId="3232" xr:uid="{00000000-0005-0000-0000-0000CC170000}"/>
    <cellStyle name="Normal 5 4 3 2 2 3 2" xfId="13897" xr:uid="{00000000-0005-0000-0000-0000CD170000}"/>
    <cellStyle name="Normal 5 4 3 2 2 3 3" xfId="9268" xr:uid="{00000000-0005-0000-0000-0000CE170000}"/>
    <cellStyle name="Normal 5 4 3 2 2 4" xfId="9269" xr:uid="{00000000-0005-0000-0000-0000CF170000}"/>
    <cellStyle name="Normal 5 4 3 2 2 5" xfId="6870" xr:uid="{00000000-0005-0000-0000-0000D0170000}"/>
    <cellStyle name="Normal 5 4 3 2 2 6" xfId="12084" xr:uid="{00000000-0005-0000-0000-0000D1170000}"/>
    <cellStyle name="Normal 5 4 3 2 2 7" xfId="5045" xr:uid="{00000000-0005-0000-0000-0000D2170000}"/>
    <cellStyle name="Normal 5 4 3 2 3" xfId="1622" xr:uid="{00000000-0005-0000-0000-0000D3170000}"/>
    <cellStyle name="Normal 5 4 3 2 3 2" xfId="3578" xr:uid="{00000000-0005-0000-0000-0000D4170000}"/>
    <cellStyle name="Normal 5 4 3 2 3 2 2" xfId="14243" xr:uid="{00000000-0005-0000-0000-0000D5170000}"/>
    <cellStyle name="Normal 5 4 3 2 3 2 3" xfId="9270" xr:uid="{00000000-0005-0000-0000-0000D6170000}"/>
    <cellStyle name="Normal 5 4 3 2 3 3" xfId="9271" xr:uid="{00000000-0005-0000-0000-0000D7170000}"/>
    <cellStyle name="Normal 5 4 3 2 3 4" xfId="7216" xr:uid="{00000000-0005-0000-0000-0000D8170000}"/>
    <cellStyle name="Normal 5 4 3 2 3 5" xfId="12430" xr:uid="{00000000-0005-0000-0000-0000D9170000}"/>
    <cellStyle name="Normal 5 4 3 2 3 6" xfId="5391" xr:uid="{00000000-0005-0000-0000-0000DA170000}"/>
    <cellStyle name="Normal 5 4 3 2 4" xfId="2865" xr:uid="{00000000-0005-0000-0000-0000DB170000}"/>
    <cellStyle name="Normal 5 4 3 2 4 2" xfId="13530" xr:uid="{00000000-0005-0000-0000-0000DC170000}"/>
    <cellStyle name="Normal 5 4 3 2 4 3" xfId="9272" xr:uid="{00000000-0005-0000-0000-0000DD170000}"/>
    <cellStyle name="Normal 5 4 3 2 5" xfId="9273" xr:uid="{00000000-0005-0000-0000-0000DE170000}"/>
    <cellStyle name="Normal 5 4 3 2 6" xfId="6503" xr:uid="{00000000-0005-0000-0000-0000DF170000}"/>
    <cellStyle name="Normal 5 4 3 2 7" xfId="11717" xr:uid="{00000000-0005-0000-0000-0000E0170000}"/>
    <cellStyle name="Normal 5 4 3 2 8" xfId="4678" xr:uid="{00000000-0005-0000-0000-0000E1170000}"/>
    <cellStyle name="Normal 5 4 3 3" xfId="954" xr:uid="{00000000-0005-0000-0000-0000E2170000}"/>
    <cellStyle name="Normal 5 4 3 3 2" xfId="1624" xr:uid="{00000000-0005-0000-0000-0000E3170000}"/>
    <cellStyle name="Normal 5 4 3 3 2 2" xfId="3580" xr:uid="{00000000-0005-0000-0000-0000E4170000}"/>
    <cellStyle name="Normal 5 4 3 3 2 2 2" xfId="14245" xr:uid="{00000000-0005-0000-0000-0000E5170000}"/>
    <cellStyle name="Normal 5 4 3 3 2 2 3" xfId="9274" xr:uid="{00000000-0005-0000-0000-0000E6170000}"/>
    <cellStyle name="Normal 5 4 3 3 2 3" xfId="9275" xr:uid="{00000000-0005-0000-0000-0000E7170000}"/>
    <cellStyle name="Normal 5 4 3 3 2 4" xfId="7218" xr:uid="{00000000-0005-0000-0000-0000E8170000}"/>
    <cellStyle name="Normal 5 4 3 3 2 5" xfId="12432" xr:uid="{00000000-0005-0000-0000-0000E9170000}"/>
    <cellStyle name="Normal 5 4 3 3 2 6" xfId="5393" xr:uid="{00000000-0005-0000-0000-0000EA170000}"/>
    <cellStyle name="Normal 5 4 3 3 3" xfId="3003" xr:uid="{00000000-0005-0000-0000-0000EB170000}"/>
    <cellStyle name="Normal 5 4 3 3 3 2" xfId="13668" xr:uid="{00000000-0005-0000-0000-0000EC170000}"/>
    <cellStyle name="Normal 5 4 3 3 3 3" xfId="9276" xr:uid="{00000000-0005-0000-0000-0000ED170000}"/>
    <cellStyle name="Normal 5 4 3 3 4" xfId="9277" xr:uid="{00000000-0005-0000-0000-0000EE170000}"/>
    <cellStyle name="Normal 5 4 3 3 5" xfId="6641" xr:uid="{00000000-0005-0000-0000-0000EF170000}"/>
    <cellStyle name="Normal 5 4 3 3 6" xfId="11855" xr:uid="{00000000-0005-0000-0000-0000F0170000}"/>
    <cellStyle name="Normal 5 4 3 3 7" xfId="4816" xr:uid="{00000000-0005-0000-0000-0000F1170000}"/>
    <cellStyle name="Normal 5 4 3 4" xfId="1621" xr:uid="{00000000-0005-0000-0000-0000F2170000}"/>
    <cellStyle name="Normal 5 4 3 4 2" xfId="3577" xr:uid="{00000000-0005-0000-0000-0000F3170000}"/>
    <cellStyle name="Normal 5 4 3 4 2 2" xfId="14242" xr:uid="{00000000-0005-0000-0000-0000F4170000}"/>
    <cellStyle name="Normal 5 4 3 4 2 3" xfId="9278" xr:uid="{00000000-0005-0000-0000-0000F5170000}"/>
    <cellStyle name="Normal 5 4 3 4 3" xfId="9279" xr:uid="{00000000-0005-0000-0000-0000F6170000}"/>
    <cellStyle name="Normal 5 4 3 4 4" xfId="7215" xr:uid="{00000000-0005-0000-0000-0000F7170000}"/>
    <cellStyle name="Normal 5 4 3 4 5" xfId="12429" xr:uid="{00000000-0005-0000-0000-0000F8170000}"/>
    <cellStyle name="Normal 5 4 3 4 6" xfId="5390" xr:uid="{00000000-0005-0000-0000-0000F9170000}"/>
    <cellStyle name="Normal 5 4 3 5" xfId="2259" xr:uid="{00000000-0005-0000-0000-0000FA170000}"/>
    <cellStyle name="Normal 5 4 3 5 2" xfId="4111" xr:uid="{00000000-0005-0000-0000-0000FB170000}"/>
    <cellStyle name="Normal 5 4 3 5 2 2" xfId="14773" xr:uid="{00000000-0005-0000-0000-0000FC170000}"/>
    <cellStyle name="Normal 5 4 3 5 2 3" xfId="9280" xr:uid="{00000000-0005-0000-0000-0000FD170000}"/>
    <cellStyle name="Normal 5 4 3 5 3" xfId="9281" xr:uid="{00000000-0005-0000-0000-0000FE170000}"/>
    <cellStyle name="Normal 5 4 3 5 4" xfId="7749" xr:uid="{00000000-0005-0000-0000-0000FF170000}"/>
    <cellStyle name="Normal 5 4 3 5 5" xfId="12960" xr:uid="{00000000-0005-0000-0000-000000180000}"/>
    <cellStyle name="Normal 5 4 3 5 6" xfId="5921" xr:uid="{00000000-0005-0000-0000-000001180000}"/>
    <cellStyle name="Normal 5 4 3 6" xfId="2403" xr:uid="{00000000-0005-0000-0000-000002180000}"/>
    <cellStyle name="Normal 5 4 3 6 2" xfId="4246" xr:uid="{00000000-0005-0000-0000-000003180000}"/>
    <cellStyle name="Normal 5 4 3 6 2 2" xfId="14908" xr:uid="{00000000-0005-0000-0000-000004180000}"/>
    <cellStyle name="Normal 5 4 3 6 2 3" xfId="9282" xr:uid="{00000000-0005-0000-0000-000005180000}"/>
    <cellStyle name="Normal 5 4 3 6 3" xfId="7884" xr:uid="{00000000-0005-0000-0000-000006180000}"/>
    <cellStyle name="Normal 5 4 3 6 4" xfId="13095" xr:uid="{00000000-0005-0000-0000-000007180000}"/>
    <cellStyle name="Normal 5 4 3 6 5" xfId="6056" xr:uid="{00000000-0005-0000-0000-000008180000}"/>
    <cellStyle name="Normal 5 4 3 7" xfId="2730" xr:uid="{00000000-0005-0000-0000-000009180000}"/>
    <cellStyle name="Normal 5 4 3 7 2" xfId="13395" xr:uid="{00000000-0005-0000-0000-00000A180000}"/>
    <cellStyle name="Normal 5 4 3 7 3" xfId="9283" xr:uid="{00000000-0005-0000-0000-00000B180000}"/>
    <cellStyle name="Normal 5 4 3 8" xfId="9284" xr:uid="{00000000-0005-0000-0000-00000C180000}"/>
    <cellStyle name="Normal 5 4 3 9" xfId="6368" xr:uid="{00000000-0005-0000-0000-00000D180000}"/>
    <cellStyle name="Normal 5 4 4" xfId="496" xr:uid="{00000000-0005-0000-0000-00000E180000}"/>
    <cellStyle name="Normal 5 4 4 2" xfId="1063" xr:uid="{00000000-0005-0000-0000-00000F180000}"/>
    <cellStyle name="Normal 5 4 4 2 2" xfId="1626" xr:uid="{00000000-0005-0000-0000-000010180000}"/>
    <cellStyle name="Normal 5 4 4 2 2 2" xfId="3582" xr:uid="{00000000-0005-0000-0000-000011180000}"/>
    <cellStyle name="Normal 5 4 4 2 2 2 2" xfId="14247" xr:uid="{00000000-0005-0000-0000-000012180000}"/>
    <cellStyle name="Normal 5 4 4 2 2 2 3" xfId="9285" xr:uid="{00000000-0005-0000-0000-000013180000}"/>
    <cellStyle name="Normal 5 4 4 2 2 3" xfId="9286" xr:uid="{00000000-0005-0000-0000-000014180000}"/>
    <cellStyle name="Normal 5 4 4 2 2 4" xfId="7220" xr:uid="{00000000-0005-0000-0000-000015180000}"/>
    <cellStyle name="Normal 5 4 4 2 2 5" xfId="12434" xr:uid="{00000000-0005-0000-0000-000016180000}"/>
    <cellStyle name="Normal 5 4 4 2 2 6" xfId="5395" xr:uid="{00000000-0005-0000-0000-000017180000}"/>
    <cellStyle name="Normal 5 4 4 2 3" xfId="3093" xr:uid="{00000000-0005-0000-0000-000018180000}"/>
    <cellStyle name="Normal 5 4 4 2 3 2" xfId="13758" xr:uid="{00000000-0005-0000-0000-000019180000}"/>
    <cellStyle name="Normal 5 4 4 2 3 3" xfId="9287" xr:uid="{00000000-0005-0000-0000-00001A180000}"/>
    <cellStyle name="Normal 5 4 4 2 4" xfId="9288" xr:uid="{00000000-0005-0000-0000-00001B180000}"/>
    <cellStyle name="Normal 5 4 4 2 5" xfId="6731" xr:uid="{00000000-0005-0000-0000-00001C180000}"/>
    <cellStyle name="Normal 5 4 4 2 6" xfId="11945" xr:uid="{00000000-0005-0000-0000-00001D180000}"/>
    <cellStyle name="Normal 5 4 4 2 7" xfId="4906" xr:uid="{00000000-0005-0000-0000-00001E180000}"/>
    <cellStyle name="Normal 5 4 4 3" xfId="1625" xr:uid="{00000000-0005-0000-0000-00001F180000}"/>
    <cellStyle name="Normal 5 4 4 3 2" xfId="3581" xr:uid="{00000000-0005-0000-0000-000020180000}"/>
    <cellStyle name="Normal 5 4 4 3 2 2" xfId="14246" xr:uid="{00000000-0005-0000-0000-000021180000}"/>
    <cellStyle name="Normal 5 4 4 3 2 3" xfId="9289" xr:uid="{00000000-0005-0000-0000-000022180000}"/>
    <cellStyle name="Normal 5 4 4 3 3" xfId="9290" xr:uid="{00000000-0005-0000-0000-000023180000}"/>
    <cellStyle name="Normal 5 4 4 3 4" xfId="7219" xr:uid="{00000000-0005-0000-0000-000024180000}"/>
    <cellStyle name="Normal 5 4 4 3 5" xfId="12433" xr:uid="{00000000-0005-0000-0000-000025180000}"/>
    <cellStyle name="Normal 5 4 4 3 6" xfId="5394" xr:uid="{00000000-0005-0000-0000-000026180000}"/>
    <cellStyle name="Normal 5 4 4 4" xfId="2641" xr:uid="{00000000-0005-0000-0000-000027180000}"/>
    <cellStyle name="Normal 5 4 4 4 2" xfId="13306" xr:uid="{00000000-0005-0000-0000-000028180000}"/>
    <cellStyle name="Normal 5 4 4 4 3" xfId="9291" xr:uid="{00000000-0005-0000-0000-000029180000}"/>
    <cellStyle name="Normal 5 4 4 5" xfId="9292" xr:uid="{00000000-0005-0000-0000-00002A180000}"/>
    <cellStyle name="Normal 5 4 4 6" xfId="6279" xr:uid="{00000000-0005-0000-0000-00002B180000}"/>
    <cellStyle name="Normal 5 4 4 7" xfId="11493" xr:uid="{00000000-0005-0000-0000-00002C180000}"/>
    <cellStyle name="Normal 5 4 4 8" xfId="4454" xr:uid="{00000000-0005-0000-0000-00002D180000}"/>
    <cellStyle name="Normal 5 4 5" xfId="712" xr:uid="{00000000-0005-0000-0000-00002E180000}"/>
    <cellStyle name="Normal 5 4 5 2" xfId="1175" xr:uid="{00000000-0005-0000-0000-00002F180000}"/>
    <cellStyle name="Normal 5 4 5 2 2" xfId="1628" xr:uid="{00000000-0005-0000-0000-000030180000}"/>
    <cellStyle name="Normal 5 4 5 2 2 2" xfId="3584" xr:uid="{00000000-0005-0000-0000-000031180000}"/>
    <cellStyle name="Normal 5 4 5 2 2 2 2" xfId="14249" xr:uid="{00000000-0005-0000-0000-000032180000}"/>
    <cellStyle name="Normal 5 4 5 2 2 2 3" xfId="9293" xr:uid="{00000000-0005-0000-0000-000033180000}"/>
    <cellStyle name="Normal 5 4 5 2 2 3" xfId="9294" xr:uid="{00000000-0005-0000-0000-000034180000}"/>
    <cellStyle name="Normal 5 4 5 2 2 4" xfId="7222" xr:uid="{00000000-0005-0000-0000-000035180000}"/>
    <cellStyle name="Normal 5 4 5 2 2 5" xfId="12436" xr:uid="{00000000-0005-0000-0000-000036180000}"/>
    <cellStyle name="Normal 5 4 5 2 2 6" xfId="5397" xr:uid="{00000000-0005-0000-0000-000037180000}"/>
    <cellStyle name="Normal 5 4 5 2 3" xfId="3143" xr:uid="{00000000-0005-0000-0000-000038180000}"/>
    <cellStyle name="Normal 5 4 5 2 3 2" xfId="13808" xr:uid="{00000000-0005-0000-0000-000039180000}"/>
    <cellStyle name="Normal 5 4 5 2 3 3" xfId="9295" xr:uid="{00000000-0005-0000-0000-00003A180000}"/>
    <cellStyle name="Normal 5 4 5 2 4" xfId="9296" xr:uid="{00000000-0005-0000-0000-00003B180000}"/>
    <cellStyle name="Normal 5 4 5 2 5" xfId="6781" xr:uid="{00000000-0005-0000-0000-00003C180000}"/>
    <cellStyle name="Normal 5 4 5 2 6" xfId="11995" xr:uid="{00000000-0005-0000-0000-00003D180000}"/>
    <cellStyle name="Normal 5 4 5 2 7" xfId="4956" xr:uid="{00000000-0005-0000-0000-00003E180000}"/>
    <cellStyle name="Normal 5 4 5 3" xfId="1627" xr:uid="{00000000-0005-0000-0000-00003F180000}"/>
    <cellStyle name="Normal 5 4 5 3 2" xfId="3583" xr:uid="{00000000-0005-0000-0000-000040180000}"/>
    <cellStyle name="Normal 5 4 5 3 2 2" xfId="14248" xr:uid="{00000000-0005-0000-0000-000041180000}"/>
    <cellStyle name="Normal 5 4 5 3 2 3" xfId="9297" xr:uid="{00000000-0005-0000-0000-000042180000}"/>
    <cellStyle name="Normal 5 4 5 3 3" xfId="9298" xr:uid="{00000000-0005-0000-0000-000043180000}"/>
    <cellStyle name="Normal 5 4 5 3 4" xfId="7221" xr:uid="{00000000-0005-0000-0000-000044180000}"/>
    <cellStyle name="Normal 5 4 5 3 5" xfId="12435" xr:uid="{00000000-0005-0000-0000-000045180000}"/>
    <cellStyle name="Normal 5 4 5 3 6" xfId="5396" xr:uid="{00000000-0005-0000-0000-000046180000}"/>
    <cellStyle name="Normal 5 4 5 4" xfId="2776" xr:uid="{00000000-0005-0000-0000-000047180000}"/>
    <cellStyle name="Normal 5 4 5 4 2" xfId="13441" xr:uid="{00000000-0005-0000-0000-000048180000}"/>
    <cellStyle name="Normal 5 4 5 4 3" xfId="9299" xr:uid="{00000000-0005-0000-0000-000049180000}"/>
    <cellStyle name="Normal 5 4 5 5" xfId="9300" xr:uid="{00000000-0005-0000-0000-00004A180000}"/>
    <cellStyle name="Normal 5 4 5 6" xfId="6414" xr:uid="{00000000-0005-0000-0000-00004B180000}"/>
    <cellStyle name="Normal 5 4 5 7" xfId="11628" xr:uid="{00000000-0005-0000-0000-00004C180000}"/>
    <cellStyle name="Normal 5 4 5 8" xfId="4589" xr:uid="{00000000-0005-0000-0000-00004D180000}"/>
    <cellStyle name="Normal 5 4 6" xfId="381" xr:uid="{00000000-0005-0000-0000-00004E180000}"/>
    <cellStyle name="Normal 5 4 6 2" xfId="1006" xr:uid="{00000000-0005-0000-0000-00004F180000}"/>
    <cellStyle name="Normal 5 4 6 2 2" xfId="1630" xr:uid="{00000000-0005-0000-0000-000050180000}"/>
    <cellStyle name="Normal 5 4 6 2 2 2" xfId="3586" xr:uid="{00000000-0005-0000-0000-000051180000}"/>
    <cellStyle name="Normal 5 4 6 2 2 2 2" xfId="14251" xr:uid="{00000000-0005-0000-0000-000052180000}"/>
    <cellStyle name="Normal 5 4 6 2 2 2 3" xfId="9301" xr:uid="{00000000-0005-0000-0000-000053180000}"/>
    <cellStyle name="Normal 5 4 6 2 2 3" xfId="9302" xr:uid="{00000000-0005-0000-0000-000054180000}"/>
    <cellStyle name="Normal 5 4 6 2 2 4" xfId="7224" xr:uid="{00000000-0005-0000-0000-000055180000}"/>
    <cellStyle name="Normal 5 4 6 2 2 5" xfId="12438" xr:uid="{00000000-0005-0000-0000-000056180000}"/>
    <cellStyle name="Normal 5 4 6 2 2 6" xfId="5399" xr:uid="{00000000-0005-0000-0000-000057180000}"/>
    <cellStyle name="Normal 5 4 6 2 3" xfId="3049" xr:uid="{00000000-0005-0000-0000-000058180000}"/>
    <cellStyle name="Normal 5 4 6 2 3 2" xfId="13714" xr:uid="{00000000-0005-0000-0000-000059180000}"/>
    <cellStyle name="Normal 5 4 6 2 3 3" xfId="9303" xr:uid="{00000000-0005-0000-0000-00005A180000}"/>
    <cellStyle name="Normal 5 4 6 2 4" xfId="9304" xr:uid="{00000000-0005-0000-0000-00005B180000}"/>
    <cellStyle name="Normal 5 4 6 2 5" xfId="6687" xr:uid="{00000000-0005-0000-0000-00005C180000}"/>
    <cellStyle name="Normal 5 4 6 2 6" xfId="11901" xr:uid="{00000000-0005-0000-0000-00005D180000}"/>
    <cellStyle name="Normal 5 4 6 2 7" xfId="4862" xr:uid="{00000000-0005-0000-0000-00005E180000}"/>
    <cellStyle name="Normal 5 4 6 3" xfId="1629" xr:uid="{00000000-0005-0000-0000-00005F180000}"/>
    <cellStyle name="Normal 5 4 6 3 2" xfId="3585" xr:uid="{00000000-0005-0000-0000-000060180000}"/>
    <cellStyle name="Normal 5 4 6 3 2 2" xfId="14250" xr:uid="{00000000-0005-0000-0000-000061180000}"/>
    <cellStyle name="Normal 5 4 6 3 2 3" xfId="9305" xr:uid="{00000000-0005-0000-0000-000062180000}"/>
    <cellStyle name="Normal 5 4 6 3 3" xfId="9306" xr:uid="{00000000-0005-0000-0000-000063180000}"/>
    <cellStyle name="Normal 5 4 6 3 4" xfId="7223" xr:uid="{00000000-0005-0000-0000-000064180000}"/>
    <cellStyle name="Normal 5 4 6 3 5" xfId="12437" xr:uid="{00000000-0005-0000-0000-000065180000}"/>
    <cellStyle name="Normal 5 4 6 3 6" xfId="5398" xr:uid="{00000000-0005-0000-0000-000066180000}"/>
    <cellStyle name="Normal 5 4 6 4" xfId="2592" xr:uid="{00000000-0005-0000-0000-000067180000}"/>
    <cellStyle name="Normal 5 4 6 4 2" xfId="13257" xr:uid="{00000000-0005-0000-0000-000068180000}"/>
    <cellStyle name="Normal 5 4 6 4 3" xfId="9307" xr:uid="{00000000-0005-0000-0000-000069180000}"/>
    <cellStyle name="Normal 5 4 6 5" xfId="9308" xr:uid="{00000000-0005-0000-0000-00006A180000}"/>
    <cellStyle name="Normal 5 4 6 6" xfId="6230" xr:uid="{00000000-0005-0000-0000-00006B180000}"/>
    <cellStyle name="Normal 5 4 6 7" xfId="11444" xr:uid="{00000000-0005-0000-0000-00006C180000}"/>
    <cellStyle name="Normal 5 4 6 8" xfId="4405" xr:uid="{00000000-0005-0000-0000-00006D180000}"/>
    <cellStyle name="Normal 5 4 7" xfId="860" xr:uid="{00000000-0005-0000-0000-00006E180000}"/>
    <cellStyle name="Normal 5 4 7 2" xfId="1631" xr:uid="{00000000-0005-0000-0000-00006F180000}"/>
    <cellStyle name="Normal 5 4 7 2 2" xfId="3587" xr:uid="{00000000-0005-0000-0000-000070180000}"/>
    <cellStyle name="Normal 5 4 7 2 2 2" xfId="14252" xr:uid="{00000000-0005-0000-0000-000071180000}"/>
    <cellStyle name="Normal 5 4 7 2 2 3" xfId="9309" xr:uid="{00000000-0005-0000-0000-000072180000}"/>
    <cellStyle name="Normal 5 4 7 2 3" xfId="9310" xr:uid="{00000000-0005-0000-0000-000073180000}"/>
    <cellStyle name="Normal 5 4 7 2 4" xfId="7225" xr:uid="{00000000-0005-0000-0000-000074180000}"/>
    <cellStyle name="Normal 5 4 7 2 5" xfId="12439" xr:uid="{00000000-0005-0000-0000-000075180000}"/>
    <cellStyle name="Normal 5 4 7 2 6" xfId="5400" xr:uid="{00000000-0005-0000-0000-000076180000}"/>
    <cellStyle name="Normal 5 4 7 3" xfId="2914" xr:uid="{00000000-0005-0000-0000-000077180000}"/>
    <cellStyle name="Normal 5 4 7 3 2" xfId="13579" xr:uid="{00000000-0005-0000-0000-000078180000}"/>
    <cellStyle name="Normal 5 4 7 3 3" xfId="9311" xr:uid="{00000000-0005-0000-0000-000079180000}"/>
    <cellStyle name="Normal 5 4 7 4" xfId="9312" xr:uid="{00000000-0005-0000-0000-00007A180000}"/>
    <cellStyle name="Normal 5 4 7 5" xfId="6552" xr:uid="{00000000-0005-0000-0000-00007B180000}"/>
    <cellStyle name="Normal 5 4 7 6" xfId="11766" xr:uid="{00000000-0005-0000-0000-00007C180000}"/>
    <cellStyle name="Normal 5 4 7 7" xfId="4727" xr:uid="{00000000-0005-0000-0000-00007D180000}"/>
    <cellStyle name="Normal 5 4 8" xfId="1325" xr:uid="{00000000-0005-0000-0000-00007E180000}"/>
    <cellStyle name="Normal 5 4 8 2" xfId="3281" xr:uid="{00000000-0005-0000-0000-00007F180000}"/>
    <cellStyle name="Normal 5 4 8 2 2" xfId="13946" xr:uid="{00000000-0005-0000-0000-000080180000}"/>
    <cellStyle name="Normal 5 4 8 2 3" xfId="9313" xr:uid="{00000000-0005-0000-0000-000081180000}"/>
    <cellStyle name="Normal 5 4 8 3" xfId="9314" xr:uid="{00000000-0005-0000-0000-000082180000}"/>
    <cellStyle name="Normal 5 4 8 4" xfId="6919" xr:uid="{00000000-0005-0000-0000-000083180000}"/>
    <cellStyle name="Normal 5 4 8 5" xfId="12133" xr:uid="{00000000-0005-0000-0000-000084180000}"/>
    <cellStyle name="Normal 5 4 8 6" xfId="5094" xr:uid="{00000000-0005-0000-0000-000085180000}"/>
    <cellStyle name="Normal 5 4 9" xfId="274" xr:uid="{00000000-0005-0000-0000-000086180000}"/>
    <cellStyle name="Normal 5 4 9 2" xfId="2547" xr:uid="{00000000-0005-0000-0000-000087180000}"/>
    <cellStyle name="Normal 5 4 9 2 2" xfId="13213" xr:uid="{00000000-0005-0000-0000-000088180000}"/>
    <cellStyle name="Normal 5 4 9 2 3" xfId="9315" xr:uid="{00000000-0005-0000-0000-000089180000}"/>
    <cellStyle name="Normal 5 4 9 3" xfId="9316" xr:uid="{00000000-0005-0000-0000-00008A180000}"/>
    <cellStyle name="Normal 5 4 9 4" xfId="6185" xr:uid="{00000000-0005-0000-0000-00008B180000}"/>
    <cellStyle name="Normal 5 4 9 5" xfId="11400" xr:uid="{00000000-0005-0000-0000-00008C180000}"/>
    <cellStyle name="Normal 5 4 9 6" xfId="4361" xr:uid="{00000000-0005-0000-0000-00008D180000}"/>
    <cellStyle name="Normal 5 5" xfId="583" xr:uid="{00000000-0005-0000-0000-00008E180000}"/>
    <cellStyle name="Normal 5 5 10" xfId="11534" xr:uid="{00000000-0005-0000-0000-00008F180000}"/>
    <cellStyle name="Normal 5 5 11" xfId="4495" xr:uid="{00000000-0005-0000-0000-000090180000}"/>
    <cellStyle name="Normal 5 5 2" xfId="753" xr:uid="{00000000-0005-0000-0000-000091180000}"/>
    <cellStyle name="Normal 5 5 2 2" xfId="1216" xr:uid="{00000000-0005-0000-0000-000092180000}"/>
    <cellStyle name="Normal 5 5 2 2 2" xfId="1634" xr:uid="{00000000-0005-0000-0000-000093180000}"/>
    <cellStyle name="Normal 5 5 2 2 2 2" xfId="3590" xr:uid="{00000000-0005-0000-0000-000094180000}"/>
    <cellStyle name="Normal 5 5 2 2 2 2 2" xfId="14255" xr:uid="{00000000-0005-0000-0000-000095180000}"/>
    <cellStyle name="Normal 5 5 2 2 2 2 3" xfId="9317" xr:uid="{00000000-0005-0000-0000-000096180000}"/>
    <cellStyle name="Normal 5 5 2 2 2 3" xfId="9318" xr:uid="{00000000-0005-0000-0000-000097180000}"/>
    <cellStyle name="Normal 5 5 2 2 2 4" xfId="7228" xr:uid="{00000000-0005-0000-0000-000098180000}"/>
    <cellStyle name="Normal 5 5 2 2 2 5" xfId="12442" xr:uid="{00000000-0005-0000-0000-000099180000}"/>
    <cellStyle name="Normal 5 5 2 2 2 6" xfId="5403" xr:uid="{00000000-0005-0000-0000-00009A180000}"/>
    <cellStyle name="Normal 5 5 2 2 3" xfId="3184" xr:uid="{00000000-0005-0000-0000-00009B180000}"/>
    <cellStyle name="Normal 5 5 2 2 3 2" xfId="13849" xr:uid="{00000000-0005-0000-0000-00009C180000}"/>
    <cellStyle name="Normal 5 5 2 2 3 3" xfId="9319" xr:uid="{00000000-0005-0000-0000-00009D180000}"/>
    <cellStyle name="Normal 5 5 2 2 4" xfId="9320" xr:uid="{00000000-0005-0000-0000-00009E180000}"/>
    <cellStyle name="Normal 5 5 2 2 5" xfId="6822" xr:uid="{00000000-0005-0000-0000-00009F180000}"/>
    <cellStyle name="Normal 5 5 2 2 6" xfId="12036" xr:uid="{00000000-0005-0000-0000-0000A0180000}"/>
    <cellStyle name="Normal 5 5 2 2 7" xfId="4997" xr:uid="{00000000-0005-0000-0000-0000A1180000}"/>
    <cellStyle name="Normal 5 5 2 3" xfId="1633" xr:uid="{00000000-0005-0000-0000-0000A2180000}"/>
    <cellStyle name="Normal 5 5 2 3 2" xfId="3589" xr:uid="{00000000-0005-0000-0000-0000A3180000}"/>
    <cellStyle name="Normal 5 5 2 3 2 2" xfId="14254" xr:uid="{00000000-0005-0000-0000-0000A4180000}"/>
    <cellStyle name="Normal 5 5 2 3 2 3" xfId="9321" xr:uid="{00000000-0005-0000-0000-0000A5180000}"/>
    <cellStyle name="Normal 5 5 2 3 3" xfId="9322" xr:uid="{00000000-0005-0000-0000-0000A6180000}"/>
    <cellStyle name="Normal 5 5 2 3 4" xfId="7227" xr:uid="{00000000-0005-0000-0000-0000A7180000}"/>
    <cellStyle name="Normal 5 5 2 3 5" xfId="12441" xr:uid="{00000000-0005-0000-0000-0000A8180000}"/>
    <cellStyle name="Normal 5 5 2 3 6" xfId="5402" xr:uid="{00000000-0005-0000-0000-0000A9180000}"/>
    <cellStyle name="Normal 5 5 2 4" xfId="2817" xr:uid="{00000000-0005-0000-0000-0000AA180000}"/>
    <cellStyle name="Normal 5 5 2 4 2" xfId="13482" xr:uid="{00000000-0005-0000-0000-0000AB180000}"/>
    <cellStyle name="Normal 5 5 2 4 3" xfId="9323" xr:uid="{00000000-0005-0000-0000-0000AC180000}"/>
    <cellStyle name="Normal 5 5 2 5" xfId="9324" xr:uid="{00000000-0005-0000-0000-0000AD180000}"/>
    <cellStyle name="Normal 5 5 2 6" xfId="6455" xr:uid="{00000000-0005-0000-0000-0000AE180000}"/>
    <cellStyle name="Normal 5 5 2 7" xfId="11669" xr:uid="{00000000-0005-0000-0000-0000AF180000}"/>
    <cellStyle name="Normal 5 5 2 8" xfId="4630" xr:uid="{00000000-0005-0000-0000-0000B0180000}"/>
    <cellStyle name="Normal 5 5 3" xfId="905" xr:uid="{00000000-0005-0000-0000-0000B1180000}"/>
    <cellStyle name="Normal 5 5 3 2" xfId="1635" xr:uid="{00000000-0005-0000-0000-0000B2180000}"/>
    <cellStyle name="Normal 5 5 3 2 2" xfId="3591" xr:uid="{00000000-0005-0000-0000-0000B3180000}"/>
    <cellStyle name="Normal 5 5 3 2 2 2" xfId="14256" xr:uid="{00000000-0005-0000-0000-0000B4180000}"/>
    <cellStyle name="Normal 5 5 3 2 2 3" xfId="9325" xr:uid="{00000000-0005-0000-0000-0000B5180000}"/>
    <cellStyle name="Normal 5 5 3 2 3" xfId="9326" xr:uid="{00000000-0005-0000-0000-0000B6180000}"/>
    <cellStyle name="Normal 5 5 3 2 4" xfId="7229" xr:uid="{00000000-0005-0000-0000-0000B7180000}"/>
    <cellStyle name="Normal 5 5 3 2 5" xfId="12443" xr:uid="{00000000-0005-0000-0000-0000B8180000}"/>
    <cellStyle name="Normal 5 5 3 2 6" xfId="5404" xr:uid="{00000000-0005-0000-0000-0000B9180000}"/>
    <cellStyle name="Normal 5 5 3 3" xfId="2955" xr:uid="{00000000-0005-0000-0000-0000BA180000}"/>
    <cellStyle name="Normal 5 5 3 3 2" xfId="13620" xr:uid="{00000000-0005-0000-0000-0000BB180000}"/>
    <cellStyle name="Normal 5 5 3 3 3" xfId="9327" xr:uid="{00000000-0005-0000-0000-0000BC180000}"/>
    <cellStyle name="Normal 5 5 3 4" xfId="9328" xr:uid="{00000000-0005-0000-0000-0000BD180000}"/>
    <cellStyle name="Normal 5 5 3 5" xfId="6593" xr:uid="{00000000-0005-0000-0000-0000BE180000}"/>
    <cellStyle name="Normal 5 5 3 6" xfId="11807" xr:uid="{00000000-0005-0000-0000-0000BF180000}"/>
    <cellStyle name="Normal 5 5 3 7" xfId="4768" xr:uid="{00000000-0005-0000-0000-0000C0180000}"/>
    <cellStyle name="Normal 5 5 4" xfId="1632" xr:uid="{00000000-0005-0000-0000-0000C1180000}"/>
    <cellStyle name="Normal 5 5 4 2" xfId="3588" xr:uid="{00000000-0005-0000-0000-0000C2180000}"/>
    <cellStyle name="Normal 5 5 4 2 2" xfId="14253" xr:uid="{00000000-0005-0000-0000-0000C3180000}"/>
    <cellStyle name="Normal 5 5 4 2 3" xfId="9329" xr:uid="{00000000-0005-0000-0000-0000C4180000}"/>
    <cellStyle name="Normal 5 5 4 3" xfId="9330" xr:uid="{00000000-0005-0000-0000-0000C5180000}"/>
    <cellStyle name="Normal 5 5 4 4" xfId="7226" xr:uid="{00000000-0005-0000-0000-0000C6180000}"/>
    <cellStyle name="Normal 5 5 4 5" xfId="12440" xr:uid="{00000000-0005-0000-0000-0000C7180000}"/>
    <cellStyle name="Normal 5 5 4 6" xfId="5401" xr:uid="{00000000-0005-0000-0000-0000C8180000}"/>
    <cellStyle name="Normal 5 5 5" xfId="2210" xr:uid="{00000000-0005-0000-0000-0000C9180000}"/>
    <cellStyle name="Normal 5 5 5 2" xfId="4063" xr:uid="{00000000-0005-0000-0000-0000CA180000}"/>
    <cellStyle name="Normal 5 5 5 2 2" xfId="14725" xr:uid="{00000000-0005-0000-0000-0000CB180000}"/>
    <cellStyle name="Normal 5 5 5 2 3" xfId="9331" xr:uid="{00000000-0005-0000-0000-0000CC180000}"/>
    <cellStyle name="Normal 5 5 5 3" xfId="9332" xr:uid="{00000000-0005-0000-0000-0000CD180000}"/>
    <cellStyle name="Normal 5 5 5 4" xfId="7701" xr:uid="{00000000-0005-0000-0000-0000CE180000}"/>
    <cellStyle name="Normal 5 5 5 5" xfId="12912" xr:uid="{00000000-0005-0000-0000-0000CF180000}"/>
    <cellStyle name="Normal 5 5 5 6" xfId="5873" xr:uid="{00000000-0005-0000-0000-0000D0180000}"/>
    <cellStyle name="Normal 5 5 6" xfId="2355" xr:uid="{00000000-0005-0000-0000-0000D1180000}"/>
    <cellStyle name="Normal 5 5 6 2" xfId="4198" xr:uid="{00000000-0005-0000-0000-0000D2180000}"/>
    <cellStyle name="Normal 5 5 6 2 2" xfId="14860" xr:uid="{00000000-0005-0000-0000-0000D3180000}"/>
    <cellStyle name="Normal 5 5 6 2 3" xfId="9333" xr:uid="{00000000-0005-0000-0000-0000D4180000}"/>
    <cellStyle name="Normal 5 5 6 3" xfId="7836" xr:uid="{00000000-0005-0000-0000-0000D5180000}"/>
    <cellStyle name="Normal 5 5 6 4" xfId="13047" xr:uid="{00000000-0005-0000-0000-0000D6180000}"/>
    <cellStyle name="Normal 5 5 6 5" xfId="6008" xr:uid="{00000000-0005-0000-0000-0000D7180000}"/>
    <cellStyle name="Normal 5 5 7" xfId="2682" xr:uid="{00000000-0005-0000-0000-0000D8180000}"/>
    <cellStyle name="Normal 5 5 7 2" xfId="13347" xr:uid="{00000000-0005-0000-0000-0000D9180000}"/>
    <cellStyle name="Normal 5 5 7 3" xfId="9334" xr:uid="{00000000-0005-0000-0000-0000DA180000}"/>
    <cellStyle name="Normal 5 5 8" xfId="9335" xr:uid="{00000000-0005-0000-0000-0000DB180000}"/>
    <cellStyle name="Normal 5 5 9" xfId="6320" xr:uid="{00000000-0005-0000-0000-0000DC180000}"/>
    <cellStyle name="Normal 5 6" xfId="656" xr:uid="{00000000-0005-0000-0000-0000DD180000}"/>
    <cellStyle name="Normal 5 6 10" xfId="11577" xr:uid="{00000000-0005-0000-0000-0000DE180000}"/>
    <cellStyle name="Normal 5 6 11" xfId="4538" xr:uid="{00000000-0005-0000-0000-0000DF180000}"/>
    <cellStyle name="Normal 5 6 2" xfId="797" xr:uid="{00000000-0005-0000-0000-0000E0180000}"/>
    <cellStyle name="Normal 5 6 2 2" xfId="1259" xr:uid="{00000000-0005-0000-0000-0000E1180000}"/>
    <cellStyle name="Normal 5 6 2 2 2" xfId="1638" xr:uid="{00000000-0005-0000-0000-0000E2180000}"/>
    <cellStyle name="Normal 5 6 2 2 2 2" xfId="3594" xr:uid="{00000000-0005-0000-0000-0000E3180000}"/>
    <cellStyle name="Normal 5 6 2 2 2 2 2" xfId="14259" xr:uid="{00000000-0005-0000-0000-0000E4180000}"/>
    <cellStyle name="Normal 5 6 2 2 2 2 3" xfId="9336" xr:uid="{00000000-0005-0000-0000-0000E5180000}"/>
    <cellStyle name="Normal 5 6 2 2 2 3" xfId="9337" xr:uid="{00000000-0005-0000-0000-0000E6180000}"/>
    <cellStyle name="Normal 5 6 2 2 2 4" xfId="7232" xr:uid="{00000000-0005-0000-0000-0000E7180000}"/>
    <cellStyle name="Normal 5 6 2 2 2 5" xfId="12446" xr:uid="{00000000-0005-0000-0000-0000E8180000}"/>
    <cellStyle name="Normal 5 6 2 2 2 6" xfId="5407" xr:uid="{00000000-0005-0000-0000-0000E9180000}"/>
    <cellStyle name="Normal 5 6 2 2 3" xfId="3227" xr:uid="{00000000-0005-0000-0000-0000EA180000}"/>
    <cellStyle name="Normal 5 6 2 2 3 2" xfId="13892" xr:uid="{00000000-0005-0000-0000-0000EB180000}"/>
    <cellStyle name="Normal 5 6 2 2 3 3" xfId="9338" xr:uid="{00000000-0005-0000-0000-0000EC180000}"/>
    <cellStyle name="Normal 5 6 2 2 4" xfId="9339" xr:uid="{00000000-0005-0000-0000-0000ED180000}"/>
    <cellStyle name="Normal 5 6 2 2 5" xfId="6865" xr:uid="{00000000-0005-0000-0000-0000EE180000}"/>
    <cellStyle name="Normal 5 6 2 2 6" xfId="12079" xr:uid="{00000000-0005-0000-0000-0000EF180000}"/>
    <cellStyle name="Normal 5 6 2 2 7" xfId="5040" xr:uid="{00000000-0005-0000-0000-0000F0180000}"/>
    <cellStyle name="Normal 5 6 2 3" xfId="1637" xr:uid="{00000000-0005-0000-0000-0000F1180000}"/>
    <cellStyle name="Normal 5 6 2 3 2" xfId="3593" xr:uid="{00000000-0005-0000-0000-0000F2180000}"/>
    <cellStyle name="Normal 5 6 2 3 2 2" xfId="14258" xr:uid="{00000000-0005-0000-0000-0000F3180000}"/>
    <cellStyle name="Normal 5 6 2 3 2 3" xfId="9340" xr:uid="{00000000-0005-0000-0000-0000F4180000}"/>
    <cellStyle name="Normal 5 6 2 3 3" xfId="9341" xr:uid="{00000000-0005-0000-0000-0000F5180000}"/>
    <cellStyle name="Normal 5 6 2 3 4" xfId="7231" xr:uid="{00000000-0005-0000-0000-0000F6180000}"/>
    <cellStyle name="Normal 5 6 2 3 5" xfId="12445" xr:uid="{00000000-0005-0000-0000-0000F7180000}"/>
    <cellStyle name="Normal 5 6 2 3 6" xfId="5406" xr:uid="{00000000-0005-0000-0000-0000F8180000}"/>
    <cellStyle name="Normal 5 6 2 4" xfId="2860" xr:uid="{00000000-0005-0000-0000-0000F9180000}"/>
    <cellStyle name="Normal 5 6 2 4 2" xfId="13525" xr:uid="{00000000-0005-0000-0000-0000FA180000}"/>
    <cellStyle name="Normal 5 6 2 4 3" xfId="9342" xr:uid="{00000000-0005-0000-0000-0000FB180000}"/>
    <cellStyle name="Normal 5 6 2 5" xfId="9343" xr:uid="{00000000-0005-0000-0000-0000FC180000}"/>
    <cellStyle name="Normal 5 6 2 6" xfId="6498" xr:uid="{00000000-0005-0000-0000-0000FD180000}"/>
    <cellStyle name="Normal 5 6 2 7" xfId="11712" xr:uid="{00000000-0005-0000-0000-0000FE180000}"/>
    <cellStyle name="Normal 5 6 2 8" xfId="4673" xr:uid="{00000000-0005-0000-0000-0000FF180000}"/>
    <cellStyle name="Normal 5 6 3" xfId="949" xr:uid="{00000000-0005-0000-0000-000000190000}"/>
    <cellStyle name="Normal 5 6 3 2" xfId="1639" xr:uid="{00000000-0005-0000-0000-000001190000}"/>
    <cellStyle name="Normal 5 6 3 2 2" xfId="3595" xr:uid="{00000000-0005-0000-0000-000002190000}"/>
    <cellStyle name="Normal 5 6 3 2 2 2" xfId="14260" xr:uid="{00000000-0005-0000-0000-000003190000}"/>
    <cellStyle name="Normal 5 6 3 2 2 3" xfId="9344" xr:uid="{00000000-0005-0000-0000-000004190000}"/>
    <cellStyle name="Normal 5 6 3 2 3" xfId="9345" xr:uid="{00000000-0005-0000-0000-000005190000}"/>
    <cellStyle name="Normal 5 6 3 2 4" xfId="7233" xr:uid="{00000000-0005-0000-0000-000006190000}"/>
    <cellStyle name="Normal 5 6 3 2 5" xfId="12447" xr:uid="{00000000-0005-0000-0000-000007190000}"/>
    <cellStyle name="Normal 5 6 3 2 6" xfId="5408" xr:uid="{00000000-0005-0000-0000-000008190000}"/>
    <cellStyle name="Normal 5 6 3 3" xfId="2998" xr:uid="{00000000-0005-0000-0000-000009190000}"/>
    <cellStyle name="Normal 5 6 3 3 2" xfId="13663" xr:uid="{00000000-0005-0000-0000-00000A190000}"/>
    <cellStyle name="Normal 5 6 3 3 3" xfId="9346" xr:uid="{00000000-0005-0000-0000-00000B190000}"/>
    <cellStyle name="Normal 5 6 3 4" xfId="9347" xr:uid="{00000000-0005-0000-0000-00000C190000}"/>
    <cellStyle name="Normal 5 6 3 5" xfId="6636" xr:uid="{00000000-0005-0000-0000-00000D190000}"/>
    <cellStyle name="Normal 5 6 3 6" xfId="11850" xr:uid="{00000000-0005-0000-0000-00000E190000}"/>
    <cellStyle name="Normal 5 6 3 7" xfId="4811" xr:uid="{00000000-0005-0000-0000-00000F190000}"/>
    <cellStyle name="Normal 5 6 4" xfId="1636" xr:uid="{00000000-0005-0000-0000-000010190000}"/>
    <cellStyle name="Normal 5 6 4 2" xfId="3592" xr:uid="{00000000-0005-0000-0000-000011190000}"/>
    <cellStyle name="Normal 5 6 4 2 2" xfId="14257" xr:uid="{00000000-0005-0000-0000-000012190000}"/>
    <cellStyle name="Normal 5 6 4 2 3" xfId="9348" xr:uid="{00000000-0005-0000-0000-000013190000}"/>
    <cellStyle name="Normal 5 6 4 3" xfId="9349" xr:uid="{00000000-0005-0000-0000-000014190000}"/>
    <cellStyle name="Normal 5 6 4 4" xfId="7230" xr:uid="{00000000-0005-0000-0000-000015190000}"/>
    <cellStyle name="Normal 5 6 4 5" xfId="12444" xr:uid="{00000000-0005-0000-0000-000016190000}"/>
    <cellStyle name="Normal 5 6 4 6" xfId="5405" xr:uid="{00000000-0005-0000-0000-000017190000}"/>
    <cellStyle name="Normal 5 6 5" xfId="2254" xr:uid="{00000000-0005-0000-0000-000018190000}"/>
    <cellStyle name="Normal 5 6 5 2" xfId="4106" xr:uid="{00000000-0005-0000-0000-000019190000}"/>
    <cellStyle name="Normal 5 6 5 2 2" xfId="14768" xr:uid="{00000000-0005-0000-0000-00001A190000}"/>
    <cellStyle name="Normal 5 6 5 2 3" xfId="9350" xr:uid="{00000000-0005-0000-0000-00001B190000}"/>
    <cellStyle name="Normal 5 6 5 3" xfId="9351" xr:uid="{00000000-0005-0000-0000-00001C190000}"/>
    <cellStyle name="Normal 5 6 5 4" xfId="7744" xr:uid="{00000000-0005-0000-0000-00001D190000}"/>
    <cellStyle name="Normal 5 6 5 5" xfId="12955" xr:uid="{00000000-0005-0000-0000-00001E190000}"/>
    <cellStyle name="Normal 5 6 5 6" xfId="5916" xr:uid="{00000000-0005-0000-0000-00001F190000}"/>
    <cellStyle name="Normal 5 6 6" xfId="2398" xr:uid="{00000000-0005-0000-0000-000020190000}"/>
    <cellStyle name="Normal 5 6 6 2" xfId="4241" xr:uid="{00000000-0005-0000-0000-000021190000}"/>
    <cellStyle name="Normal 5 6 6 2 2" xfId="14903" xr:uid="{00000000-0005-0000-0000-000022190000}"/>
    <cellStyle name="Normal 5 6 6 2 3" xfId="9352" xr:uid="{00000000-0005-0000-0000-000023190000}"/>
    <cellStyle name="Normal 5 6 6 3" xfId="7879" xr:uid="{00000000-0005-0000-0000-000024190000}"/>
    <cellStyle name="Normal 5 6 6 4" xfId="13090" xr:uid="{00000000-0005-0000-0000-000025190000}"/>
    <cellStyle name="Normal 5 6 6 5" xfId="6051" xr:uid="{00000000-0005-0000-0000-000026190000}"/>
    <cellStyle name="Normal 5 6 7" xfId="2725" xr:uid="{00000000-0005-0000-0000-000027190000}"/>
    <cellStyle name="Normal 5 6 7 2" xfId="13390" xr:uid="{00000000-0005-0000-0000-000028190000}"/>
    <cellStyle name="Normal 5 6 7 3" xfId="9353" xr:uid="{00000000-0005-0000-0000-000029190000}"/>
    <cellStyle name="Normal 5 6 8" xfId="9354" xr:uid="{00000000-0005-0000-0000-00002A190000}"/>
    <cellStyle name="Normal 5 6 9" xfId="6363" xr:uid="{00000000-0005-0000-0000-00002B190000}"/>
    <cellStyle name="Normal 5 7" xfId="491" xr:uid="{00000000-0005-0000-0000-00002C190000}"/>
    <cellStyle name="Normal 5 7 2" xfId="1058" xr:uid="{00000000-0005-0000-0000-00002D190000}"/>
    <cellStyle name="Normal 5 7 2 2" xfId="1641" xr:uid="{00000000-0005-0000-0000-00002E190000}"/>
    <cellStyle name="Normal 5 7 2 2 2" xfId="3597" xr:uid="{00000000-0005-0000-0000-00002F190000}"/>
    <cellStyle name="Normal 5 7 2 2 2 2" xfId="14262" xr:uid="{00000000-0005-0000-0000-000030190000}"/>
    <cellStyle name="Normal 5 7 2 2 2 3" xfId="9355" xr:uid="{00000000-0005-0000-0000-000031190000}"/>
    <cellStyle name="Normal 5 7 2 2 3" xfId="9356" xr:uid="{00000000-0005-0000-0000-000032190000}"/>
    <cellStyle name="Normal 5 7 2 2 4" xfId="7235" xr:uid="{00000000-0005-0000-0000-000033190000}"/>
    <cellStyle name="Normal 5 7 2 2 5" xfId="12449" xr:uid="{00000000-0005-0000-0000-000034190000}"/>
    <cellStyle name="Normal 5 7 2 2 6" xfId="5410" xr:uid="{00000000-0005-0000-0000-000035190000}"/>
    <cellStyle name="Normal 5 7 2 3" xfId="3088" xr:uid="{00000000-0005-0000-0000-000036190000}"/>
    <cellStyle name="Normal 5 7 2 3 2" xfId="13753" xr:uid="{00000000-0005-0000-0000-000037190000}"/>
    <cellStyle name="Normal 5 7 2 3 3" xfId="9357" xr:uid="{00000000-0005-0000-0000-000038190000}"/>
    <cellStyle name="Normal 5 7 2 4" xfId="9358" xr:uid="{00000000-0005-0000-0000-000039190000}"/>
    <cellStyle name="Normal 5 7 2 5" xfId="6726" xr:uid="{00000000-0005-0000-0000-00003A190000}"/>
    <cellStyle name="Normal 5 7 2 6" xfId="11940" xr:uid="{00000000-0005-0000-0000-00003B190000}"/>
    <cellStyle name="Normal 5 7 2 7" xfId="4901" xr:uid="{00000000-0005-0000-0000-00003C190000}"/>
    <cellStyle name="Normal 5 7 3" xfId="1640" xr:uid="{00000000-0005-0000-0000-00003D190000}"/>
    <cellStyle name="Normal 5 7 3 2" xfId="3596" xr:uid="{00000000-0005-0000-0000-00003E190000}"/>
    <cellStyle name="Normal 5 7 3 2 2" xfId="14261" xr:uid="{00000000-0005-0000-0000-00003F190000}"/>
    <cellStyle name="Normal 5 7 3 2 3" xfId="9359" xr:uid="{00000000-0005-0000-0000-000040190000}"/>
    <cellStyle name="Normal 5 7 3 3" xfId="9360" xr:uid="{00000000-0005-0000-0000-000041190000}"/>
    <cellStyle name="Normal 5 7 3 4" xfId="7234" xr:uid="{00000000-0005-0000-0000-000042190000}"/>
    <cellStyle name="Normal 5 7 3 5" xfId="12448" xr:uid="{00000000-0005-0000-0000-000043190000}"/>
    <cellStyle name="Normal 5 7 3 6" xfId="5409" xr:uid="{00000000-0005-0000-0000-000044190000}"/>
    <cellStyle name="Normal 5 7 4" xfId="2636" xr:uid="{00000000-0005-0000-0000-000045190000}"/>
    <cellStyle name="Normal 5 7 4 2" xfId="13301" xr:uid="{00000000-0005-0000-0000-000046190000}"/>
    <cellStyle name="Normal 5 7 4 3" xfId="9361" xr:uid="{00000000-0005-0000-0000-000047190000}"/>
    <cellStyle name="Normal 5 7 5" xfId="9362" xr:uid="{00000000-0005-0000-0000-000048190000}"/>
    <cellStyle name="Normal 5 7 6" xfId="6274" xr:uid="{00000000-0005-0000-0000-000049190000}"/>
    <cellStyle name="Normal 5 7 7" xfId="11488" xr:uid="{00000000-0005-0000-0000-00004A190000}"/>
    <cellStyle name="Normal 5 7 8" xfId="4449" xr:uid="{00000000-0005-0000-0000-00004B190000}"/>
    <cellStyle name="Normal 5 8" xfId="707" xr:uid="{00000000-0005-0000-0000-00004C190000}"/>
    <cellStyle name="Normal 5 8 2" xfId="1170" xr:uid="{00000000-0005-0000-0000-00004D190000}"/>
    <cellStyle name="Normal 5 8 2 2" xfId="1643" xr:uid="{00000000-0005-0000-0000-00004E190000}"/>
    <cellStyle name="Normal 5 8 2 2 2" xfId="3599" xr:uid="{00000000-0005-0000-0000-00004F190000}"/>
    <cellStyle name="Normal 5 8 2 2 2 2" xfId="14264" xr:uid="{00000000-0005-0000-0000-000050190000}"/>
    <cellStyle name="Normal 5 8 2 2 2 3" xfId="9363" xr:uid="{00000000-0005-0000-0000-000051190000}"/>
    <cellStyle name="Normal 5 8 2 2 3" xfId="9364" xr:uid="{00000000-0005-0000-0000-000052190000}"/>
    <cellStyle name="Normal 5 8 2 2 4" xfId="7237" xr:uid="{00000000-0005-0000-0000-000053190000}"/>
    <cellStyle name="Normal 5 8 2 2 5" xfId="12451" xr:uid="{00000000-0005-0000-0000-000054190000}"/>
    <cellStyle name="Normal 5 8 2 2 6" xfId="5412" xr:uid="{00000000-0005-0000-0000-000055190000}"/>
    <cellStyle name="Normal 5 8 2 3" xfId="3138" xr:uid="{00000000-0005-0000-0000-000056190000}"/>
    <cellStyle name="Normal 5 8 2 3 2" xfId="13803" xr:uid="{00000000-0005-0000-0000-000057190000}"/>
    <cellStyle name="Normal 5 8 2 3 3" xfId="9365" xr:uid="{00000000-0005-0000-0000-000058190000}"/>
    <cellStyle name="Normal 5 8 2 4" xfId="9366" xr:uid="{00000000-0005-0000-0000-000059190000}"/>
    <cellStyle name="Normal 5 8 2 5" xfId="6776" xr:uid="{00000000-0005-0000-0000-00005A190000}"/>
    <cellStyle name="Normal 5 8 2 6" xfId="11990" xr:uid="{00000000-0005-0000-0000-00005B190000}"/>
    <cellStyle name="Normal 5 8 2 7" xfId="4951" xr:uid="{00000000-0005-0000-0000-00005C190000}"/>
    <cellStyle name="Normal 5 8 3" xfId="1642" xr:uid="{00000000-0005-0000-0000-00005D190000}"/>
    <cellStyle name="Normal 5 8 3 2" xfId="3598" xr:uid="{00000000-0005-0000-0000-00005E190000}"/>
    <cellStyle name="Normal 5 8 3 2 2" xfId="14263" xr:uid="{00000000-0005-0000-0000-00005F190000}"/>
    <cellStyle name="Normal 5 8 3 2 3" xfId="9367" xr:uid="{00000000-0005-0000-0000-000060190000}"/>
    <cellStyle name="Normal 5 8 3 3" xfId="9368" xr:uid="{00000000-0005-0000-0000-000061190000}"/>
    <cellStyle name="Normal 5 8 3 4" xfId="7236" xr:uid="{00000000-0005-0000-0000-000062190000}"/>
    <cellStyle name="Normal 5 8 3 5" xfId="12450" xr:uid="{00000000-0005-0000-0000-000063190000}"/>
    <cellStyle name="Normal 5 8 3 6" xfId="5411" xr:uid="{00000000-0005-0000-0000-000064190000}"/>
    <cellStyle name="Normal 5 8 4" xfId="2771" xr:uid="{00000000-0005-0000-0000-000065190000}"/>
    <cellStyle name="Normal 5 8 4 2" xfId="13436" xr:uid="{00000000-0005-0000-0000-000066190000}"/>
    <cellStyle name="Normal 5 8 4 3" xfId="9369" xr:uid="{00000000-0005-0000-0000-000067190000}"/>
    <cellStyle name="Normal 5 8 5" xfId="9370" xr:uid="{00000000-0005-0000-0000-000068190000}"/>
    <cellStyle name="Normal 5 8 6" xfId="6409" xr:uid="{00000000-0005-0000-0000-000069190000}"/>
    <cellStyle name="Normal 5 8 7" xfId="11623" xr:uid="{00000000-0005-0000-0000-00006A190000}"/>
    <cellStyle name="Normal 5 8 8" xfId="4584" xr:uid="{00000000-0005-0000-0000-00006B190000}"/>
    <cellStyle name="Normal 5 9" xfId="376" xr:uid="{00000000-0005-0000-0000-00006C190000}"/>
    <cellStyle name="Normal 5 9 2" xfId="1001" xr:uid="{00000000-0005-0000-0000-00006D190000}"/>
    <cellStyle name="Normal 5 9 2 2" xfId="1645" xr:uid="{00000000-0005-0000-0000-00006E190000}"/>
    <cellStyle name="Normal 5 9 2 2 2" xfId="3601" xr:uid="{00000000-0005-0000-0000-00006F190000}"/>
    <cellStyle name="Normal 5 9 2 2 2 2" xfId="14266" xr:uid="{00000000-0005-0000-0000-000070190000}"/>
    <cellStyle name="Normal 5 9 2 2 2 3" xfId="9371" xr:uid="{00000000-0005-0000-0000-000071190000}"/>
    <cellStyle name="Normal 5 9 2 2 3" xfId="9372" xr:uid="{00000000-0005-0000-0000-000072190000}"/>
    <cellStyle name="Normal 5 9 2 2 4" xfId="7239" xr:uid="{00000000-0005-0000-0000-000073190000}"/>
    <cellStyle name="Normal 5 9 2 2 5" xfId="12453" xr:uid="{00000000-0005-0000-0000-000074190000}"/>
    <cellStyle name="Normal 5 9 2 2 6" xfId="5414" xr:uid="{00000000-0005-0000-0000-000075190000}"/>
    <cellStyle name="Normal 5 9 2 3" xfId="3044" xr:uid="{00000000-0005-0000-0000-000076190000}"/>
    <cellStyle name="Normal 5 9 2 3 2" xfId="13709" xr:uid="{00000000-0005-0000-0000-000077190000}"/>
    <cellStyle name="Normal 5 9 2 3 3" xfId="9373" xr:uid="{00000000-0005-0000-0000-000078190000}"/>
    <cellStyle name="Normal 5 9 2 4" xfId="9374" xr:uid="{00000000-0005-0000-0000-000079190000}"/>
    <cellStyle name="Normal 5 9 2 5" xfId="6682" xr:uid="{00000000-0005-0000-0000-00007A190000}"/>
    <cellStyle name="Normal 5 9 2 6" xfId="11896" xr:uid="{00000000-0005-0000-0000-00007B190000}"/>
    <cellStyle name="Normal 5 9 2 7" xfId="4857" xr:uid="{00000000-0005-0000-0000-00007C190000}"/>
    <cellStyle name="Normal 5 9 3" xfId="1644" xr:uid="{00000000-0005-0000-0000-00007D190000}"/>
    <cellStyle name="Normal 5 9 3 2" xfId="3600" xr:uid="{00000000-0005-0000-0000-00007E190000}"/>
    <cellStyle name="Normal 5 9 3 2 2" xfId="14265" xr:uid="{00000000-0005-0000-0000-00007F190000}"/>
    <cellStyle name="Normal 5 9 3 2 3" xfId="9375" xr:uid="{00000000-0005-0000-0000-000080190000}"/>
    <cellStyle name="Normal 5 9 3 3" xfId="9376" xr:uid="{00000000-0005-0000-0000-000081190000}"/>
    <cellStyle name="Normal 5 9 3 4" xfId="7238" xr:uid="{00000000-0005-0000-0000-000082190000}"/>
    <cellStyle name="Normal 5 9 3 5" xfId="12452" xr:uid="{00000000-0005-0000-0000-000083190000}"/>
    <cellStyle name="Normal 5 9 3 6" xfId="5413" xr:uid="{00000000-0005-0000-0000-000084190000}"/>
    <cellStyle name="Normal 5 9 4" xfId="2587" xr:uid="{00000000-0005-0000-0000-000085190000}"/>
    <cellStyle name="Normal 5 9 4 2" xfId="13252" xr:uid="{00000000-0005-0000-0000-000086190000}"/>
    <cellStyle name="Normal 5 9 4 3" xfId="9377" xr:uid="{00000000-0005-0000-0000-000087190000}"/>
    <cellStyle name="Normal 5 9 5" xfId="9378" xr:uid="{00000000-0005-0000-0000-000088190000}"/>
    <cellStyle name="Normal 5 9 6" xfId="6225" xr:uid="{00000000-0005-0000-0000-000089190000}"/>
    <cellStyle name="Normal 5 9 7" xfId="11439" xr:uid="{00000000-0005-0000-0000-00008A190000}"/>
    <cellStyle name="Normal 5 9 8" xfId="4400" xr:uid="{00000000-0005-0000-0000-00008B190000}"/>
    <cellStyle name="Normal 50" xfId="211" xr:uid="{00000000-0005-0000-0000-00008C190000}"/>
    <cellStyle name="Normal 50 2" xfId="589" xr:uid="{00000000-0005-0000-0000-00008D190000}"/>
    <cellStyle name="Normal 50 2 2" xfId="1127" xr:uid="{00000000-0005-0000-0000-00008E190000}"/>
    <cellStyle name="Normal 50 3" xfId="453" xr:uid="{00000000-0005-0000-0000-00008F190000}"/>
    <cellStyle name="Normal 50 4" xfId="337" xr:uid="{00000000-0005-0000-0000-000090190000}"/>
    <cellStyle name="Normal 50 5" xfId="243" xr:uid="{00000000-0005-0000-0000-000091190000}"/>
    <cellStyle name="Normal 51" xfId="212" xr:uid="{00000000-0005-0000-0000-000092190000}"/>
    <cellStyle name="Normal 51 2" xfId="590" xr:uid="{00000000-0005-0000-0000-000093190000}"/>
    <cellStyle name="Normal 51 2 2" xfId="1128" xr:uid="{00000000-0005-0000-0000-000094190000}"/>
    <cellStyle name="Normal 51 3" xfId="454" xr:uid="{00000000-0005-0000-0000-000095190000}"/>
    <cellStyle name="Normal 51 4" xfId="338" xr:uid="{00000000-0005-0000-0000-000096190000}"/>
    <cellStyle name="Normal 51 5" xfId="244" xr:uid="{00000000-0005-0000-0000-000097190000}"/>
    <cellStyle name="Normal 52" xfId="213" xr:uid="{00000000-0005-0000-0000-000098190000}"/>
    <cellStyle name="Normal 52 2" xfId="591" xr:uid="{00000000-0005-0000-0000-000099190000}"/>
    <cellStyle name="Normal 52 2 2" xfId="1129" xr:uid="{00000000-0005-0000-0000-00009A190000}"/>
    <cellStyle name="Normal 52 3" xfId="455" xr:uid="{00000000-0005-0000-0000-00009B190000}"/>
    <cellStyle name="Normal 52 4" xfId="339" xr:uid="{00000000-0005-0000-0000-00009C190000}"/>
    <cellStyle name="Normal 52 5" xfId="245" xr:uid="{00000000-0005-0000-0000-00009D190000}"/>
    <cellStyle name="Normal 53" xfId="214" xr:uid="{00000000-0005-0000-0000-00009E190000}"/>
    <cellStyle name="Normal 53 2" xfId="592" xr:uid="{00000000-0005-0000-0000-00009F190000}"/>
    <cellStyle name="Normal 53 2 2" xfId="1130" xr:uid="{00000000-0005-0000-0000-0000A0190000}"/>
    <cellStyle name="Normal 53 3" xfId="457" xr:uid="{00000000-0005-0000-0000-0000A1190000}"/>
    <cellStyle name="Normal 53 4" xfId="341" xr:uid="{00000000-0005-0000-0000-0000A2190000}"/>
    <cellStyle name="Normal 53 5" xfId="246" xr:uid="{00000000-0005-0000-0000-0000A3190000}"/>
    <cellStyle name="Normal 54" xfId="215" xr:uid="{00000000-0005-0000-0000-0000A4190000}"/>
    <cellStyle name="Normal 54 2" xfId="593" xr:uid="{00000000-0005-0000-0000-0000A5190000}"/>
    <cellStyle name="Normal 54 2 2" xfId="1131" xr:uid="{00000000-0005-0000-0000-0000A6190000}"/>
    <cellStyle name="Normal 54 3" xfId="460" xr:uid="{00000000-0005-0000-0000-0000A7190000}"/>
    <cellStyle name="Normal 54 4" xfId="344" xr:uid="{00000000-0005-0000-0000-0000A8190000}"/>
    <cellStyle name="Normal 54 5" xfId="247" xr:uid="{00000000-0005-0000-0000-0000A9190000}"/>
    <cellStyle name="Normal 55" xfId="216" xr:uid="{00000000-0005-0000-0000-0000AA190000}"/>
    <cellStyle name="Normal 55 2" xfId="594" xr:uid="{00000000-0005-0000-0000-0000AB190000}"/>
    <cellStyle name="Normal 55 2 2" xfId="1132" xr:uid="{00000000-0005-0000-0000-0000AC190000}"/>
    <cellStyle name="Normal 55 3" xfId="462" xr:uid="{00000000-0005-0000-0000-0000AD190000}"/>
    <cellStyle name="Normal 55 4" xfId="346" xr:uid="{00000000-0005-0000-0000-0000AE190000}"/>
    <cellStyle name="Normal 55 5" xfId="248" xr:uid="{00000000-0005-0000-0000-0000AF190000}"/>
    <cellStyle name="Normal 56" xfId="217" xr:uid="{00000000-0005-0000-0000-0000B0190000}"/>
    <cellStyle name="Normal 56 2" xfId="595" xr:uid="{00000000-0005-0000-0000-0000B1190000}"/>
    <cellStyle name="Normal 56 2 2" xfId="1133" xr:uid="{00000000-0005-0000-0000-0000B2190000}"/>
    <cellStyle name="Normal 56 3" xfId="464" xr:uid="{00000000-0005-0000-0000-0000B3190000}"/>
    <cellStyle name="Normal 56 4" xfId="348" xr:uid="{00000000-0005-0000-0000-0000B4190000}"/>
    <cellStyle name="Normal 56 5" xfId="249" xr:uid="{00000000-0005-0000-0000-0000B5190000}"/>
    <cellStyle name="Normal 57" xfId="218" xr:uid="{00000000-0005-0000-0000-0000B6190000}"/>
    <cellStyle name="Normal 57 2" xfId="596" xr:uid="{00000000-0005-0000-0000-0000B7190000}"/>
    <cellStyle name="Normal 57 2 2" xfId="1134" xr:uid="{00000000-0005-0000-0000-0000B8190000}"/>
    <cellStyle name="Normal 57 3" xfId="466" xr:uid="{00000000-0005-0000-0000-0000B9190000}"/>
    <cellStyle name="Normal 57 4" xfId="350" xr:uid="{00000000-0005-0000-0000-0000BA190000}"/>
    <cellStyle name="Normal 57 5" xfId="250" xr:uid="{00000000-0005-0000-0000-0000BB190000}"/>
    <cellStyle name="Normal 58" xfId="219" xr:uid="{00000000-0005-0000-0000-0000BC190000}"/>
    <cellStyle name="Normal 58 2" xfId="597" xr:uid="{00000000-0005-0000-0000-0000BD190000}"/>
    <cellStyle name="Normal 58 2 2" xfId="1135" xr:uid="{00000000-0005-0000-0000-0000BE190000}"/>
    <cellStyle name="Normal 58 3" xfId="468" xr:uid="{00000000-0005-0000-0000-0000BF190000}"/>
    <cellStyle name="Normal 58 4" xfId="352" xr:uid="{00000000-0005-0000-0000-0000C0190000}"/>
    <cellStyle name="Normal 58 5" xfId="251" xr:uid="{00000000-0005-0000-0000-0000C1190000}"/>
    <cellStyle name="Normal 59" xfId="220" xr:uid="{00000000-0005-0000-0000-0000C2190000}"/>
    <cellStyle name="Normal 59 2" xfId="598" xr:uid="{00000000-0005-0000-0000-0000C3190000}"/>
    <cellStyle name="Normal 59 2 2" xfId="1136" xr:uid="{00000000-0005-0000-0000-0000C4190000}"/>
    <cellStyle name="Normal 59 3" xfId="469" xr:uid="{00000000-0005-0000-0000-0000C5190000}"/>
    <cellStyle name="Normal 59 4" xfId="353" xr:uid="{00000000-0005-0000-0000-0000C6190000}"/>
    <cellStyle name="Normal 59 5" xfId="252" xr:uid="{00000000-0005-0000-0000-0000C7190000}"/>
    <cellStyle name="Normal 6" xfId="23" xr:uid="{00000000-0005-0000-0000-0000C8190000}"/>
    <cellStyle name="Normal 6 10" xfId="310" xr:uid="{00000000-0005-0000-0000-0000C9190000}"/>
    <cellStyle name="Normal 6 10 2" xfId="983" xr:uid="{00000000-0005-0000-0000-0000CA190000}"/>
    <cellStyle name="Normal 6 10 2 2" xfId="1647" xr:uid="{00000000-0005-0000-0000-0000CB190000}"/>
    <cellStyle name="Normal 6 10 2 2 2" xfId="3603" xr:uid="{00000000-0005-0000-0000-0000CC190000}"/>
    <cellStyle name="Normal 6 10 2 2 2 2" xfId="14268" xr:uid="{00000000-0005-0000-0000-0000CD190000}"/>
    <cellStyle name="Normal 6 10 2 2 2 3" xfId="9379" xr:uid="{00000000-0005-0000-0000-0000CE190000}"/>
    <cellStyle name="Normal 6 10 2 2 3" xfId="9380" xr:uid="{00000000-0005-0000-0000-0000CF190000}"/>
    <cellStyle name="Normal 6 10 2 2 4" xfId="7241" xr:uid="{00000000-0005-0000-0000-0000D0190000}"/>
    <cellStyle name="Normal 6 10 2 2 5" xfId="12455" xr:uid="{00000000-0005-0000-0000-0000D1190000}"/>
    <cellStyle name="Normal 6 10 2 2 6" xfId="5416" xr:uid="{00000000-0005-0000-0000-0000D2190000}"/>
    <cellStyle name="Normal 6 10 2 3" xfId="3031" xr:uid="{00000000-0005-0000-0000-0000D3190000}"/>
    <cellStyle name="Normal 6 10 2 3 2" xfId="13696" xr:uid="{00000000-0005-0000-0000-0000D4190000}"/>
    <cellStyle name="Normal 6 10 2 3 3" xfId="9381" xr:uid="{00000000-0005-0000-0000-0000D5190000}"/>
    <cellStyle name="Normal 6 10 2 4" xfId="9382" xr:uid="{00000000-0005-0000-0000-0000D6190000}"/>
    <cellStyle name="Normal 6 10 2 5" xfId="6669" xr:uid="{00000000-0005-0000-0000-0000D7190000}"/>
    <cellStyle name="Normal 6 10 2 6" xfId="11883" xr:uid="{00000000-0005-0000-0000-0000D8190000}"/>
    <cellStyle name="Normal 6 10 2 7" xfId="4844" xr:uid="{00000000-0005-0000-0000-0000D9190000}"/>
    <cellStyle name="Normal 6 10 3" xfId="1646" xr:uid="{00000000-0005-0000-0000-0000DA190000}"/>
    <cellStyle name="Normal 6 10 3 2" xfId="3602" xr:uid="{00000000-0005-0000-0000-0000DB190000}"/>
    <cellStyle name="Normal 6 10 3 2 2" xfId="14267" xr:uid="{00000000-0005-0000-0000-0000DC190000}"/>
    <cellStyle name="Normal 6 10 3 2 3" xfId="9383" xr:uid="{00000000-0005-0000-0000-0000DD190000}"/>
    <cellStyle name="Normal 6 10 3 3" xfId="9384" xr:uid="{00000000-0005-0000-0000-0000DE190000}"/>
    <cellStyle name="Normal 6 10 3 4" xfId="7240" xr:uid="{00000000-0005-0000-0000-0000DF190000}"/>
    <cellStyle name="Normal 6 10 3 5" xfId="12454" xr:uid="{00000000-0005-0000-0000-0000E0190000}"/>
    <cellStyle name="Normal 6 10 3 6" xfId="5415" xr:uid="{00000000-0005-0000-0000-0000E1190000}"/>
    <cellStyle name="Normal 6 10 4" xfId="2574" xr:uid="{00000000-0005-0000-0000-0000E2190000}"/>
    <cellStyle name="Normal 6 10 4 2" xfId="13239" xr:uid="{00000000-0005-0000-0000-0000E3190000}"/>
    <cellStyle name="Normal 6 10 4 3" xfId="9385" xr:uid="{00000000-0005-0000-0000-0000E4190000}"/>
    <cellStyle name="Normal 6 10 5" xfId="9386" xr:uid="{00000000-0005-0000-0000-0000E5190000}"/>
    <cellStyle name="Normal 6 10 6" xfId="6212" xr:uid="{00000000-0005-0000-0000-0000E6190000}"/>
    <cellStyle name="Normal 6 10 7" xfId="11426" xr:uid="{00000000-0005-0000-0000-0000E7190000}"/>
    <cellStyle name="Normal 6 10 8" xfId="4387" xr:uid="{00000000-0005-0000-0000-0000E8190000}"/>
    <cellStyle name="Normal 6 11" xfId="841" xr:uid="{00000000-0005-0000-0000-0000E9190000}"/>
    <cellStyle name="Normal 6 11 2" xfId="1648" xr:uid="{00000000-0005-0000-0000-0000EA190000}"/>
    <cellStyle name="Normal 6 11 2 2" xfId="3604" xr:uid="{00000000-0005-0000-0000-0000EB190000}"/>
    <cellStyle name="Normal 6 11 2 2 2" xfId="14269" xr:uid="{00000000-0005-0000-0000-0000EC190000}"/>
    <cellStyle name="Normal 6 11 2 2 3" xfId="9387" xr:uid="{00000000-0005-0000-0000-0000ED190000}"/>
    <cellStyle name="Normal 6 11 2 3" xfId="9388" xr:uid="{00000000-0005-0000-0000-0000EE190000}"/>
    <cellStyle name="Normal 6 11 2 4" xfId="7242" xr:uid="{00000000-0005-0000-0000-0000EF190000}"/>
    <cellStyle name="Normal 6 11 2 5" xfId="12456" xr:uid="{00000000-0005-0000-0000-0000F0190000}"/>
    <cellStyle name="Normal 6 11 2 6" xfId="5417" xr:uid="{00000000-0005-0000-0000-0000F1190000}"/>
    <cellStyle name="Normal 6 11 3" xfId="2896" xr:uid="{00000000-0005-0000-0000-0000F2190000}"/>
    <cellStyle name="Normal 6 11 3 2" xfId="13561" xr:uid="{00000000-0005-0000-0000-0000F3190000}"/>
    <cellStyle name="Normal 6 11 3 3" xfId="9389" xr:uid="{00000000-0005-0000-0000-0000F4190000}"/>
    <cellStyle name="Normal 6 11 4" xfId="9390" xr:uid="{00000000-0005-0000-0000-0000F5190000}"/>
    <cellStyle name="Normal 6 11 5" xfId="6534" xr:uid="{00000000-0005-0000-0000-0000F6190000}"/>
    <cellStyle name="Normal 6 11 6" xfId="11748" xr:uid="{00000000-0005-0000-0000-0000F7190000}"/>
    <cellStyle name="Normal 6 11 7" xfId="4709" xr:uid="{00000000-0005-0000-0000-0000F8190000}"/>
    <cellStyle name="Normal 6 12" xfId="1307" xr:uid="{00000000-0005-0000-0000-0000F9190000}"/>
    <cellStyle name="Normal 6 12 2" xfId="3263" xr:uid="{00000000-0005-0000-0000-0000FA190000}"/>
    <cellStyle name="Normal 6 12 2 2" xfId="13928" xr:uid="{00000000-0005-0000-0000-0000FB190000}"/>
    <cellStyle name="Normal 6 12 2 3" xfId="9391" xr:uid="{00000000-0005-0000-0000-0000FC190000}"/>
    <cellStyle name="Normal 6 12 3" xfId="9392" xr:uid="{00000000-0005-0000-0000-0000FD190000}"/>
    <cellStyle name="Normal 6 12 4" xfId="6901" xr:uid="{00000000-0005-0000-0000-0000FE190000}"/>
    <cellStyle name="Normal 6 12 5" xfId="12115" xr:uid="{00000000-0005-0000-0000-0000FF190000}"/>
    <cellStyle name="Normal 6 12 6" xfId="5076" xr:uid="{00000000-0005-0000-0000-0000001A0000}"/>
    <cellStyle name="Normal 6 13" xfId="231" xr:uid="{00000000-0005-0000-0000-0000011A0000}"/>
    <cellStyle name="Normal 6 13 2" xfId="2529" xr:uid="{00000000-0005-0000-0000-0000021A0000}"/>
    <cellStyle name="Normal 6 13 2 2" xfId="13195" xr:uid="{00000000-0005-0000-0000-0000031A0000}"/>
    <cellStyle name="Normal 6 13 2 3" xfId="9393" xr:uid="{00000000-0005-0000-0000-0000041A0000}"/>
    <cellStyle name="Normal 6 13 3" xfId="9394" xr:uid="{00000000-0005-0000-0000-0000051A0000}"/>
    <cellStyle name="Normal 6 13 4" xfId="6167" xr:uid="{00000000-0005-0000-0000-0000061A0000}"/>
    <cellStyle name="Normal 6 13 5" xfId="11382" xr:uid="{00000000-0005-0000-0000-0000071A0000}"/>
    <cellStyle name="Normal 6 13 6" xfId="4343" xr:uid="{00000000-0005-0000-0000-0000081A0000}"/>
    <cellStyle name="Normal 6 14" xfId="2145" xr:uid="{00000000-0005-0000-0000-0000091A0000}"/>
    <cellStyle name="Normal 6 14 2" xfId="4003" xr:uid="{00000000-0005-0000-0000-00000A1A0000}"/>
    <cellStyle name="Normal 6 14 2 2" xfId="14665" xr:uid="{00000000-0005-0000-0000-00000B1A0000}"/>
    <cellStyle name="Normal 6 14 2 3" xfId="9395" xr:uid="{00000000-0005-0000-0000-00000C1A0000}"/>
    <cellStyle name="Normal 6 14 3" xfId="9396" xr:uid="{00000000-0005-0000-0000-00000D1A0000}"/>
    <cellStyle name="Normal 6 14 4" xfId="7641" xr:uid="{00000000-0005-0000-0000-00000E1A0000}"/>
    <cellStyle name="Normal 6 14 5" xfId="12852" xr:uid="{00000000-0005-0000-0000-00000F1A0000}"/>
    <cellStyle name="Normal 6 14 6" xfId="5813" xr:uid="{00000000-0005-0000-0000-0000101A0000}"/>
    <cellStyle name="Normal 6 15" xfId="2296" xr:uid="{00000000-0005-0000-0000-0000111A0000}"/>
    <cellStyle name="Normal 6 15 2" xfId="4139" xr:uid="{00000000-0005-0000-0000-0000121A0000}"/>
    <cellStyle name="Normal 6 15 2 2" xfId="14801" xr:uid="{00000000-0005-0000-0000-0000131A0000}"/>
    <cellStyle name="Normal 6 15 2 3" xfId="9397" xr:uid="{00000000-0005-0000-0000-0000141A0000}"/>
    <cellStyle name="Normal 6 15 3" xfId="7777" xr:uid="{00000000-0005-0000-0000-0000151A0000}"/>
    <cellStyle name="Normal 6 15 4" xfId="12988" xr:uid="{00000000-0005-0000-0000-0000161A0000}"/>
    <cellStyle name="Normal 6 15 5" xfId="5949" xr:uid="{00000000-0005-0000-0000-0000171A0000}"/>
    <cellStyle name="Normal 6 16" xfId="2468" xr:uid="{00000000-0005-0000-0000-0000181A0000}"/>
    <cellStyle name="Normal 6 16 2" xfId="4291" xr:uid="{00000000-0005-0000-0000-0000191A0000}"/>
    <cellStyle name="Normal 6 16 2 2" xfId="14954" xr:uid="{00000000-0005-0000-0000-00001A1A0000}"/>
    <cellStyle name="Normal 6 16 2 3" xfId="9398" xr:uid="{00000000-0005-0000-0000-00001B1A0000}"/>
    <cellStyle name="Normal 6 16 3" xfId="13142" xr:uid="{00000000-0005-0000-0000-00001C1A0000}"/>
    <cellStyle name="Normal 6 16 4" xfId="6085" xr:uid="{00000000-0005-0000-0000-00001D1A0000}"/>
    <cellStyle name="Normal 6 17" xfId="2488" xr:uid="{00000000-0005-0000-0000-00001E1A0000}"/>
    <cellStyle name="Normal 6 17 2" xfId="13155" xr:uid="{00000000-0005-0000-0000-00001F1A0000}"/>
    <cellStyle name="Normal 6 17 3" xfId="9399" xr:uid="{00000000-0005-0000-0000-0000201A0000}"/>
    <cellStyle name="Normal 6 18" xfId="6126" xr:uid="{00000000-0005-0000-0000-0000211A0000}"/>
    <cellStyle name="Normal 6 19" xfId="11342" xr:uid="{00000000-0005-0000-0000-0000221A0000}"/>
    <cellStyle name="Normal 6 2" xfId="93" xr:uid="{00000000-0005-0000-0000-0000231A0000}"/>
    <cellStyle name="Normal 6 2 10" xfId="861" xr:uid="{00000000-0005-0000-0000-0000241A0000}"/>
    <cellStyle name="Normal 6 2 10 2" xfId="1649" xr:uid="{00000000-0005-0000-0000-0000251A0000}"/>
    <cellStyle name="Normal 6 2 10 2 2" xfId="3605" xr:uid="{00000000-0005-0000-0000-0000261A0000}"/>
    <cellStyle name="Normal 6 2 10 2 2 2" xfId="14270" xr:uid="{00000000-0005-0000-0000-0000271A0000}"/>
    <cellStyle name="Normal 6 2 10 2 2 3" xfId="9400" xr:uid="{00000000-0005-0000-0000-0000281A0000}"/>
    <cellStyle name="Normal 6 2 10 2 3" xfId="9401" xr:uid="{00000000-0005-0000-0000-0000291A0000}"/>
    <cellStyle name="Normal 6 2 10 2 4" xfId="7243" xr:uid="{00000000-0005-0000-0000-00002A1A0000}"/>
    <cellStyle name="Normal 6 2 10 2 5" xfId="12457" xr:uid="{00000000-0005-0000-0000-00002B1A0000}"/>
    <cellStyle name="Normal 6 2 10 2 6" xfId="5418" xr:uid="{00000000-0005-0000-0000-00002C1A0000}"/>
    <cellStyle name="Normal 6 2 10 3" xfId="2915" xr:uid="{00000000-0005-0000-0000-00002D1A0000}"/>
    <cellStyle name="Normal 6 2 10 3 2" xfId="13580" xr:uid="{00000000-0005-0000-0000-00002E1A0000}"/>
    <cellStyle name="Normal 6 2 10 3 3" xfId="9402" xr:uid="{00000000-0005-0000-0000-00002F1A0000}"/>
    <cellStyle name="Normal 6 2 10 4" xfId="9403" xr:uid="{00000000-0005-0000-0000-0000301A0000}"/>
    <cellStyle name="Normal 6 2 10 5" xfId="6553" xr:uid="{00000000-0005-0000-0000-0000311A0000}"/>
    <cellStyle name="Normal 6 2 10 6" xfId="11767" xr:uid="{00000000-0005-0000-0000-0000321A0000}"/>
    <cellStyle name="Normal 6 2 10 7" xfId="4728" xr:uid="{00000000-0005-0000-0000-0000331A0000}"/>
    <cellStyle name="Normal 6 2 11" xfId="1326" xr:uid="{00000000-0005-0000-0000-0000341A0000}"/>
    <cellStyle name="Normal 6 2 11 2" xfId="3282" xr:uid="{00000000-0005-0000-0000-0000351A0000}"/>
    <cellStyle name="Normal 6 2 11 2 2" xfId="13947" xr:uid="{00000000-0005-0000-0000-0000361A0000}"/>
    <cellStyle name="Normal 6 2 11 2 3" xfId="9404" xr:uid="{00000000-0005-0000-0000-0000371A0000}"/>
    <cellStyle name="Normal 6 2 11 3" xfId="9405" xr:uid="{00000000-0005-0000-0000-0000381A0000}"/>
    <cellStyle name="Normal 6 2 11 4" xfId="6920" xr:uid="{00000000-0005-0000-0000-0000391A0000}"/>
    <cellStyle name="Normal 6 2 11 5" xfId="12134" xr:uid="{00000000-0005-0000-0000-00003A1A0000}"/>
    <cellStyle name="Normal 6 2 11 6" xfId="5095" xr:uid="{00000000-0005-0000-0000-00003B1A0000}"/>
    <cellStyle name="Normal 6 2 12" xfId="275" xr:uid="{00000000-0005-0000-0000-00003C1A0000}"/>
    <cellStyle name="Normal 6 2 12 2" xfId="2548" xr:uid="{00000000-0005-0000-0000-00003D1A0000}"/>
    <cellStyle name="Normal 6 2 12 2 2" xfId="13214" xr:uid="{00000000-0005-0000-0000-00003E1A0000}"/>
    <cellStyle name="Normal 6 2 12 2 3" xfId="9406" xr:uid="{00000000-0005-0000-0000-00003F1A0000}"/>
    <cellStyle name="Normal 6 2 12 3" xfId="9407" xr:uid="{00000000-0005-0000-0000-0000401A0000}"/>
    <cellStyle name="Normal 6 2 12 4" xfId="6186" xr:uid="{00000000-0005-0000-0000-0000411A0000}"/>
    <cellStyle name="Normal 6 2 12 5" xfId="11401" xr:uid="{00000000-0005-0000-0000-0000421A0000}"/>
    <cellStyle name="Normal 6 2 12 6" xfId="4362" xr:uid="{00000000-0005-0000-0000-0000431A0000}"/>
    <cellStyle name="Normal 6 2 13" xfId="2164" xr:uid="{00000000-0005-0000-0000-0000441A0000}"/>
    <cellStyle name="Normal 6 2 13 2" xfId="4022" xr:uid="{00000000-0005-0000-0000-0000451A0000}"/>
    <cellStyle name="Normal 6 2 13 2 2" xfId="14684" xr:uid="{00000000-0005-0000-0000-0000461A0000}"/>
    <cellStyle name="Normal 6 2 13 2 3" xfId="9408" xr:uid="{00000000-0005-0000-0000-0000471A0000}"/>
    <cellStyle name="Normal 6 2 13 3" xfId="9409" xr:uid="{00000000-0005-0000-0000-0000481A0000}"/>
    <cellStyle name="Normal 6 2 13 4" xfId="7660" xr:uid="{00000000-0005-0000-0000-0000491A0000}"/>
    <cellStyle name="Normal 6 2 13 5" xfId="12871" xr:uid="{00000000-0005-0000-0000-00004A1A0000}"/>
    <cellStyle name="Normal 6 2 13 6" xfId="5832" xr:uid="{00000000-0005-0000-0000-00004B1A0000}"/>
    <cellStyle name="Normal 6 2 14" xfId="2315" xr:uid="{00000000-0005-0000-0000-00004C1A0000}"/>
    <cellStyle name="Normal 6 2 14 2" xfId="4158" xr:uid="{00000000-0005-0000-0000-00004D1A0000}"/>
    <cellStyle name="Normal 6 2 14 2 2" xfId="14820" xr:uid="{00000000-0005-0000-0000-00004E1A0000}"/>
    <cellStyle name="Normal 6 2 14 2 3" xfId="9410" xr:uid="{00000000-0005-0000-0000-00004F1A0000}"/>
    <cellStyle name="Normal 6 2 14 3" xfId="7796" xr:uid="{00000000-0005-0000-0000-0000501A0000}"/>
    <cellStyle name="Normal 6 2 14 4" xfId="13007" xr:uid="{00000000-0005-0000-0000-0000511A0000}"/>
    <cellStyle name="Normal 6 2 14 5" xfId="5968" xr:uid="{00000000-0005-0000-0000-0000521A0000}"/>
    <cellStyle name="Normal 6 2 15" xfId="2489" xr:uid="{00000000-0005-0000-0000-0000531A0000}"/>
    <cellStyle name="Normal 6 2 15 2" xfId="9411" xr:uid="{00000000-0005-0000-0000-0000541A0000}"/>
    <cellStyle name="Normal 6 2 15 3" xfId="13156" xr:uid="{00000000-0005-0000-0000-0000551A0000}"/>
    <cellStyle name="Normal 6 2 15 4" xfId="6086" xr:uid="{00000000-0005-0000-0000-0000561A0000}"/>
    <cellStyle name="Normal 6 2 16" xfId="9412" xr:uid="{00000000-0005-0000-0000-0000571A0000}"/>
    <cellStyle name="Normal 6 2 17" xfId="6127" xr:uid="{00000000-0005-0000-0000-0000581A0000}"/>
    <cellStyle name="Normal 6 2 18" xfId="11343" xr:uid="{00000000-0005-0000-0000-0000591A0000}"/>
    <cellStyle name="Normal 6 2 19" xfId="4304" xr:uid="{00000000-0005-0000-0000-00005A1A0000}"/>
    <cellStyle name="Normal 6 2 2" xfId="106" xr:uid="{00000000-0005-0000-0000-00005B1A0000}"/>
    <cellStyle name="Normal 6 2 2 10" xfId="1327" xr:uid="{00000000-0005-0000-0000-00005C1A0000}"/>
    <cellStyle name="Normal 6 2 2 10 2" xfId="3283" xr:uid="{00000000-0005-0000-0000-00005D1A0000}"/>
    <cellStyle name="Normal 6 2 2 10 2 2" xfId="13948" xr:uid="{00000000-0005-0000-0000-00005E1A0000}"/>
    <cellStyle name="Normal 6 2 2 10 2 3" xfId="9413" xr:uid="{00000000-0005-0000-0000-00005F1A0000}"/>
    <cellStyle name="Normal 6 2 2 10 3" xfId="9414" xr:uid="{00000000-0005-0000-0000-0000601A0000}"/>
    <cellStyle name="Normal 6 2 2 10 4" xfId="6921" xr:uid="{00000000-0005-0000-0000-0000611A0000}"/>
    <cellStyle name="Normal 6 2 2 10 5" xfId="12135" xr:uid="{00000000-0005-0000-0000-0000621A0000}"/>
    <cellStyle name="Normal 6 2 2 10 6" xfId="5096" xr:uid="{00000000-0005-0000-0000-0000631A0000}"/>
    <cellStyle name="Normal 6 2 2 11" xfId="276" xr:uid="{00000000-0005-0000-0000-0000641A0000}"/>
    <cellStyle name="Normal 6 2 2 11 2" xfId="2549" xr:uid="{00000000-0005-0000-0000-0000651A0000}"/>
    <cellStyle name="Normal 6 2 2 11 2 2" xfId="13215" xr:uid="{00000000-0005-0000-0000-0000661A0000}"/>
    <cellStyle name="Normal 6 2 2 11 2 3" xfId="9415" xr:uid="{00000000-0005-0000-0000-0000671A0000}"/>
    <cellStyle name="Normal 6 2 2 11 3" xfId="9416" xr:uid="{00000000-0005-0000-0000-0000681A0000}"/>
    <cellStyle name="Normal 6 2 2 11 4" xfId="6187" xr:uid="{00000000-0005-0000-0000-0000691A0000}"/>
    <cellStyle name="Normal 6 2 2 11 5" xfId="11402" xr:uid="{00000000-0005-0000-0000-00006A1A0000}"/>
    <cellStyle name="Normal 6 2 2 11 6" xfId="4363" xr:uid="{00000000-0005-0000-0000-00006B1A0000}"/>
    <cellStyle name="Normal 6 2 2 12" xfId="2165" xr:uid="{00000000-0005-0000-0000-00006C1A0000}"/>
    <cellStyle name="Normal 6 2 2 12 2" xfId="4023" xr:uid="{00000000-0005-0000-0000-00006D1A0000}"/>
    <cellStyle name="Normal 6 2 2 12 2 2" xfId="14685" xr:uid="{00000000-0005-0000-0000-00006E1A0000}"/>
    <cellStyle name="Normal 6 2 2 12 2 3" xfId="9417" xr:uid="{00000000-0005-0000-0000-00006F1A0000}"/>
    <cellStyle name="Normal 6 2 2 12 3" xfId="9418" xr:uid="{00000000-0005-0000-0000-0000701A0000}"/>
    <cellStyle name="Normal 6 2 2 12 4" xfId="7661" xr:uid="{00000000-0005-0000-0000-0000711A0000}"/>
    <cellStyle name="Normal 6 2 2 12 5" xfId="12872" xr:uid="{00000000-0005-0000-0000-0000721A0000}"/>
    <cellStyle name="Normal 6 2 2 12 6" xfId="5833" xr:uid="{00000000-0005-0000-0000-0000731A0000}"/>
    <cellStyle name="Normal 6 2 2 13" xfId="2316" xr:uid="{00000000-0005-0000-0000-0000741A0000}"/>
    <cellStyle name="Normal 6 2 2 13 2" xfId="4159" xr:uid="{00000000-0005-0000-0000-0000751A0000}"/>
    <cellStyle name="Normal 6 2 2 13 2 2" xfId="14821" xr:uid="{00000000-0005-0000-0000-0000761A0000}"/>
    <cellStyle name="Normal 6 2 2 13 2 3" xfId="9419" xr:uid="{00000000-0005-0000-0000-0000771A0000}"/>
    <cellStyle name="Normal 6 2 2 13 3" xfId="7797" xr:uid="{00000000-0005-0000-0000-0000781A0000}"/>
    <cellStyle name="Normal 6 2 2 13 4" xfId="13008" xr:uid="{00000000-0005-0000-0000-0000791A0000}"/>
    <cellStyle name="Normal 6 2 2 13 5" xfId="5969" xr:uid="{00000000-0005-0000-0000-00007A1A0000}"/>
    <cellStyle name="Normal 6 2 2 14" xfId="2494" xr:uid="{00000000-0005-0000-0000-00007B1A0000}"/>
    <cellStyle name="Normal 6 2 2 14 2" xfId="9420" xr:uid="{00000000-0005-0000-0000-00007C1A0000}"/>
    <cellStyle name="Normal 6 2 2 14 3" xfId="13161" xr:uid="{00000000-0005-0000-0000-00007D1A0000}"/>
    <cellStyle name="Normal 6 2 2 14 4" xfId="6091" xr:uid="{00000000-0005-0000-0000-00007E1A0000}"/>
    <cellStyle name="Normal 6 2 2 15" xfId="9421" xr:uid="{00000000-0005-0000-0000-00007F1A0000}"/>
    <cellStyle name="Normal 6 2 2 16" xfId="6132" xr:uid="{00000000-0005-0000-0000-0000801A0000}"/>
    <cellStyle name="Normal 6 2 2 17" xfId="11348" xr:uid="{00000000-0005-0000-0000-0000811A0000}"/>
    <cellStyle name="Normal 6 2 2 18" xfId="4309" xr:uid="{00000000-0005-0000-0000-0000821A0000}"/>
    <cellStyle name="Normal 6 2 2 2" xfId="154" xr:uid="{00000000-0005-0000-0000-0000831A0000}"/>
    <cellStyle name="Normal 6 2 2 2 10" xfId="2166" xr:uid="{00000000-0005-0000-0000-0000841A0000}"/>
    <cellStyle name="Normal 6 2 2 2 10 2" xfId="4024" xr:uid="{00000000-0005-0000-0000-0000851A0000}"/>
    <cellStyle name="Normal 6 2 2 2 10 2 2" xfId="14686" xr:uid="{00000000-0005-0000-0000-0000861A0000}"/>
    <cellStyle name="Normal 6 2 2 2 10 2 3" xfId="9422" xr:uid="{00000000-0005-0000-0000-0000871A0000}"/>
    <cellStyle name="Normal 6 2 2 2 10 3" xfId="9423" xr:uid="{00000000-0005-0000-0000-0000881A0000}"/>
    <cellStyle name="Normal 6 2 2 2 10 4" xfId="7662" xr:uid="{00000000-0005-0000-0000-0000891A0000}"/>
    <cellStyle name="Normal 6 2 2 2 10 5" xfId="12873" xr:uid="{00000000-0005-0000-0000-00008A1A0000}"/>
    <cellStyle name="Normal 6 2 2 2 10 6" xfId="5834" xr:uid="{00000000-0005-0000-0000-00008B1A0000}"/>
    <cellStyle name="Normal 6 2 2 2 11" xfId="2317" xr:uid="{00000000-0005-0000-0000-00008C1A0000}"/>
    <cellStyle name="Normal 6 2 2 2 11 2" xfId="4160" xr:uid="{00000000-0005-0000-0000-00008D1A0000}"/>
    <cellStyle name="Normal 6 2 2 2 11 2 2" xfId="14822" xr:uid="{00000000-0005-0000-0000-00008E1A0000}"/>
    <cellStyle name="Normal 6 2 2 2 11 2 3" xfId="9424" xr:uid="{00000000-0005-0000-0000-00008F1A0000}"/>
    <cellStyle name="Normal 6 2 2 2 11 3" xfId="7798" xr:uid="{00000000-0005-0000-0000-0000901A0000}"/>
    <cellStyle name="Normal 6 2 2 2 11 4" xfId="13009" xr:uid="{00000000-0005-0000-0000-0000911A0000}"/>
    <cellStyle name="Normal 6 2 2 2 11 5" xfId="5970" xr:uid="{00000000-0005-0000-0000-0000921A0000}"/>
    <cellStyle name="Normal 6 2 2 2 12" xfId="2504" xr:uid="{00000000-0005-0000-0000-0000931A0000}"/>
    <cellStyle name="Normal 6 2 2 2 12 2" xfId="9425" xr:uid="{00000000-0005-0000-0000-0000941A0000}"/>
    <cellStyle name="Normal 6 2 2 2 12 3" xfId="13171" xr:uid="{00000000-0005-0000-0000-0000951A0000}"/>
    <cellStyle name="Normal 6 2 2 2 12 4" xfId="6110" xr:uid="{00000000-0005-0000-0000-0000961A0000}"/>
    <cellStyle name="Normal 6 2 2 2 13" xfId="9426" xr:uid="{00000000-0005-0000-0000-0000971A0000}"/>
    <cellStyle name="Normal 6 2 2 2 14" xfId="6142" xr:uid="{00000000-0005-0000-0000-0000981A0000}"/>
    <cellStyle name="Normal 6 2 2 2 15" xfId="11358" xr:uid="{00000000-0005-0000-0000-0000991A0000}"/>
    <cellStyle name="Normal 6 2 2 2 16" xfId="4319" xr:uid="{00000000-0005-0000-0000-00009A1A0000}"/>
    <cellStyle name="Normal 6 2 2 2 2" xfId="602" xr:uid="{00000000-0005-0000-0000-00009B1A0000}"/>
    <cellStyle name="Normal 6 2 2 2 2 10" xfId="11543" xr:uid="{00000000-0005-0000-0000-00009C1A0000}"/>
    <cellStyle name="Normal 6 2 2 2 2 11" xfId="4504" xr:uid="{00000000-0005-0000-0000-00009D1A0000}"/>
    <cellStyle name="Normal 6 2 2 2 2 2" xfId="762" xr:uid="{00000000-0005-0000-0000-00009E1A0000}"/>
    <cellStyle name="Normal 6 2 2 2 2 2 2" xfId="1225" xr:uid="{00000000-0005-0000-0000-00009F1A0000}"/>
    <cellStyle name="Normal 6 2 2 2 2 2 2 2" xfId="1652" xr:uid="{00000000-0005-0000-0000-0000A01A0000}"/>
    <cellStyle name="Normal 6 2 2 2 2 2 2 2 2" xfId="3608" xr:uid="{00000000-0005-0000-0000-0000A11A0000}"/>
    <cellStyle name="Normal 6 2 2 2 2 2 2 2 2 2" xfId="14273" xr:uid="{00000000-0005-0000-0000-0000A21A0000}"/>
    <cellStyle name="Normal 6 2 2 2 2 2 2 2 2 3" xfId="9427" xr:uid="{00000000-0005-0000-0000-0000A31A0000}"/>
    <cellStyle name="Normal 6 2 2 2 2 2 2 2 3" xfId="9428" xr:uid="{00000000-0005-0000-0000-0000A41A0000}"/>
    <cellStyle name="Normal 6 2 2 2 2 2 2 2 4" xfId="7246" xr:uid="{00000000-0005-0000-0000-0000A51A0000}"/>
    <cellStyle name="Normal 6 2 2 2 2 2 2 2 5" xfId="12460" xr:uid="{00000000-0005-0000-0000-0000A61A0000}"/>
    <cellStyle name="Normal 6 2 2 2 2 2 2 2 6" xfId="5421" xr:uid="{00000000-0005-0000-0000-0000A71A0000}"/>
    <cellStyle name="Normal 6 2 2 2 2 2 2 3" xfId="3193" xr:uid="{00000000-0005-0000-0000-0000A81A0000}"/>
    <cellStyle name="Normal 6 2 2 2 2 2 2 3 2" xfId="13858" xr:uid="{00000000-0005-0000-0000-0000A91A0000}"/>
    <cellStyle name="Normal 6 2 2 2 2 2 2 3 3" xfId="9429" xr:uid="{00000000-0005-0000-0000-0000AA1A0000}"/>
    <cellStyle name="Normal 6 2 2 2 2 2 2 4" xfId="9430" xr:uid="{00000000-0005-0000-0000-0000AB1A0000}"/>
    <cellStyle name="Normal 6 2 2 2 2 2 2 5" xfId="6831" xr:uid="{00000000-0005-0000-0000-0000AC1A0000}"/>
    <cellStyle name="Normal 6 2 2 2 2 2 2 6" xfId="12045" xr:uid="{00000000-0005-0000-0000-0000AD1A0000}"/>
    <cellStyle name="Normal 6 2 2 2 2 2 2 7" xfId="5006" xr:uid="{00000000-0005-0000-0000-0000AE1A0000}"/>
    <cellStyle name="Normal 6 2 2 2 2 2 3" xfId="1651" xr:uid="{00000000-0005-0000-0000-0000AF1A0000}"/>
    <cellStyle name="Normal 6 2 2 2 2 2 3 2" xfId="3607" xr:uid="{00000000-0005-0000-0000-0000B01A0000}"/>
    <cellStyle name="Normal 6 2 2 2 2 2 3 2 2" xfId="14272" xr:uid="{00000000-0005-0000-0000-0000B11A0000}"/>
    <cellStyle name="Normal 6 2 2 2 2 2 3 2 3" xfId="9431" xr:uid="{00000000-0005-0000-0000-0000B21A0000}"/>
    <cellStyle name="Normal 6 2 2 2 2 2 3 3" xfId="9432" xr:uid="{00000000-0005-0000-0000-0000B31A0000}"/>
    <cellStyle name="Normal 6 2 2 2 2 2 3 4" xfId="7245" xr:uid="{00000000-0005-0000-0000-0000B41A0000}"/>
    <cellStyle name="Normal 6 2 2 2 2 2 3 5" xfId="12459" xr:uid="{00000000-0005-0000-0000-0000B51A0000}"/>
    <cellStyle name="Normal 6 2 2 2 2 2 3 6" xfId="5420" xr:uid="{00000000-0005-0000-0000-0000B61A0000}"/>
    <cellStyle name="Normal 6 2 2 2 2 2 4" xfId="2826" xr:uid="{00000000-0005-0000-0000-0000B71A0000}"/>
    <cellStyle name="Normal 6 2 2 2 2 2 4 2" xfId="13491" xr:uid="{00000000-0005-0000-0000-0000B81A0000}"/>
    <cellStyle name="Normal 6 2 2 2 2 2 4 3" xfId="9433" xr:uid="{00000000-0005-0000-0000-0000B91A0000}"/>
    <cellStyle name="Normal 6 2 2 2 2 2 5" xfId="9434" xr:uid="{00000000-0005-0000-0000-0000BA1A0000}"/>
    <cellStyle name="Normal 6 2 2 2 2 2 6" xfId="6464" xr:uid="{00000000-0005-0000-0000-0000BB1A0000}"/>
    <cellStyle name="Normal 6 2 2 2 2 2 7" xfId="11678" xr:uid="{00000000-0005-0000-0000-0000BC1A0000}"/>
    <cellStyle name="Normal 6 2 2 2 2 2 8" xfId="4639" xr:uid="{00000000-0005-0000-0000-0000BD1A0000}"/>
    <cellStyle name="Normal 6 2 2 2 2 3" xfId="914" xr:uid="{00000000-0005-0000-0000-0000BE1A0000}"/>
    <cellStyle name="Normal 6 2 2 2 2 3 2" xfId="1653" xr:uid="{00000000-0005-0000-0000-0000BF1A0000}"/>
    <cellStyle name="Normal 6 2 2 2 2 3 2 2" xfId="3609" xr:uid="{00000000-0005-0000-0000-0000C01A0000}"/>
    <cellStyle name="Normal 6 2 2 2 2 3 2 2 2" xfId="14274" xr:uid="{00000000-0005-0000-0000-0000C11A0000}"/>
    <cellStyle name="Normal 6 2 2 2 2 3 2 2 3" xfId="9435" xr:uid="{00000000-0005-0000-0000-0000C21A0000}"/>
    <cellStyle name="Normal 6 2 2 2 2 3 2 3" xfId="9436" xr:uid="{00000000-0005-0000-0000-0000C31A0000}"/>
    <cellStyle name="Normal 6 2 2 2 2 3 2 4" xfId="7247" xr:uid="{00000000-0005-0000-0000-0000C41A0000}"/>
    <cellStyle name="Normal 6 2 2 2 2 3 2 5" xfId="12461" xr:uid="{00000000-0005-0000-0000-0000C51A0000}"/>
    <cellStyle name="Normal 6 2 2 2 2 3 2 6" xfId="5422" xr:uid="{00000000-0005-0000-0000-0000C61A0000}"/>
    <cellStyle name="Normal 6 2 2 2 2 3 3" xfId="2964" xr:uid="{00000000-0005-0000-0000-0000C71A0000}"/>
    <cellStyle name="Normal 6 2 2 2 2 3 3 2" xfId="13629" xr:uid="{00000000-0005-0000-0000-0000C81A0000}"/>
    <cellStyle name="Normal 6 2 2 2 2 3 3 3" xfId="9437" xr:uid="{00000000-0005-0000-0000-0000C91A0000}"/>
    <cellStyle name="Normal 6 2 2 2 2 3 4" xfId="9438" xr:uid="{00000000-0005-0000-0000-0000CA1A0000}"/>
    <cellStyle name="Normal 6 2 2 2 2 3 5" xfId="6602" xr:uid="{00000000-0005-0000-0000-0000CB1A0000}"/>
    <cellStyle name="Normal 6 2 2 2 2 3 6" xfId="11816" xr:uid="{00000000-0005-0000-0000-0000CC1A0000}"/>
    <cellStyle name="Normal 6 2 2 2 2 3 7" xfId="4777" xr:uid="{00000000-0005-0000-0000-0000CD1A0000}"/>
    <cellStyle name="Normal 6 2 2 2 2 4" xfId="1650" xr:uid="{00000000-0005-0000-0000-0000CE1A0000}"/>
    <cellStyle name="Normal 6 2 2 2 2 4 2" xfId="3606" xr:uid="{00000000-0005-0000-0000-0000CF1A0000}"/>
    <cellStyle name="Normal 6 2 2 2 2 4 2 2" xfId="14271" xr:uid="{00000000-0005-0000-0000-0000D01A0000}"/>
    <cellStyle name="Normal 6 2 2 2 2 4 2 3" xfId="9439" xr:uid="{00000000-0005-0000-0000-0000D11A0000}"/>
    <cellStyle name="Normal 6 2 2 2 2 4 3" xfId="9440" xr:uid="{00000000-0005-0000-0000-0000D21A0000}"/>
    <cellStyle name="Normal 6 2 2 2 2 4 4" xfId="7244" xr:uid="{00000000-0005-0000-0000-0000D31A0000}"/>
    <cellStyle name="Normal 6 2 2 2 2 4 5" xfId="12458" xr:uid="{00000000-0005-0000-0000-0000D41A0000}"/>
    <cellStyle name="Normal 6 2 2 2 2 4 6" xfId="5419" xr:uid="{00000000-0005-0000-0000-0000D51A0000}"/>
    <cellStyle name="Normal 6 2 2 2 2 5" xfId="2220" xr:uid="{00000000-0005-0000-0000-0000D61A0000}"/>
    <cellStyle name="Normal 6 2 2 2 2 5 2" xfId="4072" xr:uid="{00000000-0005-0000-0000-0000D71A0000}"/>
    <cellStyle name="Normal 6 2 2 2 2 5 2 2" xfId="14734" xr:uid="{00000000-0005-0000-0000-0000D81A0000}"/>
    <cellStyle name="Normal 6 2 2 2 2 5 2 3" xfId="9441" xr:uid="{00000000-0005-0000-0000-0000D91A0000}"/>
    <cellStyle name="Normal 6 2 2 2 2 5 3" xfId="9442" xr:uid="{00000000-0005-0000-0000-0000DA1A0000}"/>
    <cellStyle name="Normal 6 2 2 2 2 5 4" xfId="7710" xr:uid="{00000000-0005-0000-0000-0000DB1A0000}"/>
    <cellStyle name="Normal 6 2 2 2 2 5 5" xfId="12921" xr:uid="{00000000-0005-0000-0000-0000DC1A0000}"/>
    <cellStyle name="Normal 6 2 2 2 2 5 6" xfId="5882" xr:uid="{00000000-0005-0000-0000-0000DD1A0000}"/>
    <cellStyle name="Normal 6 2 2 2 2 6" xfId="2364" xr:uid="{00000000-0005-0000-0000-0000DE1A0000}"/>
    <cellStyle name="Normal 6 2 2 2 2 6 2" xfId="4207" xr:uid="{00000000-0005-0000-0000-0000DF1A0000}"/>
    <cellStyle name="Normal 6 2 2 2 2 6 2 2" xfId="14869" xr:uid="{00000000-0005-0000-0000-0000E01A0000}"/>
    <cellStyle name="Normal 6 2 2 2 2 6 2 3" xfId="9443" xr:uid="{00000000-0005-0000-0000-0000E11A0000}"/>
    <cellStyle name="Normal 6 2 2 2 2 6 3" xfId="7845" xr:uid="{00000000-0005-0000-0000-0000E21A0000}"/>
    <cellStyle name="Normal 6 2 2 2 2 6 4" xfId="13056" xr:uid="{00000000-0005-0000-0000-0000E31A0000}"/>
    <cellStyle name="Normal 6 2 2 2 2 6 5" xfId="6017" xr:uid="{00000000-0005-0000-0000-0000E41A0000}"/>
    <cellStyle name="Normal 6 2 2 2 2 7" xfId="2691" xr:uid="{00000000-0005-0000-0000-0000E51A0000}"/>
    <cellStyle name="Normal 6 2 2 2 2 7 2" xfId="13356" xr:uid="{00000000-0005-0000-0000-0000E61A0000}"/>
    <cellStyle name="Normal 6 2 2 2 2 7 3" xfId="9444" xr:uid="{00000000-0005-0000-0000-0000E71A0000}"/>
    <cellStyle name="Normal 6 2 2 2 2 8" xfId="9445" xr:uid="{00000000-0005-0000-0000-0000E81A0000}"/>
    <cellStyle name="Normal 6 2 2 2 2 9" xfId="6329" xr:uid="{00000000-0005-0000-0000-0000E91A0000}"/>
    <cellStyle name="Normal 6 2 2 2 3" xfId="664" xr:uid="{00000000-0005-0000-0000-0000EA1A0000}"/>
    <cellStyle name="Normal 6 2 2 2 3 10" xfId="11585" xr:uid="{00000000-0005-0000-0000-0000EB1A0000}"/>
    <cellStyle name="Normal 6 2 2 2 3 11" xfId="4546" xr:uid="{00000000-0005-0000-0000-0000EC1A0000}"/>
    <cellStyle name="Normal 6 2 2 2 3 2" xfId="805" xr:uid="{00000000-0005-0000-0000-0000ED1A0000}"/>
    <cellStyle name="Normal 6 2 2 2 3 2 2" xfId="1267" xr:uid="{00000000-0005-0000-0000-0000EE1A0000}"/>
    <cellStyle name="Normal 6 2 2 2 3 2 2 2" xfId="1656" xr:uid="{00000000-0005-0000-0000-0000EF1A0000}"/>
    <cellStyle name="Normal 6 2 2 2 3 2 2 2 2" xfId="3612" xr:uid="{00000000-0005-0000-0000-0000F01A0000}"/>
    <cellStyle name="Normal 6 2 2 2 3 2 2 2 2 2" xfId="14277" xr:uid="{00000000-0005-0000-0000-0000F11A0000}"/>
    <cellStyle name="Normal 6 2 2 2 3 2 2 2 2 3" xfId="9446" xr:uid="{00000000-0005-0000-0000-0000F21A0000}"/>
    <cellStyle name="Normal 6 2 2 2 3 2 2 2 3" xfId="9447" xr:uid="{00000000-0005-0000-0000-0000F31A0000}"/>
    <cellStyle name="Normal 6 2 2 2 3 2 2 2 4" xfId="7250" xr:uid="{00000000-0005-0000-0000-0000F41A0000}"/>
    <cellStyle name="Normal 6 2 2 2 3 2 2 2 5" xfId="12464" xr:uid="{00000000-0005-0000-0000-0000F51A0000}"/>
    <cellStyle name="Normal 6 2 2 2 3 2 2 2 6" xfId="5425" xr:uid="{00000000-0005-0000-0000-0000F61A0000}"/>
    <cellStyle name="Normal 6 2 2 2 3 2 2 3" xfId="3235" xr:uid="{00000000-0005-0000-0000-0000F71A0000}"/>
    <cellStyle name="Normal 6 2 2 2 3 2 2 3 2" xfId="13900" xr:uid="{00000000-0005-0000-0000-0000F81A0000}"/>
    <cellStyle name="Normal 6 2 2 2 3 2 2 3 3" xfId="9448" xr:uid="{00000000-0005-0000-0000-0000F91A0000}"/>
    <cellStyle name="Normal 6 2 2 2 3 2 2 4" xfId="9449" xr:uid="{00000000-0005-0000-0000-0000FA1A0000}"/>
    <cellStyle name="Normal 6 2 2 2 3 2 2 5" xfId="6873" xr:uid="{00000000-0005-0000-0000-0000FB1A0000}"/>
    <cellStyle name="Normal 6 2 2 2 3 2 2 6" xfId="12087" xr:uid="{00000000-0005-0000-0000-0000FC1A0000}"/>
    <cellStyle name="Normal 6 2 2 2 3 2 2 7" xfId="5048" xr:uid="{00000000-0005-0000-0000-0000FD1A0000}"/>
    <cellStyle name="Normal 6 2 2 2 3 2 3" xfId="1655" xr:uid="{00000000-0005-0000-0000-0000FE1A0000}"/>
    <cellStyle name="Normal 6 2 2 2 3 2 3 2" xfId="3611" xr:uid="{00000000-0005-0000-0000-0000FF1A0000}"/>
    <cellStyle name="Normal 6 2 2 2 3 2 3 2 2" xfId="14276" xr:uid="{00000000-0005-0000-0000-0000001B0000}"/>
    <cellStyle name="Normal 6 2 2 2 3 2 3 2 3" xfId="9450" xr:uid="{00000000-0005-0000-0000-0000011B0000}"/>
    <cellStyle name="Normal 6 2 2 2 3 2 3 3" xfId="9451" xr:uid="{00000000-0005-0000-0000-0000021B0000}"/>
    <cellStyle name="Normal 6 2 2 2 3 2 3 4" xfId="7249" xr:uid="{00000000-0005-0000-0000-0000031B0000}"/>
    <cellStyle name="Normal 6 2 2 2 3 2 3 5" xfId="12463" xr:uid="{00000000-0005-0000-0000-0000041B0000}"/>
    <cellStyle name="Normal 6 2 2 2 3 2 3 6" xfId="5424" xr:uid="{00000000-0005-0000-0000-0000051B0000}"/>
    <cellStyle name="Normal 6 2 2 2 3 2 4" xfId="2868" xr:uid="{00000000-0005-0000-0000-0000061B0000}"/>
    <cellStyle name="Normal 6 2 2 2 3 2 4 2" xfId="13533" xr:uid="{00000000-0005-0000-0000-0000071B0000}"/>
    <cellStyle name="Normal 6 2 2 2 3 2 4 3" xfId="9452" xr:uid="{00000000-0005-0000-0000-0000081B0000}"/>
    <cellStyle name="Normal 6 2 2 2 3 2 5" xfId="9453" xr:uid="{00000000-0005-0000-0000-0000091B0000}"/>
    <cellStyle name="Normal 6 2 2 2 3 2 6" xfId="6506" xr:uid="{00000000-0005-0000-0000-00000A1B0000}"/>
    <cellStyle name="Normal 6 2 2 2 3 2 7" xfId="11720" xr:uid="{00000000-0005-0000-0000-00000B1B0000}"/>
    <cellStyle name="Normal 6 2 2 2 3 2 8" xfId="4681" xr:uid="{00000000-0005-0000-0000-00000C1B0000}"/>
    <cellStyle name="Normal 6 2 2 2 3 3" xfId="957" xr:uid="{00000000-0005-0000-0000-00000D1B0000}"/>
    <cellStyle name="Normal 6 2 2 2 3 3 2" xfId="1657" xr:uid="{00000000-0005-0000-0000-00000E1B0000}"/>
    <cellStyle name="Normal 6 2 2 2 3 3 2 2" xfId="3613" xr:uid="{00000000-0005-0000-0000-00000F1B0000}"/>
    <cellStyle name="Normal 6 2 2 2 3 3 2 2 2" xfId="14278" xr:uid="{00000000-0005-0000-0000-0000101B0000}"/>
    <cellStyle name="Normal 6 2 2 2 3 3 2 2 3" xfId="9454" xr:uid="{00000000-0005-0000-0000-0000111B0000}"/>
    <cellStyle name="Normal 6 2 2 2 3 3 2 3" xfId="9455" xr:uid="{00000000-0005-0000-0000-0000121B0000}"/>
    <cellStyle name="Normal 6 2 2 2 3 3 2 4" xfId="7251" xr:uid="{00000000-0005-0000-0000-0000131B0000}"/>
    <cellStyle name="Normal 6 2 2 2 3 3 2 5" xfId="12465" xr:uid="{00000000-0005-0000-0000-0000141B0000}"/>
    <cellStyle name="Normal 6 2 2 2 3 3 2 6" xfId="5426" xr:uid="{00000000-0005-0000-0000-0000151B0000}"/>
    <cellStyle name="Normal 6 2 2 2 3 3 3" xfId="3006" xr:uid="{00000000-0005-0000-0000-0000161B0000}"/>
    <cellStyle name="Normal 6 2 2 2 3 3 3 2" xfId="13671" xr:uid="{00000000-0005-0000-0000-0000171B0000}"/>
    <cellStyle name="Normal 6 2 2 2 3 3 3 3" xfId="9456" xr:uid="{00000000-0005-0000-0000-0000181B0000}"/>
    <cellStyle name="Normal 6 2 2 2 3 3 4" xfId="9457" xr:uid="{00000000-0005-0000-0000-0000191B0000}"/>
    <cellStyle name="Normal 6 2 2 2 3 3 5" xfId="6644" xr:uid="{00000000-0005-0000-0000-00001A1B0000}"/>
    <cellStyle name="Normal 6 2 2 2 3 3 6" xfId="11858" xr:uid="{00000000-0005-0000-0000-00001B1B0000}"/>
    <cellStyle name="Normal 6 2 2 2 3 3 7" xfId="4819" xr:uid="{00000000-0005-0000-0000-00001C1B0000}"/>
    <cellStyle name="Normal 6 2 2 2 3 4" xfId="1654" xr:uid="{00000000-0005-0000-0000-00001D1B0000}"/>
    <cellStyle name="Normal 6 2 2 2 3 4 2" xfId="3610" xr:uid="{00000000-0005-0000-0000-00001E1B0000}"/>
    <cellStyle name="Normal 6 2 2 2 3 4 2 2" xfId="14275" xr:uid="{00000000-0005-0000-0000-00001F1B0000}"/>
    <cellStyle name="Normal 6 2 2 2 3 4 2 3" xfId="9458" xr:uid="{00000000-0005-0000-0000-0000201B0000}"/>
    <cellStyle name="Normal 6 2 2 2 3 4 3" xfId="9459" xr:uid="{00000000-0005-0000-0000-0000211B0000}"/>
    <cellStyle name="Normal 6 2 2 2 3 4 4" xfId="7248" xr:uid="{00000000-0005-0000-0000-0000221B0000}"/>
    <cellStyle name="Normal 6 2 2 2 3 4 5" xfId="12462" xr:uid="{00000000-0005-0000-0000-0000231B0000}"/>
    <cellStyle name="Normal 6 2 2 2 3 4 6" xfId="5423" xr:uid="{00000000-0005-0000-0000-0000241B0000}"/>
    <cellStyle name="Normal 6 2 2 2 3 5" xfId="2262" xr:uid="{00000000-0005-0000-0000-0000251B0000}"/>
    <cellStyle name="Normal 6 2 2 2 3 5 2" xfId="4114" xr:uid="{00000000-0005-0000-0000-0000261B0000}"/>
    <cellStyle name="Normal 6 2 2 2 3 5 2 2" xfId="14776" xr:uid="{00000000-0005-0000-0000-0000271B0000}"/>
    <cellStyle name="Normal 6 2 2 2 3 5 2 3" xfId="9460" xr:uid="{00000000-0005-0000-0000-0000281B0000}"/>
    <cellStyle name="Normal 6 2 2 2 3 5 3" xfId="9461" xr:uid="{00000000-0005-0000-0000-0000291B0000}"/>
    <cellStyle name="Normal 6 2 2 2 3 5 4" xfId="7752" xr:uid="{00000000-0005-0000-0000-00002A1B0000}"/>
    <cellStyle name="Normal 6 2 2 2 3 5 5" xfId="12963" xr:uid="{00000000-0005-0000-0000-00002B1B0000}"/>
    <cellStyle name="Normal 6 2 2 2 3 5 6" xfId="5924" xr:uid="{00000000-0005-0000-0000-00002C1B0000}"/>
    <cellStyle name="Normal 6 2 2 2 3 6" xfId="2406" xr:uid="{00000000-0005-0000-0000-00002D1B0000}"/>
    <cellStyle name="Normal 6 2 2 2 3 6 2" xfId="4249" xr:uid="{00000000-0005-0000-0000-00002E1B0000}"/>
    <cellStyle name="Normal 6 2 2 2 3 6 2 2" xfId="14911" xr:uid="{00000000-0005-0000-0000-00002F1B0000}"/>
    <cellStyle name="Normal 6 2 2 2 3 6 2 3" xfId="9462" xr:uid="{00000000-0005-0000-0000-0000301B0000}"/>
    <cellStyle name="Normal 6 2 2 2 3 6 3" xfId="7887" xr:uid="{00000000-0005-0000-0000-0000311B0000}"/>
    <cellStyle name="Normal 6 2 2 2 3 6 4" xfId="13098" xr:uid="{00000000-0005-0000-0000-0000321B0000}"/>
    <cellStyle name="Normal 6 2 2 2 3 6 5" xfId="6059" xr:uid="{00000000-0005-0000-0000-0000331B0000}"/>
    <cellStyle name="Normal 6 2 2 2 3 7" xfId="2733" xr:uid="{00000000-0005-0000-0000-0000341B0000}"/>
    <cellStyle name="Normal 6 2 2 2 3 7 2" xfId="13398" xr:uid="{00000000-0005-0000-0000-0000351B0000}"/>
    <cellStyle name="Normal 6 2 2 2 3 7 3" xfId="9463" xr:uid="{00000000-0005-0000-0000-0000361B0000}"/>
    <cellStyle name="Normal 6 2 2 2 3 8" xfId="9464" xr:uid="{00000000-0005-0000-0000-0000371B0000}"/>
    <cellStyle name="Normal 6 2 2 2 3 9" xfId="6371" xr:uid="{00000000-0005-0000-0000-0000381B0000}"/>
    <cellStyle name="Normal 6 2 2 2 4" xfId="499" xr:uid="{00000000-0005-0000-0000-0000391B0000}"/>
    <cellStyle name="Normal 6 2 2 2 4 2" xfId="1066" xr:uid="{00000000-0005-0000-0000-00003A1B0000}"/>
    <cellStyle name="Normal 6 2 2 2 4 2 2" xfId="1659" xr:uid="{00000000-0005-0000-0000-00003B1B0000}"/>
    <cellStyle name="Normal 6 2 2 2 4 2 2 2" xfId="3615" xr:uid="{00000000-0005-0000-0000-00003C1B0000}"/>
    <cellStyle name="Normal 6 2 2 2 4 2 2 2 2" xfId="14280" xr:uid="{00000000-0005-0000-0000-00003D1B0000}"/>
    <cellStyle name="Normal 6 2 2 2 4 2 2 2 3" xfId="9465" xr:uid="{00000000-0005-0000-0000-00003E1B0000}"/>
    <cellStyle name="Normal 6 2 2 2 4 2 2 3" xfId="9466" xr:uid="{00000000-0005-0000-0000-00003F1B0000}"/>
    <cellStyle name="Normal 6 2 2 2 4 2 2 4" xfId="7253" xr:uid="{00000000-0005-0000-0000-0000401B0000}"/>
    <cellStyle name="Normal 6 2 2 2 4 2 2 5" xfId="12467" xr:uid="{00000000-0005-0000-0000-0000411B0000}"/>
    <cellStyle name="Normal 6 2 2 2 4 2 2 6" xfId="5428" xr:uid="{00000000-0005-0000-0000-0000421B0000}"/>
    <cellStyle name="Normal 6 2 2 2 4 2 3" xfId="3096" xr:uid="{00000000-0005-0000-0000-0000431B0000}"/>
    <cellStyle name="Normal 6 2 2 2 4 2 3 2" xfId="13761" xr:uid="{00000000-0005-0000-0000-0000441B0000}"/>
    <cellStyle name="Normal 6 2 2 2 4 2 3 3" xfId="9467" xr:uid="{00000000-0005-0000-0000-0000451B0000}"/>
    <cellStyle name="Normal 6 2 2 2 4 2 4" xfId="9468" xr:uid="{00000000-0005-0000-0000-0000461B0000}"/>
    <cellStyle name="Normal 6 2 2 2 4 2 5" xfId="6734" xr:uid="{00000000-0005-0000-0000-0000471B0000}"/>
    <cellStyle name="Normal 6 2 2 2 4 2 6" xfId="11948" xr:uid="{00000000-0005-0000-0000-0000481B0000}"/>
    <cellStyle name="Normal 6 2 2 2 4 2 7" xfId="4909" xr:uid="{00000000-0005-0000-0000-0000491B0000}"/>
    <cellStyle name="Normal 6 2 2 2 4 3" xfId="1658" xr:uid="{00000000-0005-0000-0000-00004A1B0000}"/>
    <cellStyle name="Normal 6 2 2 2 4 3 2" xfId="3614" xr:uid="{00000000-0005-0000-0000-00004B1B0000}"/>
    <cellStyle name="Normal 6 2 2 2 4 3 2 2" xfId="14279" xr:uid="{00000000-0005-0000-0000-00004C1B0000}"/>
    <cellStyle name="Normal 6 2 2 2 4 3 2 3" xfId="9469" xr:uid="{00000000-0005-0000-0000-00004D1B0000}"/>
    <cellStyle name="Normal 6 2 2 2 4 3 3" xfId="9470" xr:uid="{00000000-0005-0000-0000-00004E1B0000}"/>
    <cellStyle name="Normal 6 2 2 2 4 3 4" xfId="7252" xr:uid="{00000000-0005-0000-0000-00004F1B0000}"/>
    <cellStyle name="Normal 6 2 2 2 4 3 5" xfId="12466" xr:uid="{00000000-0005-0000-0000-0000501B0000}"/>
    <cellStyle name="Normal 6 2 2 2 4 3 6" xfId="5427" xr:uid="{00000000-0005-0000-0000-0000511B0000}"/>
    <cellStyle name="Normal 6 2 2 2 4 4" xfId="2644" xr:uid="{00000000-0005-0000-0000-0000521B0000}"/>
    <cellStyle name="Normal 6 2 2 2 4 4 2" xfId="13309" xr:uid="{00000000-0005-0000-0000-0000531B0000}"/>
    <cellStyle name="Normal 6 2 2 2 4 4 3" xfId="9471" xr:uid="{00000000-0005-0000-0000-0000541B0000}"/>
    <cellStyle name="Normal 6 2 2 2 4 5" xfId="9472" xr:uid="{00000000-0005-0000-0000-0000551B0000}"/>
    <cellStyle name="Normal 6 2 2 2 4 6" xfId="6282" xr:uid="{00000000-0005-0000-0000-0000561B0000}"/>
    <cellStyle name="Normal 6 2 2 2 4 7" xfId="11496" xr:uid="{00000000-0005-0000-0000-0000571B0000}"/>
    <cellStyle name="Normal 6 2 2 2 4 8" xfId="4457" xr:uid="{00000000-0005-0000-0000-0000581B0000}"/>
    <cellStyle name="Normal 6 2 2 2 5" xfId="715" xr:uid="{00000000-0005-0000-0000-0000591B0000}"/>
    <cellStyle name="Normal 6 2 2 2 5 2" xfId="1178" xr:uid="{00000000-0005-0000-0000-00005A1B0000}"/>
    <cellStyle name="Normal 6 2 2 2 5 2 2" xfId="1661" xr:uid="{00000000-0005-0000-0000-00005B1B0000}"/>
    <cellStyle name="Normal 6 2 2 2 5 2 2 2" xfId="3617" xr:uid="{00000000-0005-0000-0000-00005C1B0000}"/>
    <cellStyle name="Normal 6 2 2 2 5 2 2 2 2" xfId="14282" xr:uid="{00000000-0005-0000-0000-00005D1B0000}"/>
    <cellStyle name="Normal 6 2 2 2 5 2 2 2 3" xfId="9473" xr:uid="{00000000-0005-0000-0000-00005E1B0000}"/>
    <cellStyle name="Normal 6 2 2 2 5 2 2 3" xfId="9474" xr:uid="{00000000-0005-0000-0000-00005F1B0000}"/>
    <cellStyle name="Normal 6 2 2 2 5 2 2 4" xfId="7255" xr:uid="{00000000-0005-0000-0000-0000601B0000}"/>
    <cellStyle name="Normal 6 2 2 2 5 2 2 5" xfId="12469" xr:uid="{00000000-0005-0000-0000-0000611B0000}"/>
    <cellStyle name="Normal 6 2 2 2 5 2 2 6" xfId="5430" xr:uid="{00000000-0005-0000-0000-0000621B0000}"/>
    <cellStyle name="Normal 6 2 2 2 5 2 3" xfId="3146" xr:uid="{00000000-0005-0000-0000-0000631B0000}"/>
    <cellStyle name="Normal 6 2 2 2 5 2 3 2" xfId="13811" xr:uid="{00000000-0005-0000-0000-0000641B0000}"/>
    <cellStyle name="Normal 6 2 2 2 5 2 3 3" xfId="9475" xr:uid="{00000000-0005-0000-0000-0000651B0000}"/>
    <cellStyle name="Normal 6 2 2 2 5 2 4" xfId="9476" xr:uid="{00000000-0005-0000-0000-0000661B0000}"/>
    <cellStyle name="Normal 6 2 2 2 5 2 5" xfId="6784" xr:uid="{00000000-0005-0000-0000-0000671B0000}"/>
    <cellStyle name="Normal 6 2 2 2 5 2 6" xfId="11998" xr:uid="{00000000-0005-0000-0000-0000681B0000}"/>
    <cellStyle name="Normal 6 2 2 2 5 2 7" xfId="4959" xr:uid="{00000000-0005-0000-0000-0000691B0000}"/>
    <cellStyle name="Normal 6 2 2 2 5 3" xfId="1660" xr:uid="{00000000-0005-0000-0000-00006A1B0000}"/>
    <cellStyle name="Normal 6 2 2 2 5 3 2" xfId="3616" xr:uid="{00000000-0005-0000-0000-00006B1B0000}"/>
    <cellStyle name="Normal 6 2 2 2 5 3 2 2" xfId="14281" xr:uid="{00000000-0005-0000-0000-00006C1B0000}"/>
    <cellStyle name="Normal 6 2 2 2 5 3 2 3" xfId="9477" xr:uid="{00000000-0005-0000-0000-00006D1B0000}"/>
    <cellStyle name="Normal 6 2 2 2 5 3 3" xfId="9478" xr:uid="{00000000-0005-0000-0000-00006E1B0000}"/>
    <cellStyle name="Normal 6 2 2 2 5 3 4" xfId="7254" xr:uid="{00000000-0005-0000-0000-00006F1B0000}"/>
    <cellStyle name="Normal 6 2 2 2 5 3 5" xfId="12468" xr:uid="{00000000-0005-0000-0000-0000701B0000}"/>
    <cellStyle name="Normal 6 2 2 2 5 3 6" xfId="5429" xr:uid="{00000000-0005-0000-0000-0000711B0000}"/>
    <cellStyle name="Normal 6 2 2 2 5 4" xfId="2779" xr:uid="{00000000-0005-0000-0000-0000721B0000}"/>
    <cellStyle name="Normal 6 2 2 2 5 4 2" xfId="13444" xr:uid="{00000000-0005-0000-0000-0000731B0000}"/>
    <cellStyle name="Normal 6 2 2 2 5 4 3" xfId="9479" xr:uid="{00000000-0005-0000-0000-0000741B0000}"/>
    <cellStyle name="Normal 6 2 2 2 5 5" xfId="9480" xr:uid="{00000000-0005-0000-0000-0000751B0000}"/>
    <cellStyle name="Normal 6 2 2 2 5 6" xfId="6417" xr:uid="{00000000-0005-0000-0000-0000761B0000}"/>
    <cellStyle name="Normal 6 2 2 2 5 7" xfId="11631" xr:uid="{00000000-0005-0000-0000-0000771B0000}"/>
    <cellStyle name="Normal 6 2 2 2 5 8" xfId="4592" xr:uid="{00000000-0005-0000-0000-0000781B0000}"/>
    <cellStyle name="Normal 6 2 2 2 6" xfId="384" xr:uid="{00000000-0005-0000-0000-0000791B0000}"/>
    <cellStyle name="Normal 6 2 2 2 6 2" xfId="1009" xr:uid="{00000000-0005-0000-0000-00007A1B0000}"/>
    <cellStyle name="Normal 6 2 2 2 6 2 2" xfId="1663" xr:uid="{00000000-0005-0000-0000-00007B1B0000}"/>
    <cellStyle name="Normal 6 2 2 2 6 2 2 2" xfId="3619" xr:uid="{00000000-0005-0000-0000-00007C1B0000}"/>
    <cellStyle name="Normal 6 2 2 2 6 2 2 2 2" xfId="14284" xr:uid="{00000000-0005-0000-0000-00007D1B0000}"/>
    <cellStyle name="Normal 6 2 2 2 6 2 2 2 3" xfId="9481" xr:uid="{00000000-0005-0000-0000-00007E1B0000}"/>
    <cellStyle name="Normal 6 2 2 2 6 2 2 3" xfId="9482" xr:uid="{00000000-0005-0000-0000-00007F1B0000}"/>
    <cellStyle name="Normal 6 2 2 2 6 2 2 4" xfId="7257" xr:uid="{00000000-0005-0000-0000-0000801B0000}"/>
    <cellStyle name="Normal 6 2 2 2 6 2 2 5" xfId="12471" xr:uid="{00000000-0005-0000-0000-0000811B0000}"/>
    <cellStyle name="Normal 6 2 2 2 6 2 2 6" xfId="5432" xr:uid="{00000000-0005-0000-0000-0000821B0000}"/>
    <cellStyle name="Normal 6 2 2 2 6 2 3" xfId="3052" xr:uid="{00000000-0005-0000-0000-0000831B0000}"/>
    <cellStyle name="Normal 6 2 2 2 6 2 3 2" xfId="13717" xr:uid="{00000000-0005-0000-0000-0000841B0000}"/>
    <cellStyle name="Normal 6 2 2 2 6 2 3 3" xfId="9483" xr:uid="{00000000-0005-0000-0000-0000851B0000}"/>
    <cellStyle name="Normal 6 2 2 2 6 2 4" xfId="9484" xr:uid="{00000000-0005-0000-0000-0000861B0000}"/>
    <cellStyle name="Normal 6 2 2 2 6 2 5" xfId="6690" xr:uid="{00000000-0005-0000-0000-0000871B0000}"/>
    <cellStyle name="Normal 6 2 2 2 6 2 6" xfId="11904" xr:uid="{00000000-0005-0000-0000-0000881B0000}"/>
    <cellStyle name="Normal 6 2 2 2 6 2 7" xfId="4865" xr:uid="{00000000-0005-0000-0000-0000891B0000}"/>
    <cellStyle name="Normal 6 2 2 2 6 3" xfId="1662" xr:uid="{00000000-0005-0000-0000-00008A1B0000}"/>
    <cellStyle name="Normal 6 2 2 2 6 3 2" xfId="3618" xr:uid="{00000000-0005-0000-0000-00008B1B0000}"/>
    <cellStyle name="Normal 6 2 2 2 6 3 2 2" xfId="14283" xr:uid="{00000000-0005-0000-0000-00008C1B0000}"/>
    <cellStyle name="Normal 6 2 2 2 6 3 2 3" xfId="9485" xr:uid="{00000000-0005-0000-0000-00008D1B0000}"/>
    <cellStyle name="Normal 6 2 2 2 6 3 3" xfId="9486" xr:uid="{00000000-0005-0000-0000-00008E1B0000}"/>
    <cellStyle name="Normal 6 2 2 2 6 3 4" xfId="7256" xr:uid="{00000000-0005-0000-0000-00008F1B0000}"/>
    <cellStyle name="Normal 6 2 2 2 6 3 5" xfId="12470" xr:uid="{00000000-0005-0000-0000-0000901B0000}"/>
    <cellStyle name="Normal 6 2 2 2 6 3 6" xfId="5431" xr:uid="{00000000-0005-0000-0000-0000911B0000}"/>
    <cellStyle name="Normal 6 2 2 2 6 4" xfId="2595" xr:uid="{00000000-0005-0000-0000-0000921B0000}"/>
    <cellStyle name="Normal 6 2 2 2 6 4 2" xfId="13260" xr:uid="{00000000-0005-0000-0000-0000931B0000}"/>
    <cellStyle name="Normal 6 2 2 2 6 4 3" xfId="9487" xr:uid="{00000000-0005-0000-0000-0000941B0000}"/>
    <cellStyle name="Normal 6 2 2 2 6 5" xfId="9488" xr:uid="{00000000-0005-0000-0000-0000951B0000}"/>
    <cellStyle name="Normal 6 2 2 2 6 6" xfId="6233" xr:uid="{00000000-0005-0000-0000-0000961B0000}"/>
    <cellStyle name="Normal 6 2 2 2 6 7" xfId="11447" xr:uid="{00000000-0005-0000-0000-0000971B0000}"/>
    <cellStyle name="Normal 6 2 2 2 6 8" xfId="4408" xr:uid="{00000000-0005-0000-0000-0000981B0000}"/>
    <cellStyle name="Normal 6 2 2 2 7" xfId="863" xr:uid="{00000000-0005-0000-0000-0000991B0000}"/>
    <cellStyle name="Normal 6 2 2 2 7 2" xfId="1664" xr:uid="{00000000-0005-0000-0000-00009A1B0000}"/>
    <cellStyle name="Normal 6 2 2 2 7 2 2" xfId="3620" xr:uid="{00000000-0005-0000-0000-00009B1B0000}"/>
    <cellStyle name="Normal 6 2 2 2 7 2 2 2" xfId="14285" xr:uid="{00000000-0005-0000-0000-00009C1B0000}"/>
    <cellStyle name="Normal 6 2 2 2 7 2 2 3" xfId="9489" xr:uid="{00000000-0005-0000-0000-00009D1B0000}"/>
    <cellStyle name="Normal 6 2 2 2 7 2 3" xfId="9490" xr:uid="{00000000-0005-0000-0000-00009E1B0000}"/>
    <cellStyle name="Normal 6 2 2 2 7 2 4" xfId="7258" xr:uid="{00000000-0005-0000-0000-00009F1B0000}"/>
    <cellStyle name="Normal 6 2 2 2 7 2 5" xfId="12472" xr:uid="{00000000-0005-0000-0000-0000A01B0000}"/>
    <cellStyle name="Normal 6 2 2 2 7 2 6" xfId="5433" xr:uid="{00000000-0005-0000-0000-0000A11B0000}"/>
    <cellStyle name="Normal 6 2 2 2 7 3" xfId="2917" xr:uid="{00000000-0005-0000-0000-0000A21B0000}"/>
    <cellStyle name="Normal 6 2 2 2 7 3 2" xfId="13582" xr:uid="{00000000-0005-0000-0000-0000A31B0000}"/>
    <cellStyle name="Normal 6 2 2 2 7 3 3" xfId="9491" xr:uid="{00000000-0005-0000-0000-0000A41B0000}"/>
    <cellStyle name="Normal 6 2 2 2 7 4" xfId="9492" xr:uid="{00000000-0005-0000-0000-0000A51B0000}"/>
    <cellStyle name="Normal 6 2 2 2 7 5" xfId="6555" xr:uid="{00000000-0005-0000-0000-0000A61B0000}"/>
    <cellStyle name="Normal 6 2 2 2 7 6" xfId="11769" xr:uid="{00000000-0005-0000-0000-0000A71B0000}"/>
    <cellStyle name="Normal 6 2 2 2 7 7" xfId="4730" xr:uid="{00000000-0005-0000-0000-0000A81B0000}"/>
    <cellStyle name="Normal 6 2 2 2 8" xfId="1328" xr:uid="{00000000-0005-0000-0000-0000A91B0000}"/>
    <cellStyle name="Normal 6 2 2 2 8 2" xfId="3284" xr:uid="{00000000-0005-0000-0000-0000AA1B0000}"/>
    <cellStyle name="Normal 6 2 2 2 8 2 2" xfId="13949" xr:uid="{00000000-0005-0000-0000-0000AB1B0000}"/>
    <cellStyle name="Normal 6 2 2 2 8 2 3" xfId="9493" xr:uid="{00000000-0005-0000-0000-0000AC1B0000}"/>
    <cellStyle name="Normal 6 2 2 2 8 3" xfId="9494" xr:uid="{00000000-0005-0000-0000-0000AD1B0000}"/>
    <cellStyle name="Normal 6 2 2 2 8 4" xfId="6922" xr:uid="{00000000-0005-0000-0000-0000AE1B0000}"/>
    <cellStyle name="Normal 6 2 2 2 8 5" xfId="12136" xr:uid="{00000000-0005-0000-0000-0000AF1B0000}"/>
    <cellStyle name="Normal 6 2 2 2 8 6" xfId="5097" xr:uid="{00000000-0005-0000-0000-0000B01B0000}"/>
    <cellStyle name="Normal 6 2 2 2 9" xfId="277" xr:uid="{00000000-0005-0000-0000-0000B11B0000}"/>
    <cellStyle name="Normal 6 2 2 2 9 2" xfId="2550" xr:uid="{00000000-0005-0000-0000-0000B21B0000}"/>
    <cellStyle name="Normal 6 2 2 2 9 2 2" xfId="13216" xr:uid="{00000000-0005-0000-0000-0000B31B0000}"/>
    <cellStyle name="Normal 6 2 2 2 9 2 3" xfId="9495" xr:uid="{00000000-0005-0000-0000-0000B41B0000}"/>
    <cellStyle name="Normal 6 2 2 2 9 3" xfId="9496" xr:uid="{00000000-0005-0000-0000-0000B51B0000}"/>
    <cellStyle name="Normal 6 2 2 2 9 4" xfId="6188" xr:uid="{00000000-0005-0000-0000-0000B61B0000}"/>
    <cellStyle name="Normal 6 2 2 2 9 5" xfId="11403" xr:uid="{00000000-0005-0000-0000-0000B71B0000}"/>
    <cellStyle name="Normal 6 2 2 2 9 6" xfId="4364" xr:uid="{00000000-0005-0000-0000-0000B81B0000}"/>
    <cellStyle name="Normal 6 2 2 3" xfId="191" xr:uid="{00000000-0005-0000-0000-0000B91B0000}"/>
    <cellStyle name="Normal 6 2 2 3 10" xfId="2167" xr:uid="{00000000-0005-0000-0000-0000BA1B0000}"/>
    <cellStyle name="Normal 6 2 2 3 10 2" xfId="4025" xr:uid="{00000000-0005-0000-0000-0000BB1B0000}"/>
    <cellStyle name="Normal 6 2 2 3 10 2 2" xfId="14687" xr:uid="{00000000-0005-0000-0000-0000BC1B0000}"/>
    <cellStyle name="Normal 6 2 2 3 10 2 3" xfId="9497" xr:uid="{00000000-0005-0000-0000-0000BD1B0000}"/>
    <cellStyle name="Normal 6 2 2 3 10 3" xfId="9498" xr:uid="{00000000-0005-0000-0000-0000BE1B0000}"/>
    <cellStyle name="Normal 6 2 2 3 10 4" xfId="7663" xr:uid="{00000000-0005-0000-0000-0000BF1B0000}"/>
    <cellStyle name="Normal 6 2 2 3 10 5" xfId="12874" xr:uid="{00000000-0005-0000-0000-0000C01B0000}"/>
    <cellStyle name="Normal 6 2 2 3 10 6" xfId="5835" xr:uid="{00000000-0005-0000-0000-0000C11B0000}"/>
    <cellStyle name="Normal 6 2 2 3 11" xfId="2318" xr:uid="{00000000-0005-0000-0000-0000C21B0000}"/>
    <cellStyle name="Normal 6 2 2 3 11 2" xfId="4161" xr:uid="{00000000-0005-0000-0000-0000C31B0000}"/>
    <cellStyle name="Normal 6 2 2 3 11 2 2" xfId="14823" xr:uid="{00000000-0005-0000-0000-0000C41B0000}"/>
    <cellStyle name="Normal 6 2 2 3 11 2 3" xfId="9499" xr:uid="{00000000-0005-0000-0000-0000C51B0000}"/>
    <cellStyle name="Normal 6 2 2 3 11 3" xfId="7799" xr:uid="{00000000-0005-0000-0000-0000C61B0000}"/>
    <cellStyle name="Normal 6 2 2 3 11 4" xfId="13010" xr:uid="{00000000-0005-0000-0000-0000C71B0000}"/>
    <cellStyle name="Normal 6 2 2 3 11 5" xfId="5971" xr:uid="{00000000-0005-0000-0000-0000C81B0000}"/>
    <cellStyle name="Normal 6 2 2 3 12" xfId="2519" xr:uid="{00000000-0005-0000-0000-0000C91B0000}"/>
    <cellStyle name="Normal 6 2 2 3 12 2" xfId="9500" xr:uid="{00000000-0005-0000-0000-0000CA1B0000}"/>
    <cellStyle name="Normal 6 2 2 3 12 3" xfId="13186" xr:uid="{00000000-0005-0000-0000-0000CB1B0000}"/>
    <cellStyle name="Normal 6 2 2 3 12 4" xfId="6111" xr:uid="{00000000-0005-0000-0000-0000CC1B0000}"/>
    <cellStyle name="Normal 6 2 2 3 13" xfId="9501" xr:uid="{00000000-0005-0000-0000-0000CD1B0000}"/>
    <cellStyle name="Normal 6 2 2 3 14" xfId="6157" xr:uid="{00000000-0005-0000-0000-0000CE1B0000}"/>
    <cellStyle name="Normal 6 2 2 3 15" xfId="11373" xr:uid="{00000000-0005-0000-0000-0000CF1B0000}"/>
    <cellStyle name="Normal 6 2 2 3 16" xfId="4334" xr:uid="{00000000-0005-0000-0000-0000D01B0000}"/>
    <cellStyle name="Normal 6 2 2 3 2" xfId="603" xr:uid="{00000000-0005-0000-0000-0000D11B0000}"/>
    <cellStyle name="Normal 6 2 2 3 2 10" xfId="11544" xr:uid="{00000000-0005-0000-0000-0000D21B0000}"/>
    <cellStyle name="Normal 6 2 2 3 2 11" xfId="4505" xr:uid="{00000000-0005-0000-0000-0000D31B0000}"/>
    <cellStyle name="Normal 6 2 2 3 2 2" xfId="763" xr:uid="{00000000-0005-0000-0000-0000D41B0000}"/>
    <cellStyle name="Normal 6 2 2 3 2 2 2" xfId="1226" xr:uid="{00000000-0005-0000-0000-0000D51B0000}"/>
    <cellStyle name="Normal 6 2 2 3 2 2 2 2" xfId="1667" xr:uid="{00000000-0005-0000-0000-0000D61B0000}"/>
    <cellStyle name="Normal 6 2 2 3 2 2 2 2 2" xfId="3623" xr:uid="{00000000-0005-0000-0000-0000D71B0000}"/>
    <cellStyle name="Normal 6 2 2 3 2 2 2 2 2 2" xfId="14288" xr:uid="{00000000-0005-0000-0000-0000D81B0000}"/>
    <cellStyle name="Normal 6 2 2 3 2 2 2 2 2 3" xfId="9502" xr:uid="{00000000-0005-0000-0000-0000D91B0000}"/>
    <cellStyle name="Normal 6 2 2 3 2 2 2 2 3" xfId="9503" xr:uid="{00000000-0005-0000-0000-0000DA1B0000}"/>
    <cellStyle name="Normal 6 2 2 3 2 2 2 2 4" xfId="7261" xr:uid="{00000000-0005-0000-0000-0000DB1B0000}"/>
    <cellStyle name="Normal 6 2 2 3 2 2 2 2 5" xfId="12475" xr:uid="{00000000-0005-0000-0000-0000DC1B0000}"/>
    <cellStyle name="Normal 6 2 2 3 2 2 2 2 6" xfId="5436" xr:uid="{00000000-0005-0000-0000-0000DD1B0000}"/>
    <cellStyle name="Normal 6 2 2 3 2 2 2 3" xfId="3194" xr:uid="{00000000-0005-0000-0000-0000DE1B0000}"/>
    <cellStyle name="Normal 6 2 2 3 2 2 2 3 2" xfId="13859" xr:uid="{00000000-0005-0000-0000-0000DF1B0000}"/>
    <cellStyle name="Normal 6 2 2 3 2 2 2 3 3" xfId="9504" xr:uid="{00000000-0005-0000-0000-0000E01B0000}"/>
    <cellStyle name="Normal 6 2 2 3 2 2 2 4" xfId="9505" xr:uid="{00000000-0005-0000-0000-0000E11B0000}"/>
    <cellStyle name="Normal 6 2 2 3 2 2 2 5" xfId="6832" xr:uid="{00000000-0005-0000-0000-0000E21B0000}"/>
    <cellStyle name="Normal 6 2 2 3 2 2 2 6" xfId="12046" xr:uid="{00000000-0005-0000-0000-0000E31B0000}"/>
    <cellStyle name="Normal 6 2 2 3 2 2 2 7" xfId="5007" xr:uid="{00000000-0005-0000-0000-0000E41B0000}"/>
    <cellStyle name="Normal 6 2 2 3 2 2 3" xfId="1666" xr:uid="{00000000-0005-0000-0000-0000E51B0000}"/>
    <cellStyle name="Normal 6 2 2 3 2 2 3 2" xfId="3622" xr:uid="{00000000-0005-0000-0000-0000E61B0000}"/>
    <cellStyle name="Normal 6 2 2 3 2 2 3 2 2" xfId="14287" xr:uid="{00000000-0005-0000-0000-0000E71B0000}"/>
    <cellStyle name="Normal 6 2 2 3 2 2 3 2 3" xfId="9506" xr:uid="{00000000-0005-0000-0000-0000E81B0000}"/>
    <cellStyle name="Normal 6 2 2 3 2 2 3 3" xfId="9507" xr:uid="{00000000-0005-0000-0000-0000E91B0000}"/>
    <cellStyle name="Normal 6 2 2 3 2 2 3 4" xfId="7260" xr:uid="{00000000-0005-0000-0000-0000EA1B0000}"/>
    <cellStyle name="Normal 6 2 2 3 2 2 3 5" xfId="12474" xr:uid="{00000000-0005-0000-0000-0000EB1B0000}"/>
    <cellStyle name="Normal 6 2 2 3 2 2 3 6" xfId="5435" xr:uid="{00000000-0005-0000-0000-0000EC1B0000}"/>
    <cellStyle name="Normal 6 2 2 3 2 2 4" xfId="2827" xr:uid="{00000000-0005-0000-0000-0000ED1B0000}"/>
    <cellStyle name="Normal 6 2 2 3 2 2 4 2" xfId="13492" xr:uid="{00000000-0005-0000-0000-0000EE1B0000}"/>
    <cellStyle name="Normal 6 2 2 3 2 2 4 3" xfId="9508" xr:uid="{00000000-0005-0000-0000-0000EF1B0000}"/>
    <cellStyle name="Normal 6 2 2 3 2 2 5" xfId="9509" xr:uid="{00000000-0005-0000-0000-0000F01B0000}"/>
    <cellStyle name="Normal 6 2 2 3 2 2 6" xfId="6465" xr:uid="{00000000-0005-0000-0000-0000F11B0000}"/>
    <cellStyle name="Normal 6 2 2 3 2 2 7" xfId="11679" xr:uid="{00000000-0005-0000-0000-0000F21B0000}"/>
    <cellStyle name="Normal 6 2 2 3 2 2 8" xfId="4640" xr:uid="{00000000-0005-0000-0000-0000F31B0000}"/>
    <cellStyle name="Normal 6 2 2 3 2 3" xfId="915" xr:uid="{00000000-0005-0000-0000-0000F41B0000}"/>
    <cellStyle name="Normal 6 2 2 3 2 3 2" xfId="1668" xr:uid="{00000000-0005-0000-0000-0000F51B0000}"/>
    <cellStyle name="Normal 6 2 2 3 2 3 2 2" xfId="3624" xr:uid="{00000000-0005-0000-0000-0000F61B0000}"/>
    <cellStyle name="Normal 6 2 2 3 2 3 2 2 2" xfId="14289" xr:uid="{00000000-0005-0000-0000-0000F71B0000}"/>
    <cellStyle name="Normal 6 2 2 3 2 3 2 2 3" xfId="9510" xr:uid="{00000000-0005-0000-0000-0000F81B0000}"/>
    <cellStyle name="Normal 6 2 2 3 2 3 2 3" xfId="9511" xr:uid="{00000000-0005-0000-0000-0000F91B0000}"/>
    <cellStyle name="Normal 6 2 2 3 2 3 2 4" xfId="7262" xr:uid="{00000000-0005-0000-0000-0000FA1B0000}"/>
    <cellStyle name="Normal 6 2 2 3 2 3 2 5" xfId="12476" xr:uid="{00000000-0005-0000-0000-0000FB1B0000}"/>
    <cellStyle name="Normal 6 2 2 3 2 3 2 6" xfId="5437" xr:uid="{00000000-0005-0000-0000-0000FC1B0000}"/>
    <cellStyle name="Normal 6 2 2 3 2 3 3" xfId="2965" xr:uid="{00000000-0005-0000-0000-0000FD1B0000}"/>
    <cellStyle name="Normal 6 2 2 3 2 3 3 2" xfId="13630" xr:uid="{00000000-0005-0000-0000-0000FE1B0000}"/>
    <cellStyle name="Normal 6 2 2 3 2 3 3 3" xfId="9512" xr:uid="{00000000-0005-0000-0000-0000FF1B0000}"/>
    <cellStyle name="Normal 6 2 2 3 2 3 4" xfId="9513" xr:uid="{00000000-0005-0000-0000-0000001C0000}"/>
    <cellStyle name="Normal 6 2 2 3 2 3 5" xfId="6603" xr:uid="{00000000-0005-0000-0000-0000011C0000}"/>
    <cellStyle name="Normal 6 2 2 3 2 3 6" xfId="11817" xr:uid="{00000000-0005-0000-0000-0000021C0000}"/>
    <cellStyle name="Normal 6 2 2 3 2 3 7" xfId="4778" xr:uid="{00000000-0005-0000-0000-0000031C0000}"/>
    <cellStyle name="Normal 6 2 2 3 2 4" xfId="1665" xr:uid="{00000000-0005-0000-0000-0000041C0000}"/>
    <cellStyle name="Normal 6 2 2 3 2 4 2" xfId="3621" xr:uid="{00000000-0005-0000-0000-0000051C0000}"/>
    <cellStyle name="Normal 6 2 2 3 2 4 2 2" xfId="14286" xr:uid="{00000000-0005-0000-0000-0000061C0000}"/>
    <cellStyle name="Normal 6 2 2 3 2 4 2 3" xfId="9514" xr:uid="{00000000-0005-0000-0000-0000071C0000}"/>
    <cellStyle name="Normal 6 2 2 3 2 4 3" xfId="9515" xr:uid="{00000000-0005-0000-0000-0000081C0000}"/>
    <cellStyle name="Normal 6 2 2 3 2 4 4" xfId="7259" xr:uid="{00000000-0005-0000-0000-0000091C0000}"/>
    <cellStyle name="Normal 6 2 2 3 2 4 5" xfId="12473" xr:uid="{00000000-0005-0000-0000-00000A1C0000}"/>
    <cellStyle name="Normal 6 2 2 3 2 4 6" xfId="5434" xr:uid="{00000000-0005-0000-0000-00000B1C0000}"/>
    <cellStyle name="Normal 6 2 2 3 2 5" xfId="2221" xr:uid="{00000000-0005-0000-0000-00000C1C0000}"/>
    <cellStyle name="Normal 6 2 2 3 2 5 2" xfId="4073" xr:uid="{00000000-0005-0000-0000-00000D1C0000}"/>
    <cellStyle name="Normal 6 2 2 3 2 5 2 2" xfId="14735" xr:uid="{00000000-0005-0000-0000-00000E1C0000}"/>
    <cellStyle name="Normal 6 2 2 3 2 5 2 3" xfId="9516" xr:uid="{00000000-0005-0000-0000-00000F1C0000}"/>
    <cellStyle name="Normal 6 2 2 3 2 5 3" xfId="9517" xr:uid="{00000000-0005-0000-0000-0000101C0000}"/>
    <cellStyle name="Normal 6 2 2 3 2 5 4" xfId="7711" xr:uid="{00000000-0005-0000-0000-0000111C0000}"/>
    <cellStyle name="Normal 6 2 2 3 2 5 5" xfId="12922" xr:uid="{00000000-0005-0000-0000-0000121C0000}"/>
    <cellStyle name="Normal 6 2 2 3 2 5 6" xfId="5883" xr:uid="{00000000-0005-0000-0000-0000131C0000}"/>
    <cellStyle name="Normal 6 2 2 3 2 6" xfId="2365" xr:uid="{00000000-0005-0000-0000-0000141C0000}"/>
    <cellStyle name="Normal 6 2 2 3 2 6 2" xfId="4208" xr:uid="{00000000-0005-0000-0000-0000151C0000}"/>
    <cellStyle name="Normal 6 2 2 3 2 6 2 2" xfId="14870" xr:uid="{00000000-0005-0000-0000-0000161C0000}"/>
    <cellStyle name="Normal 6 2 2 3 2 6 2 3" xfId="9518" xr:uid="{00000000-0005-0000-0000-0000171C0000}"/>
    <cellStyle name="Normal 6 2 2 3 2 6 3" xfId="7846" xr:uid="{00000000-0005-0000-0000-0000181C0000}"/>
    <cellStyle name="Normal 6 2 2 3 2 6 4" xfId="13057" xr:uid="{00000000-0005-0000-0000-0000191C0000}"/>
    <cellStyle name="Normal 6 2 2 3 2 6 5" xfId="6018" xr:uid="{00000000-0005-0000-0000-00001A1C0000}"/>
    <cellStyle name="Normal 6 2 2 3 2 7" xfId="2692" xr:uid="{00000000-0005-0000-0000-00001B1C0000}"/>
    <cellStyle name="Normal 6 2 2 3 2 7 2" xfId="13357" xr:uid="{00000000-0005-0000-0000-00001C1C0000}"/>
    <cellStyle name="Normal 6 2 2 3 2 7 3" xfId="9519" xr:uid="{00000000-0005-0000-0000-00001D1C0000}"/>
    <cellStyle name="Normal 6 2 2 3 2 8" xfId="9520" xr:uid="{00000000-0005-0000-0000-00001E1C0000}"/>
    <cellStyle name="Normal 6 2 2 3 2 9" xfId="6330" xr:uid="{00000000-0005-0000-0000-00001F1C0000}"/>
    <cellStyle name="Normal 6 2 2 3 3" xfId="665" xr:uid="{00000000-0005-0000-0000-0000201C0000}"/>
    <cellStyle name="Normal 6 2 2 3 3 10" xfId="11586" xr:uid="{00000000-0005-0000-0000-0000211C0000}"/>
    <cellStyle name="Normal 6 2 2 3 3 11" xfId="4547" xr:uid="{00000000-0005-0000-0000-0000221C0000}"/>
    <cellStyle name="Normal 6 2 2 3 3 2" xfId="806" xr:uid="{00000000-0005-0000-0000-0000231C0000}"/>
    <cellStyle name="Normal 6 2 2 3 3 2 2" xfId="1268" xr:uid="{00000000-0005-0000-0000-0000241C0000}"/>
    <cellStyle name="Normal 6 2 2 3 3 2 2 2" xfId="1671" xr:uid="{00000000-0005-0000-0000-0000251C0000}"/>
    <cellStyle name="Normal 6 2 2 3 3 2 2 2 2" xfId="3627" xr:uid="{00000000-0005-0000-0000-0000261C0000}"/>
    <cellStyle name="Normal 6 2 2 3 3 2 2 2 2 2" xfId="14292" xr:uid="{00000000-0005-0000-0000-0000271C0000}"/>
    <cellStyle name="Normal 6 2 2 3 3 2 2 2 2 3" xfId="9521" xr:uid="{00000000-0005-0000-0000-0000281C0000}"/>
    <cellStyle name="Normal 6 2 2 3 3 2 2 2 3" xfId="9522" xr:uid="{00000000-0005-0000-0000-0000291C0000}"/>
    <cellStyle name="Normal 6 2 2 3 3 2 2 2 4" xfId="7265" xr:uid="{00000000-0005-0000-0000-00002A1C0000}"/>
    <cellStyle name="Normal 6 2 2 3 3 2 2 2 5" xfId="12479" xr:uid="{00000000-0005-0000-0000-00002B1C0000}"/>
    <cellStyle name="Normal 6 2 2 3 3 2 2 2 6" xfId="5440" xr:uid="{00000000-0005-0000-0000-00002C1C0000}"/>
    <cellStyle name="Normal 6 2 2 3 3 2 2 3" xfId="3236" xr:uid="{00000000-0005-0000-0000-00002D1C0000}"/>
    <cellStyle name="Normal 6 2 2 3 3 2 2 3 2" xfId="13901" xr:uid="{00000000-0005-0000-0000-00002E1C0000}"/>
    <cellStyle name="Normal 6 2 2 3 3 2 2 3 3" xfId="9523" xr:uid="{00000000-0005-0000-0000-00002F1C0000}"/>
    <cellStyle name="Normal 6 2 2 3 3 2 2 4" xfId="9524" xr:uid="{00000000-0005-0000-0000-0000301C0000}"/>
    <cellStyle name="Normal 6 2 2 3 3 2 2 5" xfId="6874" xr:uid="{00000000-0005-0000-0000-0000311C0000}"/>
    <cellStyle name="Normal 6 2 2 3 3 2 2 6" xfId="12088" xr:uid="{00000000-0005-0000-0000-0000321C0000}"/>
    <cellStyle name="Normal 6 2 2 3 3 2 2 7" xfId="5049" xr:uid="{00000000-0005-0000-0000-0000331C0000}"/>
    <cellStyle name="Normal 6 2 2 3 3 2 3" xfId="1670" xr:uid="{00000000-0005-0000-0000-0000341C0000}"/>
    <cellStyle name="Normal 6 2 2 3 3 2 3 2" xfId="3626" xr:uid="{00000000-0005-0000-0000-0000351C0000}"/>
    <cellStyle name="Normal 6 2 2 3 3 2 3 2 2" xfId="14291" xr:uid="{00000000-0005-0000-0000-0000361C0000}"/>
    <cellStyle name="Normal 6 2 2 3 3 2 3 2 3" xfId="9525" xr:uid="{00000000-0005-0000-0000-0000371C0000}"/>
    <cellStyle name="Normal 6 2 2 3 3 2 3 3" xfId="9526" xr:uid="{00000000-0005-0000-0000-0000381C0000}"/>
    <cellStyle name="Normal 6 2 2 3 3 2 3 4" xfId="7264" xr:uid="{00000000-0005-0000-0000-0000391C0000}"/>
    <cellStyle name="Normal 6 2 2 3 3 2 3 5" xfId="12478" xr:uid="{00000000-0005-0000-0000-00003A1C0000}"/>
    <cellStyle name="Normal 6 2 2 3 3 2 3 6" xfId="5439" xr:uid="{00000000-0005-0000-0000-00003B1C0000}"/>
    <cellStyle name="Normal 6 2 2 3 3 2 4" xfId="2869" xr:uid="{00000000-0005-0000-0000-00003C1C0000}"/>
    <cellStyle name="Normal 6 2 2 3 3 2 4 2" xfId="13534" xr:uid="{00000000-0005-0000-0000-00003D1C0000}"/>
    <cellStyle name="Normal 6 2 2 3 3 2 4 3" xfId="9527" xr:uid="{00000000-0005-0000-0000-00003E1C0000}"/>
    <cellStyle name="Normal 6 2 2 3 3 2 5" xfId="9528" xr:uid="{00000000-0005-0000-0000-00003F1C0000}"/>
    <cellStyle name="Normal 6 2 2 3 3 2 6" xfId="6507" xr:uid="{00000000-0005-0000-0000-0000401C0000}"/>
    <cellStyle name="Normal 6 2 2 3 3 2 7" xfId="11721" xr:uid="{00000000-0005-0000-0000-0000411C0000}"/>
    <cellStyle name="Normal 6 2 2 3 3 2 8" xfId="4682" xr:uid="{00000000-0005-0000-0000-0000421C0000}"/>
    <cellStyle name="Normal 6 2 2 3 3 3" xfId="958" xr:uid="{00000000-0005-0000-0000-0000431C0000}"/>
    <cellStyle name="Normal 6 2 2 3 3 3 2" xfId="1672" xr:uid="{00000000-0005-0000-0000-0000441C0000}"/>
    <cellStyle name="Normal 6 2 2 3 3 3 2 2" xfId="3628" xr:uid="{00000000-0005-0000-0000-0000451C0000}"/>
    <cellStyle name="Normal 6 2 2 3 3 3 2 2 2" xfId="14293" xr:uid="{00000000-0005-0000-0000-0000461C0000}"/>
    <cellStyle name="Normal 6 2 2 3 3 3 2 2 3" xfId="9529" xr:uid="{00000000-0005-0000-0000-0000471C0000}"/>
    <cellStyle name="Normal 6 2 2 3 3 3 2 3" xfId="9530" xr:uid="{00000000-0005-0000-0000-0000481C0000}"/>
    <cellStyle name="Normal 6 2 2 3 3 3 2 4" xfId="7266" xr:uid="{00000000-0005-0000-0000-0000491C0000}"/>
    <cellStyle name="Normal 6 2 2 3 3 3 2 5" xfId="12480" xr:uid="{00000000-0005-0000-0000-00004A1C0000}"/>
    <cellStyle name="Normal 6 2 2 3 3 3 2 6" xfId="5441" xr:uid="{00000000-0005-0000-0000-00004B1C0000}"/>
    <cellStyle name="Normal 6 2 2 3 3 3 3" xfId="3007" xr:uid="{00000000-0005-0000-0000-00004C1C0000}"/>
    <cellStyle name="Normal 6 2 2 3 3 3 3 2" xfId="13672" xr:uid="{00000000-0005-0000-0000-00004D1C0000}"/>
    <cellStyle name="Normal 6 2 2 3 3 3 3 3" xfId="9531" xr:uid="{00000000-0005-0000-0000-00004E1C0000}"/>
    <cellStyle name="Normal 6 2 2 3 3 3 4" xfId="9532" xr:uid="{00000000-0005-0000-0000-00004F1C0000}"/>
    <cellStyle name="Normal 6 2 2 3 3 3 5" xfId="6645" xr:uid="{00000000-0005-0000-0000-0000501C0000}"/>
    <cellStyle name="Normal 6 2 2 3 3 3 6" xfId="11859" xr:uid="{00000000-0005-0000-0000-0000511C0000}"/>
    <cellStyle name="Normal 6 2 2 3 3 3 7" xfId="4820" xr:uid="{00000000-0005-0000-0000-0000521C0000}"/>
    <cellStyle name="Normal 6 2 2 3 3 4" xfId="1669" xr:uid="{00000000-0005-0000-0000-0000531C0000}"/>
    <cellStyle name="Normal 6 2 2 3 3 4 2" xfId="3625" xr:uid="{00000000-0005-0000-0000-0000541C0000}"/>
    <cellStyle name="Normal 6 2 2 3 3 4 2 2" xfId="14290" xr:uid="{00000000-0005-0000-0000-0000551C0000}"/>
    <cellStyle name="Normal 6 2 2 3 3 4 2 3" xfId="9533" xr:uid="{00000000-0005-0000-0000-0000561C0000}"/>
    <cellStyle name="Normal 6 2 2 3 3 4 3" xfId="9534" xr:uid="{00000000-0005-0000-0000-0000571C0000}"/>
    <cellStyle name="Normal 6 2 2 3 3 4 4" xfId="7263" xr:uid="{00000000-0005-0000-0000-0000581C0000}"/>
    <cellStyle name="Normal 6 2 2 3 3 4 5" xfId="12477" xr:uid="{00000000-0005-0000-0000-0000591C0000}"/>
    <cellStyle name="Normal 6 2 2 3 3 4 6" xfId="5438" xr:uid="{00000000-0005-0000-0000-00005A1C0000}"/>
    <cellStyle name="Normal 6 2 2 3 3 5" xfId="2263" xr:uid="{00000000-0005-0000-0000-00005B1C0000}"/>
    <cellStyle name="Normal 6 2 2 3 3 5 2" xfId="4115" xr:uid="{00000000-0005-0000-0000-00005C1C0000}"/>
    <cellStyle name="Normal 6 2 2 3 3 5 2 2" xfId="14777" xr:uid="{00000000-0005-0000-0000-00005D1C0000}"/>
    <cellStyle name="Normal 6 2 2 3 3 5 2 3" xfId="9535" xr:uid="{00000000-0005-0000-0000-00005E1C0000}"/>
    <cellStyle name="Normal 6 2 2 3 3 5 3" xfId="9536" xr:uid="{00000000-0005-0000-0000-00005F1C0000}"/>
    <cellStyle name="Normal 6 2 2 3 3 5 4" xfId="7753" xr:uid="{00000000-0005-0000-0000-0000601C0000}"/>
    <cellStyle name="Normal 6 2 2 3 3 5 5" xfId="12964" xr:uid="{00000000-0005-0000-0000-0000611C0000}"/>
    <cellStyle name="Normal 6 2 2 3 3 5 6" xfId="5925" xr:uid="{00000000-0005-0000-0000-0000621C0000}"/>
    <cellStyle name="Normal 6 2 2 3 3 6" xfId="2407" xr:uid="{00000000-0005-0000-0000-0000631C0000}"/>
    <cellStyle name="Normal 6 2 2 3 3 6 2" xfId="4250" xr:uid="{00000000-0005-0000-0000-0000641C0000}"/>
    <cellStyle name="Normal 6 2 2 3 3 6 2 2" xfId="14912" xr:uid="{00000000-0005-0000-0000-0000651C0000}"/>
    <cellStyle name="Normal 6 2 2 3 3 6 2 3" xfId="9537" xr:uid="{00000000-0005-0000-0000-0000661C0000}"/>
    <cellStyle name="Normal 6 2 2 3 3 6 3" xfId="7888" xr:uid="{00000000-0005-0000-0000-0000671C0000}"/>
    <cellStyle name="Normal 6 2 2 3 3 6 4" xfId="13099" xr:uid="{00000000-0005-0000-0000-0000681C0000}"/>
    <cellStyle name="Normal 6 2 2 3 3 6 5" xfId="6060" xr:uid="{00000000-0005-0000-0000-0000691C0000}"/>
    <cellStyle name="Normal 6 2 2 3 3 7" xfId="2734" xr:uid="{00000000-0005-0000-0000-00006A1C0000}"/>
    <cellStyle name="Normal 6 2 2 3 3 7 2" xfId="13399" xr:uid="{00000000-0005-0000-0000-00006B1C0000}"/>
    <cellStyle name="Normal 6 2 2 3 3 7 3" xfId="9538" xr:uid="{00000000-0005-0000-0000-00006C1C0000}"/>
    <cellStyle name="Normal 6 2 2 3 3 8" xfId="9539" xr:uid="{00000000-0005-0000-0000-00006D1C0000}"/>
    <cellStyle name="Normal 6 2 2 3 3 9" xfId="6372" xr:uid="{00000000-0005-0000-0000-00006E1C0000}"/>
    <cellStyle name="Normal 6 2 2 3 4" xfId="500" xr:uid="{00000000-0005-0000-0000-00006F1C0000}"/>
    <cellStyle name="Normal 6 2 2 3 4 2" xfId="1067" xr:uid="{00000000-0005-0000-0000-0000701C0000}"/>
    <cellStyle name="Normal 6 2 2 3 4 2 2" xfId="1674" xr:uid="{00000000-0005-0000-0000-0000711C0000}"/>
    <cellStyle name="Normal 6 2 2 3 4 2 2 2" xfId="3630" xr:uid="{00000000-0005-0000-0000-0000721C0000}"/>
    <cellStyle name="Normal 6 2 2 3 4 2 2 2 2" xfId="14295" xr:uid="{00000000-0005-0000-0000-0000731C0000}"/>
    <cellStyle name="Normal 6 2 2 3 4 2 2 2 3" xfId="9540" xr:uid="{00000000-0005-0000-0000-0000741C0000}"/>
    <cellStyle name="Normal 6 2 2 3 4 2 2 3" xfId="9541" xr:uid="{00000000-0005-0000-0000-0000751C0000}"/>
    <cellStyle name="Normal 6 2 2 3 4 2 2 4" xfId="7268" xr:uid="{00000000-0005-0000-0000-0000761C0000}"/>
    <cellStyle name="Normal 6 2 2 3 4 2 2 5" xfId="12482" xr:uid="{00000000-0005-0000-0000-0000771C0000}"/>
    <cellStyle name="Normal 6 2 2 3 4 2 2 6" xfId="5443" xr:uid="{00000000-0005-0000-0000-0000781C0000}"/>
    <cellStyle name="Normal 6 2 2 3 4 2 3" xfId="3097" xr:uid="{00000000-0005-0000-0000-0000791C0000}"/>
    <cellStyle name="Normal 6 2 2 3 4 2 3 2" xfId="13762" xr:uid="{00000000-0005-0000-0000-00007A1C0000}"/>
    <cellStyle name="Normal 6 2 2 3 4 2 3 3" xfId="9542" xr:uid="{00000000-0005-0000-0000-00007B1C0000}"/>
    <cellStyle name="Normal 6 2 2 3 4 2 4" xfId="9543" xr:uid="{00000000-0005-0000-0000-00007C1C0000}"/>
    <cellStyle name="Normal 6 2 2 3 4 2 5" xfId="6735" xr:uid="{00000000-0005-0000-0000-00007D1C0000}"/>
    <cellStyle name="Normal 6 2 2 3 4 2 6" xfId="11949" xr:uid="{00000000-0005-0000-0000-00007E1C0000}"/>
    <cellStyle name="Normal 6 2 2 3 4 2 7" xfId="4910" xr:uid="{00000000-0005-0000-0000-00007F1C0000}"/>
    <cellStyle name="Normal 6 2 2 3 4 3" xfId="1673" xr:uid="{00000000-0005-0000-0000-0000801C0000}"/>
    <cellStyle name="Normal 6 2 2 3 4 3 2" xfId="3629" xr:uid="{00000000-0005-0000-0000-0000811C0000}"/>
    <cellStyle name="Normal 6 2 2 3 4 3 2 2" xfId="14294" xr:uid="{00000000-0005-0000-0000-0000821C0000}"/>
    <cellStyle name="Normal 6 2 2 3 4 3 2 3" xfId="9544" xr:uid="{00000000-0005-0000-0000-0000831C0000}"/>
    <cellStyle name="Normal 6 2 2 3 4 3 3" xfId="9545" xr:uid="{00000000-0005-0000-0000-0000841C0000}"/>
    <cellStyle name="Normal 6 2 2 3 4 3 4" xfId="7267" xr:uid="{00000000-0005-0000-0000-0000851C0000}"/>
    <cellStyle name="Normal 6 2 2 3 4 3 5" xfId="12481" xr:uid="{00000000-0005-0000-0000-0000861C0000}"/>
    <cellStyle name="Normal 6 2 2 3 4 3 6" xfId="5442" xr:uid="{00000000-0005-0000-0000-0000871C0000}"/>
    <cellStyle name="Normal 6 2 2 3 4 4" xfId="2645" xr:uid="{00000000-0005-0000-0000-0000881C0000}"/>
    <cellStyle name="Normal 6 2 2 3 4 4 2" xfId="13310" xr:uid="{00000000-0005-0000-0000-0000891C0000}"/>
    <cellStyle name="Normal 6 2 2 3 4 4 3" xfId="9546" xr:uid="{00000000-0005-0000-0000-00008A1C0000}"/>
    <cellStyle name="Normal 6 2 2 3 4 5" xfId="9547" xr:uid="{00000000-0005-0000-0000-00008B1C0000}"/>
    <cellStyle name="Normal 6 2 2 3 4 6" xfId="6283" xr:uid="{00000000-0005-0000-0000-00008C1C0000}"/>
    <cellStyle name="Normal 6 2 2 3 4 7" xfId="11497" xr:uid="{00000000-0005-0000-0000-00008D1C0000}"/>
    <cellStyle name="Normal 6 2 2 3 4 8" xfId="4458" xr:uid="{00000000-0005-0000-0000-00008E1C0000}"/>
    <cellStyle name="Normal 6 2 2 3 5" xfId="716" xr:uid="{00000000-0005-0000-0000-00008F1C0000}"/>
    <cellStyle name="Normal 6 2 2 3 5 2" xfId="1179" xr:uid="{00000000-0005-0000-0000-0000901C0000}"/>
    <cellStyle name="Normal 6 2 2 3 5 2 2" xfId="1676" xr:uid="{00000000-0005-0000-0000-0000911C0000}"/>
    <cellStyle name="Normal 6 2 2 3 5 2 2 2" xfId="3632" xr:uid="{00000000-0005-0000-0000-0000921C0000}"/>
    <cellStyle name="Normal 6 2 2 3 5 2 2 2 2" xfId="14297" xr:uid="{00000000-0005-0000-0000-0000931C0000}"/>
    <cellStyle name="Normal 6 2 2 3 5 2 2 2 3" xfId="9548" xr:uid="{00000000-0005-0000-0000-0000941C0000}"/>
    <cellStyle name="Normal 6 2 2 3 5 2 2 3" xfId="9549" xr:uid="{00000000-0005-0000-0000-0000951C0000}"/>
    <cellStyle name="Normal 6 2 2 3 5 2 2 4" xfId="7270" xr:uid="{00000000-0005-0000-0000-0000961C0000}"/>
    <cellStyle name="Normal 6 2 2 3 5 2 2 5" xfId="12484" xr:uid="{00000000-0005-0000-0000-0000971C0000}"/>
    <cellStyle name="Normal 6 2 2 3 5 2 2 6" xfId="5445" xr:uid="{00000000-0005-0000-0000-0000981C0000}"/>
    <cellStyle name="Normal 6 2 2 3 5 2 3" xfId="3147" xr:uid="{00000000-0005-0000-0000-0000991C0000}"/>
    <cellStyle name="Normal 6 2 2 3 5 2 3 2" xfId="13812" xr:uid="{00000000-0005-0000-0000-00009A1C0000}"/>
    <cellStyle name="Normal 6 2 2 3 5 2 3 3" xfId="9550" xr:uid="{00000000-0005-0000-0000-00009B1C0000}"/>
    <cellStyle name="Normal 6 2 2 3 5 2 4" xfId="9551" xr:uid="{00000000-0005-0000-0000-00009C1C0000}"/>
    <cellStyle name="Normal 6 2 2 3 5 2 5" xfId="6785" xr:uid="{00000000-0005-0000-0000-00009D1C0000}"/>
    <cellStyle name="Normal 6 2 2 3 5 2 6" xfId="11999" xr:uid="{00000000-0005-0000-0000-00009E1C0000}"/>
    <cellStyle name="Normal 6 2 2 3 5 2 7" xfId="4960" xr:uid="{00000000-0005-0000-0000-00009F1C0000}"/>
    <cellStyle name="Normal 6 2 2 3 5 3" xfId="1675" xr:uid="{00000000-0005-0000-0000-0000A01C0000}"/>
    <cellStyle name="Normal 6 2 2 3 5 3 2" xfId="3631" xr:uid="{00000000-0005-0000-0000-0000A11C0000}"/>
    <cellStyle name="Normal 6 2 2 3 5 3 2 2" xfId="14296" xr:uid="{00000000-0005-0000-0000-0000A21C0000}"/>
    <cellStyle name="Normal 6 2 2 3 5 3 2 3" xfId="9552" xr:uid="{00000000-0005-0000-0000-0000A31C0000}"/>
    <cellStyle name="Normal 6 2 2 3 5 3 3" xfId="9553" xr:uid="{00000000-0005-0000-0000-0000A41C0000}"/>
    <cellStyle name="Normal 6 2 2 3 5 3 4" xfId="7269" xr:uid="{00000000-0005-0000-0000-0000A51C0000}"/>
    <cellStyle name="Normal 6 2 2 3 5 3 5" xfId="12483" xr:uid="{00000000-0005-0000-0000-0000A61C0000}"/>
    <cellStyle name="Normal 6 2 2 3 5 3 6" xfId="5444" xr:uid="{00000000-0005-0000-0000-0000A71C0000}"/>
    <cellStyle name="Normal 6 2 2 3 5 4" xfId="2780" xr:uid="{00000000-0005-0000-0000-0000A81C0000}"/>
    <cellStyle name="Normal 6 2 2 3 5 4 2" xfId="13445" xr:uid="{00000000-0005-0000-0000-0000A91C0000}"/>
    <cellStyle name="Normal 6 2 2 3 5 4 3" xfId="9554" xr:uid="{00000000-0005-0000-0000-0000AA1C0000}"/>
    <cellStyle name="Normal 6 2 2 3 5 5" xfId="9555" xr:uid="{00000000-0005-0000-0000-0000AB1C0000}"/>
    <cellStyle name="Normal 6 2 2 3 5 6" xfId="6418" xr:uid="{00000000-0005-0000-0000-0000AC1C0000}"/>
    <cellStyle name="Normal 6 2 2 3 5 7" xfId="11632" xr:uid="{00000000-0005-0000-0000-0000AD1C0000}"/>
    <cellStyle name="Normal 6 2 2 3 5 8" xfId="4593" xr:uid="{00000000-0005-0000-0000-0000AE1C0000}"/>
    <cellStyle name="Normal 6 2 2 3 6" xfId="385" xr:uid="{00000000-0005-0000-0000-0000AF1C0000}"/>
    <cellStyle name="Normal 6 2 2 3 6 2" xfId="1010" xr:uid="{00000000-0005-0000-0000-0000B01C0000}"/>
    <cellStyle name="Normal 6 2 2 3 6 2 2" xfId="1678" xr:uid="{00000000-0005-0000-0000-0000B11C0000}"/>
    <cellStyle name="Normal 6 2 2 3 6 2 2 2" xfId="3634" xr:uid="{00000000-0005-0000-0000-0000B21C0000}"/>
    <cellStyle name="Normal 6 2 2 3 6 2 2 2 2" xfId="14299" xr:uid="{00000000-0005-0000-0000-0000B31C0000}"/>
    <cellStyle name="Normal 6 2 2 3 6 2 2 2 3" xfId="9556" xr:uid="{00000000-0005-0000-0000-0000B41C0000}"/>
    <cellStyle name="Normal 6 2 2 3 6 2 2 3" xfId="9557" xr:uid="{00000000-0005-0000-0000-0000B51C0000}"/>
    <cellStyle name="Normal 6 2 2 3 6 2 2 4" xfId="7272" xr:uid="{00000000-0005-0000-0000-0000B61C0000}"/>
    <cellStyle name="Normal 6 2 2 3 6 2 2 5" xfId="12486" xr:uid="{00000000-0005-0000-0000-0000B71C0000}"/>
    <cellStyle name="Normal 6 2 2 3 6 2 2 6" xfId="5447" xr:uid="{00000000-0005-0000-0000-0000B81C0000}"/>
    <cellStyle name="Normal 6 2 2 3 6 2 3" xfId="3053" xr:uid="{00000000-0005-0000-0000-0000B91C0000}"/>
    <cellStyle name="Normal 6 2 2 3 6 2 3 2" xfId="13718" xr:uid="{00000000-0005-0000-0000-0000BA1C0000}"/>
    <cellStyle name="Normal 6 2 2 3 6 2 3 3" xfId="9558" xr:uid="{00000000-0005-0000-0000-0000BB1C0000}"/>
    <cellStyle name="Normal 6 2 2 3 6 2 4" xfId="9559" xr:uid="{00000000-0005-0000-0000-0000BC1C0000}"/>
    <cellStyle name="Normal 6 2 2 3 6 2 5" xfId="6691" xr:uid="{00000000-0005-0000-0000-0000BD1C0000}"/>
    <cellStyle name="Normal 6 2 2 3 6 2 6" xfId="11905" xr:uid="{00000000-0005-0000-0000-0000BE1C0000}"/>
    <cellStyle name="Normal 6 2 2 3 6 2 7" xfId="4866" xr:uid="{00000000-0005-0000-0000-0000BF1C0000}"/>
    <cellStyle name="Normal 6 2 2 3 6 3" xfId="1677" xr:uid="{00000000-0005-0000-0000-0000C01C0000}"/>
    <cellStyle name="Normal 6 2 2 3 6 3 2" xfId="3633" xr:uid="{00000000-0005-0000-0000-0000C11C0000}"/>
    <cellStyle name="Normal 6 2 2 3 6 3 2 2" xfId="14298" xr:uid="{00000000-0005-0000-0000-0000C21C0000}"/>
    <cellStyle name="Normal 6 2 2 3 6 3 2 3" xfId="9560" xr:uid="{00000000-0005-0000-0000-0000C31C0000}"/>
    <cellStyle name="Normal 6 2 2 3 6 3 3" xfId="9561" xr:uid="{00000000-0005-0000-0000-0000C41C0000}"/>
    <cellStyle name="Normal 6 2 2 3 6 3 4" xfId="7271" xr:uid="{00000000-0005-0000-0000-0000C51C0000}"/>
    <cellStyle name="Normal 6 2 2 3 6 3 5" xfId="12485" xr:uid="{00000000-0005-0000-0000-0000C61C0000}"/>
    <cellStyle name="Normal 6 2 2 3 6 3 6" xfId="5446" xr:uid="{00000000-0005-0000-0000-0000C71C0000}"/>
    <cellStyle name="Normal 6 2 2 3 6 4" xfId="2596" xr:uid="{00000000-0005-0000-0000-0000C81C0000}"/>
    <cellStyle name="Normal 6 2 2 3 6 4 2" xfId="13261" xr:uid="{00000000-0005-0000-0000-0000C91C0000}"/>
    <cellStyle name="Normal 6 2 2 3 6 4 3" xfId="9562" xr:uid="{00000000-0005-0000-0000-0000CA1C0000}"/>
    <cellStyle name="Normal 6 2 2 3 6 5" xfId="9563" xr:uid="{00000000-0005-0000-0000-0000CB1C0000}"/>
    <cellStyle name="Normal 6 2 2 3 6 6" xfId="6234" xr:uid="{00000000-0005-0000-0000-0000CC1C0000}"/>
    <cellStyle name="Normal 6 2 2 3 6 7" xfId="11448" xr:uid="{00000000-0005-0000-0000-0000CD1C0000}"/>
    <cellStyle name="Normal 6 2 2 3 6 8" xfId="4409" xr:uid="{00000000-0005-0000-0000-0000CE1C0000}"/>
    <cellStyle name="Normal 6 2 2 3 7" xfId="864" xr:uid="{00000000-0005-0000-0000-0000CF1C0000}"/>
    <cellStyle name="Normal 6 2 2 3 7 2" xfId="1679" xr:uid="{00000000-0005-0000-0000-0000D01C0000}"/>
    <cellStyle name="Normal 6 2 2 3 7 2 2" xfId="3635" xr:uid="{00000000-0005-0000-0000-0000D11C0000}"/>
    <cellStyle name="Normal 6 2 2 3 7 2 2 2" xfId="14300" xr:uid="{00000000-0005-0000-0000-0000D21C0000}"/>
    <cellStyle name="Normal 6 2 2 3 7 2 2 3" xfId="9564" xr:uid="{00000000-0005-0000-0000-0000D31C0000}"/>
    <cellStyle name="Normal 6 2 2 3 7 2 3" xfId="9565" xr:uid="{00000000-0005-0000-0000-0000D41C0000}"/>
    <cellStyle name="Normal 6 2 2 3 7 2 4" xfId="7273" xr:uid="{00000000-0005-0000-0000-0000D51C0000}"/>
    <cellStyle name="Normal 6 2 2 3 7 2 5" xfId="12487" xr:uid="{00000000-0005-0000-0000-0000D61C0000}"/>
    <cellStyle name="Normal 6 2 2 3 7 2 6" xfId="5448" xr:uid="{00000000-0005-0000-0000-0000D71C0000}"/>
    <cellStyle name="Normal 6 2 2 3 7 3" xfId="2918" xr:uid="{00000000-0005-0000-0000-0000D81C0000}"/>
    <cellStyle name="Normal 6 2 2 3 7 3 2" xfId="13583" xr:uid="{00000000-0005-0000-0000-0000D91C0000}"/>
    <cellStyle name="Normal 6 2 2 3 7 3 3" xfId="9566" xr:uid="{00000000-0005-0000-0000-0000DA1C0000}"/>
    <cellStyle name="Normal 6 2 2 3 7 4" xfId="9567" xr:uid="{00000000-0005-0000-0000-0000DB1C0000}"/>
    <cellStyle name="Normal 6 2 2 3 7 5" xfId="6556" xr:uid="{00000000-0005-0000-0000-0000DC1C0000}"/>
    <cellStyle name="Normal 6 2 2 3 7 6" xfId="11770" xr:uid="{00000000-0005-0000-0000-0000DD1C0000}"/>
    <cellStyle name="Normal 6 2 2 3 7 7" xfId="4731" xr:uid="{00000000-0005-0000-0000-0000DE1C0000}"/>
    <cellStyle name="Normal 6 2 2 3 8" xfId="1329" xr:uid="{00000000-0005-0000-0000-0000DF1C0000}"/>
    <cellStyle name="Normal 6 2 2 3 8 2" xfId="3285" xr:uid="{00000000-0005-0000-0000-0000E01C0000}"/>
    <cellStyle name="Normal 6 2 2 3 8 2 2" xfId="13950" xr:uid="{00000000-0005-0000-0000-0000E11C0000}"/>
    <cellStyle name="Normal 6 2 2 3 8 2 3" xfId="9568" xr:uid="{00000000-0005-0000-0000-0000E21C0000}"/>
    <cellStyle name="Normal 6 2 2 3 8 3" xfId="9569" xr:uid="{00000000-0005-0000-0000-0000E31C0000}"/>
    <cellStyle name="Normal 6 2 2 3 8 4" xfId="6923" xr:uid="{00000000-0005-0000-0000-0000E41C0000}"/>
    <cellStyle name="Normal 6 2 2 3 8 5" xfId="12137" xr:uid="{00000000-0005-0000-0000-0000E51C0000}"/>
    <cellStyle name="Normal 6 2 2 3 8 6" xfId="5098" xr:uid="{00000000-0005-0000-0000-0000E61C0000}"/>
    <cellStyle name="Normal 6 2 2 3 9" xfId="278" xr:uid="{00000000-0005-0000-0000-0000E71C0000}"/>
    <cellStyle name="Normal 6 2 2 3 9 2" xfId="2551" xr:uid="{00000000-0005-0000-0000-0000E81C0000}"/>
    <cellStyle name="Normal 6 2 2 3 9 2 2" xfId="13217" xr:uid="{00000000-0005-0000-0000-0000E91C0000}"/>
    <cellStyle name="Normal 6 2 2 3 9 2 3" xfId="9570" xr:uid="{00000000-0005-0000-0000-0000EA1C0000}"/>
    <cellStyle name="Normal 6 2 2 3 9 3" xfId="9571" xr:uid="{00000000-0005-0000-0000-0000EB1C0000}"/>
    <cellStyle name="Normal 6 2 2 3 9 4" xfId="6189" xr:uid="{00000000-0005-0000-0000-0000EC1C0000}"/>
    <cellStyle name="Normal 6 2 2 3 9 5" xfId="11404" xr:uid="{00000000-0005-0000-0000-0000ED1C0000}"/>
    <cellStyle name="Normal 6 2 2 3 9 6" xfId="4365" xr:uid="{00000000-0005-0000-0000-0000EE1C0000}"/>
    <cellStyle name="Normal 6 2 2 4" xfId="601" xr:uid="{00000000-0005-0000-0000-0000EF1C0000}"/>
    <cellStyle name="Normal 6 2 2 4 10" xfId="11542" xr:uid="{00000000-0005-0000-0000-0000F01C0000}"/>
    <cellStyle name="Normal 6 2 2 4 11" xfId="4503" xr:uid="{00000000-0005-0000-0000-0000F11C0000}"/>
    <cellStyle name="Normal 6 2 2 4 2" xfId="761" xr:uid="{00000000-0005-0000-0000-0000F21C0000}"/>
    <cellStyle name="Normal 6 2 2 4 2 2" xfId="1224" xr:uid="{00000000-0005-0000-0000-0000F31C0000}"/>
    <cellStyle name="Normal 6 2 2 4 2 2 2" xfId="1682" xr:uid="{00000000-0005-0000-0000-0000F41C0000}"/>
    <cellStyle name="Normal 6 2 2 4 2 2 2 2" xfId="3638" xr:uid="{00000000-0005-0000-0000-0000F51C0000}"/>
    <cellStyle name="Normal 6 2 2 4 2 2 2 2 2" xfId="14303" xr:uid="{00000000-0005-0000-0000-0000F61C0000}"/>
    <cellStyle name="Normal 6 2 2 4 2 2 2 2 3" xfId="9572" xr:uid="{00000000-0005-0000-0000-0000F71C0000}"/>
    <cellStyle name="Normal 6 2 2 4 2 2 2 3" xfId="9573" xr:uid="{00000000-0005-0000-0000-0000F81C0000}"/>
    <cellStyle name="Normal 6 2 2 4 2 2 2 4" xfId="7276" xr:uid="{00000000-0005-0000-0000-0000F91C0000}"/>
    <cellStyle name="Normal 6 2 2 4 2 2 2 5" xfId="12490" xr:uid="{00000000-0005-0000-0000-0000FA1C0000}"/>
    <cellStyle name="Normal 6 2 2 4 2 2 2 6" xfId="5451" xr:uid="{00000000-0005-0000-0000-0000FB1C0000}"/>
    <cellStyle name="Normal 6 2 2 4 2 2 3" xfId="3192" xr:uid="{00000000-0005-0000-0000-0000FC1C0000}"/>
    <cellStyle name="Normal 6 2 2 4 2 2 3 2" xfId="13857" xr:uid="{00000000-0005-0000-0000-0000FD1C0000}"/>
    <cellStyle name="Normal 6 2 2 4 2 2 3 3" xfId="9574" xr:uid="{00000000-0005-0000-0000-0000FE1C0000}"/>
    <cellStyle name="Normal 6 2 2 4 2 2 4" xfId="9575" xr:uid="{00000000-0005-0000-0000-0000FF1C0000}"/>
    <cellStyle name="Normal 6 2 2 4 2 2 5" xfId="6830" xr:uid="{00000000-0005-0000-0000-0000001D0000}"/>
    <cellStyle name="Normal 6 2 2 4 2 2 6" xfId="12044" xr:uid="{00000000-0005-0000-0000-0000011D0000}"/>
    <cellStyle name="Normal 6 2 2 4 2 2 7" xfId="5005" xr:uid="{00000000-0005-0000-0000-0000021D0000}"/>
    <cellStyle name="Normal 6 2 2 4 2 3" xfId="1681" xr:uid="{00000000-0005-0000-0000-0000031D0000}"/>
    <cellStyle name="Normal 6 2 2 4 2 3 2" xfId="3637" xr:uid="{00000000-0005-0000-0000-0000041D0000}"/>
    <cellStyle name="Normal 6 2 2 4 2 3 2 2" xfId="14302" xr:uid="{00000000-0005-0000-0000-0000051D0000}"/>
    <cellStyle name="Normal 6 2 2 4 2 3 2 3" xfId="9576" xr:uid="{00000000-0005-0000-0000-0000061D0000}"/>
    <cellStyle name="Normal 6 2 2 4 2 3 3" xfId="9577" xr:uid="{00000000-0005-0000-0000-0000071D0000}"/>
    <cellStyle name="Normal 6 2 2 4 2 3 4" xfId="7275" xr:uid="{00000000-0005-0000-0000-0000081D0000}"/>
    <cellStyle name="Normal 6 2 2 4 2 3 5" xfId="12489" xr:uid="{00000000-0005-0000-0000-0000091D0000}"/>
    <cellStyle name="Normal 6 2 2 4 2 3 6" xfId="5450" xr:uid="{00000000-0005-0000-0000-00000A1D0000}"/>
    <cellStyle name="Normal 6 2 2 4 2 4" xfId="2825" xr:uid="{00000000-0005-0000-0000-00000B1D0000}"/>
    <cellStyle name="Normal 6 2 2 4 2 4 2" xfId="13490" xr:uid="{00000000-0005-0000-0000-00000C1D0000}"/>
    <cellStyle name="Normal 6 2 2 4 2 4 3" xfId="9578" xr:uid="{00000000-0005-0000-0000-00000D1D0000}"/>
    <cellStyle name="Normal 6 2 2 4 2 5" xfId="9579" xr:uid="{00000000-0005-0000-0000-00000E1D0000}"/>
    <cellStyle name="Normal 6 2 2 4 2 6" xfId="6463" xr:uid="{00000000-0005-0000-0000-00000F1D0000}"/>
    <cellStyle name="Normal 6 2 2 4 2 7" xfId="11677" xr:uid="{00000000-0005-0000-0000-0000101D0000}"/>
    <cellStyle name="Normal 6 2 2 4 2 8" xfId="4638" xr:uid="{00000000-0005-0000-0000-0000111D0000}"/>
    <cellStyle name="Normal 6 2 2 4 3" xfId="913" xr:uid="{00000000-0005-0000-0000-0000121D0000}"/>
    <cellStyle name="Normal 6 2 2 4 3 2" xfId="1683" xr:uid="{00000000-0005-0000-0000-0000131D0000}"/>
    <cellStyle name="Normal 6 2 2 4 3 2 2" xfId="3639" xr:uid="{00000000-0005-0000-0000-0000141D0000}"/>
    <cellStyle name="Normal 6 2 2 4 3 2 2 2" xfId="14304" xr:uid="{00000000-0005-0000-0000-0000151D0000}"/>
    <cellStyle name="Normal 6 2 2 4 3 2 2 3" xfId="9580" xr:uid="{00000000-0005-0000-0000-0000161D0000}"/>
    <cellStyle name="Normal 6 2 2 4 3 2 3" xfId="9581" xr:uid="{00000000-0005-0000-0000-0000171D0000}"/>
    <cellStyle name="Normal 6 2 2 4 3 2 4" xfId="7277" xr:uid="{00000000-0005-0000-0000-0000181D0000}"/>
    <cellStyle name="Normal 6 2 2 4 3 2 5" xfId="12491" xr:uid="{00000000-0005-0000-0000-0000191D0000}"/>
    <cellStyle name="Normal 6 2 2 4 3 2 6" xfId="5452" xr:uid="{00000000-0005-0000-0000-00001A1D0000}"/>
    <cellStyle name="Normal 6 2 2 4 3 3" xfId="2963" xr:uid="{00000000-0005-0000-0000-00001B1D0000}"/>
    <cellStyle name="Normal 6 2 2 4 3 3 2" xfId="13628" xr:uid="{00000000-0005-0000-0000-00001C1D0000}"/>
    <cellStyle name="Normal 6 2 2 4 3 3 3" xfId="9582" xr:uid="{00000000-0005-0000-0000-00001D1D0000}"/>
    <cellStyle name="Normal 6 2 2 4 3 4" xfId="9583" xr:uid="{00000000-0005-0000-0000-00001E1D0000}"/>
    <cellStyle name="Normal 6 2 2 4 3 5" xfId="6601" xr:uid="{00000000-0005-0000-0000-00001F1D0000}"/>
    <cellStyle name="Normal 6 2 2 4 3 6" xfId="11815" xr:uid="{00000000-0005-0000-0000-0000201D0000}"/>
    <cellStyle name="Normal 6 2 2 4 3 7" xfId="4776" xr:uid="{00000000-0005-0000-0000-0000211D0000}"/>
    <cellStyle name="Normal 6 2 2 4 4" xfId="1680" xr:uid="{00000000-0005-0000-0000-0000221D0000}"/>
    <cellStyle name="Normal 6 2 2 4 4 2" xfId="3636" xr:uid="{00000000-0005-0000-0000-0000231D0000}"/>
    <cellStyle name="Normal 6 2 2 4 4 2 2" xfId="14301" xr:uid="{00000000-0005-0000-0000-0000241D0000}"/>
    <cellStyle name="Normal 6 2 2 4 4 2 3" xfId="9584" xr:uid="{00000000-0005-0000-0000-0000251D0000}"/>
    <cellStyle name="Normal 6 2 2 4 4 3" xfId="9585" xr:uid="{00000000-0005-0000-0000-0000261D0000}"/>
    <cellStyle name="Normal 6 2 2 4 4 4" xfId="7274" xr:uid="{00000000-0005-0000-0000-0000271D0000}"/>
    <cellStyle name="Normal 6 2 2 4 4 5" xfId="12488" xr:uid="{00000000-0005-0000-0000-0000281D0000}"/>
    <cellStyle name="Normal 6 2 2 4 4 6" xfId="5449" xr:uid="{00000000-0005-0000-0000-0000291D0000}"/>
    <cellStyle name="Normal 6 2 2 4 5" xfId="2219" xr:uid="{00000000-0005-0000-0000-00002A1D0000}"/>
    <cellStyle name="Normal 6 2 2 4 5 2" xfId="4071" xr:uid="{00000000-0005-0000-0000-00002B1D0000}"/>
    <cellStyle name="Normal 6 2 2 4 5 2 2" xfId="14733" xr:uid="{00000000-0005-0000-0000-00002C1D0000}"/>
    <cellStyle name="Normal 6 2 2 4 5 2 3" xfId="9586" xr:uid="{00000000-0005-0000-0000-00002D1D0000}"/>
    <cellStyle name="Normal 6 2 2 4 5 3" xfId="9587" xr:uid="{00000000-0005-0000-0000-00002E1D0000}"/>
    <cellStyle name="Normal 6 2 2 4 5 4" xfId="7709" xr:uid="{00000000-0005-0000-0000-00002F1D0000}"/>
    <cellStyle name="Normal 6 2 2 4 5 5" xfId="12920" xr:uid="{00000000-0005-0000-0000-0000301D0000}"/>
    <cellStyle name="Normal 6 2 2 4 5 6" xfId="5881" xr:uid="{00000000-0005-0000-0000-0000311D0000}"/>
    <cellStyle name="Normal 6 2 2 4 6" xfId="2363" xr:uid="{00000000-0005-0000-0000-0000321D0000}"/>
    <cellStyle name="Normal 6 2 2 4 6 2" xfId="4206" xr:uid="{00000000-0005-0000-0000-0000331D0000}"/>
    <cellStyle name="Normal 6 2 2 4 6 2 2" xfId="14868" xr:uid="{00000000-0005-0000-0000-0000341D0000}"/>
    <cellStyle name="Normal 6 2 2 4 6 2 3" xfId="9588" xr:uid="{00000000-0005-0000-0000-0000351D0000}"/>
    <cellStyle name="Normal 6 2 2 4 6 3" xfId="7844" xr:uid="{00000000-0005-0000-0000-0000361D0000}"/>
    <cellStyle name="Normal 6 2 2 4 6 4" xfId="13055" xr:uid="{00000000-0005-0000-0000-0000371D0000}"/>
    <cellStyle name="Normal 6 2 2 4 6 5" xfId="6016" xr:uid="{00000000-0005-0000-0000-0000381D0000}"/>
    <cellStyle name="Normal 6 2 2 4 7" xfId="2690" xr:uid="{00000000-0005-0000-0000-0000391D0000}"/>
    <cellStyle name="Normal 6 2 2 4 7 2" xfId="13355" xr:uid="{00000000-0005-0000-0000-00003A1D0000}"/>
    <cellStyle name="Normal 6 2 2 4 7 3" xfId="9589" xr:uid="{00000000-0005-0000-0000-00003B1D0000}"/>
    <cellStyle name="Normal 6 2 2 4 8" xfId="9590" xr:uid="{00000000-0005-0000-0000-00003C1D0000}"/>
    <cellStyle name="Normal 6 2 2 4 9" xfId="6328" xr:uid="{00000000-0005-0000-0000-00003D1D0000}"/>
    <cellStyle name="Normal 6 2 2 5" xfId="663" xr:uid="{00000000-0005-0000-0000-00003E1D0000}"/>
    <cellStyle name="Normal 6 2 2 5 10" xfId="11584" xr:uid="{00000000-0005-0000-0000-00003F1D0000}"/>
    <cellStyle name="Normal 6 2 2 5 11" xfId="4545" xr:uid="{00000000-0005-0000-0000-0000401D0000}"/>
    <cellStyle name="Normal 6 2 2 5 2" xfId="804" xr:uid="{00000000-0005-0000-0000-0000411D0000}"/>
    <cellStyle name="Normal 6 2 2 5 2 2" xfId="1266" xr:uid="{00000000-0005-0000-0000-0000421D0000}"/>
    <cellStyle name="Normal 6 2 2 5 2 2 2" xfId="1686" xr:uid="{00000000-0005-0000-0000-0000431D0000}"/>
    <cellStyle name="Normal 6 2 2 5 2 2 2 2" xfId="3642" xr:uid="{00000000-0005-0000-0000-0000441D0000}"/>
    <cellStyle name="Normal 6 2 2 5 2 2 2 2 2" xfId="14307" xr:uid="{00000000-0005-0000-0000-0000451D0000}"/>
    <cellStyle name="Normal 6 2 2 5 2 2 2 2 3" xfId="9591" xr:uid="{00000000-0005-0000-0000-0000461D0000}"/>
    <cellStyle name="Normal 6 2 2 5 2 2 2 3" xfId="9592" xr:uid="{00000000-0005-0000-0000-0000471D0000}"/>
    <cellStyle name="Normal 6 2 2 5 2 2 2 4" xfId="7280" xr:uid="{00000000-0005-0000-0000-0000481D0000}"/>
    <cellStyle name="Normal 6 2 2 5 2 2 2 5" xfId="12494" xr:uid="{00000000-0005-0000-0000-0000491D0000}"/>
    <cellStyle name="Normal 6 2 2 5 2 2 2 6" xfId="5455" xr:uid="{00000000-0005-0000-0000-00004A1D0000}"/>
    <cellStyle name="Normal 6 2 2 5 2 2 3" xfId="3234" xr:uid="{00000000-0005-0000-0000-00004B1D0000}"/>
    <cellStyle name="Normal 6 2 2 5 2 2 3 2" xfId="13899" xr:uid="{00000000-0005-0000-0000-00004C1D0000}"/>
    <cellStyle name="Normal 6 2 2 5 2 2 3 3" xfId="9593" xr:uid="{00000000-0005-0000-0000-00004D1D0000}"/>
    <cellStyle name="Normal 6 2 2 5 2 2 4" xfId="9594" xr:uid="{00000000-0005-0000-0000-00004E1D0000}"/>
    <cellStyle name="Normal 6 2 2 5 2 2 5" xfId="6872" xr:uid="{00000000-0005-0000-0000-00004F1D0000}"/>
    <cellStyle name="Normal 6 2 2 5 2 2 6" xfId="12086" xr:uid="{00000000-0005-0000-0000-0000501D0000}"/>
    <cellStyle name="Normal 6 2 2 5 2 2 7" xfId="5047" xr:uid="{00000000-0005-0000-0000-0000511D0000}"/>
    <cellStyle name="Normal 6 2 2 5 2 3" xfId="1685" xr:uid="{00000000-0005-0000-0000-0000521D0000}"/>
    <cellStyle name="Normal 6 2 2 5 2 3 2" xfId="3641" xr:uid="{00000000-0005-0000-0000-0000531D0000}"/>
    <cellStyle name="Normal 6 2 2 5 2 3 2 2" xfId="14306" xr:uid="{00000000-0005-0000-0000-0000541D0000}"/>
    <cellStyle name="Normal 6 2 2 5 2 3 2 3" xfId="9595" xr:uid="{00000000-0005-0000-0000-0000551D0000}"/>
    <cellStyle name="Normal 6 2 2 5 2 3 3" xfId="9596" xr:uid="{00000000-0005-0000-0000-0000561D0000}"/>
    <cellStyle name="Normal 6 2 2 5 2 3 4" xfId="7279" xr:uid="{00000000-0005-0000-0000-0000571D0000}"/>
    <cellStyle name="Normal 6 2 2 5 2 3 5" xfId="12493" xr:uid="{00000000-0005-0000-0000-0000581D0000}"/>
    <cellStyle name="Normal 6 2 2 5 2 3 6" xfId="5454" xr:uid="{00000000-0005-0000-0000-0000591D0000}"/>
    <cellStyle name="Normal 6 2 2 5 2 4" xfId="2867" xr:uid="{00000000-0005-0000-0000-00005A1D0000}"/>
    <cellStyle name="Normal 6 2 2 5 2 4 2" xfId="13532" xr:uid="{00000000-0005-0000-0000-00005B1D0000}"/>
    <cellStyle name="Normal 6 2 2 5 2 4 3" xfId="9597" xr:uid="{00000000-0005-0000-0000-00005C1D0000}"/>
    <cellStyle name="Normal 6 2 2 5 2 5" xfId="9598" xr:uid="{00000000-0005-0000-0000-00005D1D0000}"/>
    <cellStyle name="Normal 6 2 2 5 2 6" xfId="6505" xr:uid="{00000000-0005-0000-0000-00005E1D0000}"/>
    <cellStyle name="Normal 6 2 2 5 2 7" xfId="11719" xr:uid="{00000000-0005-0000-0000-00005F1D0000}"/>
    <cellStyle name="Normal 6 2 2 5 2 8" xfId="4680" xr:uid="{00000000-0005-0000-0000-0000601D0000}"/>
    <cellStyle name="Normal 6 2 2 5 3" xfId="956" xr:uid="{00000000-0005-0000-0000-0000611D0000}"/>
    <cellStyle name="Normal 6 2 2 5 3 2" xfId="1687" xr:uid="{00000000-0005-0000-0000-0000621D0000}"/>
    <cellStyle name="Normal 6 2 2 5 3 2 2" xfId="3643" xr:uid="{00000000-0005-0000-0000-0000631D0000}"/>
    <cellStyle name="Normal 6 2 2 5 3 2 2 2" xfId="14308" xr:uid="{00000000-0005-0000-0000-0000641D0000}"/>
    <cellStyle name="Normal 6 2 2 5 3 2 2 3" xfId="9599" xr:uid="{00000000-0005-0000-0000-0000651D0000}"/>
    <cellStyle name="Normal 6 2 2 5 3 2 3" xfId="9600" xr:uid="{00000000-0005-0000-0000-0000661D0000}"/>
    <cellStyle name="Normal 6 2 2 5 3 2 4" xfId="7281" xr:uid="{00000000-0005-0000-0000-0000671D0000}"/>
    <cellStyle name="Normal 6 2 2 5 3 2 5" xfId="12495" xr:uid="{00000000-0005-0000-0000-0000681D0000}"/>
    <cellStyle name="Normal 6 2 2 5 3 2 6" xfId="5456" xr:uid="{00000000-0005-0000-0000-0000691D0000}"/>
    <cellStyle name="Normal 6 2 2 5 3 3" xfId="3005" xr:uid="{00000000-0005-0000-0000-00006A1D0000}"/>
    <cellStyle name="Normal 6 2 2 5 3 3 2" xfId="13670" xr:uid="{00000000-0005-0000-0000-00006B1D0000}"/>
    <cellStyle name="Normal 6 2 2 5 3 3 3" xfId="9601" xr:uid="{00000000-0005-0000-0000-00006C1D0000}"/>
    <cellStyle name="Normal 6 2 2 5 3 4" xfId="9602" xr:uid="{00000000-0005-0000-0000-00006D1D0000}"/>
    <cellStyle name="Normal 6 2 2 5 3 5" xfId="6643" xr:uid="{00000000-0005-0000-0000-00006E1D0000}"/>
    <cellStyle name="Normal 6 2 2 5 3 6" xfId="11857" xr:uid="{00000000-0005-0000-0000-00006F1D0000}"/>
    <cellStyle name="Normal 6 2 2 5 3 7" xfId="4818" xr:uid="{00000000-0005-0000-0000-0000701D0000}"/>
    <cellStyle name="Normal 6 2 2 5 4" xfId="1684" xr:uid="{00000000-0005-0000-0000-0000711D0000}"/>
    <cellStyle name="Normal 6 2 2 5 4 2" xfId="3640" xr:uid="{00000000-0005-0000-0000-0000721D0000}"/>
    <cellStyle name="Normal 6 2 2 5 4 2 2" xfId="14305" xr:uid="{00000000-0005-0000-0000-0000731D0000}"/>
    <cellStyle name="Normal 6 2 2 5 4 2 3" xfId="9603" xr:uid="{00000000-0005-0000-0000-0000741D0000}"/>
    <cellStyle name="Normal 6 2 2 5 4 3" xfId="9604" xr:uid="{00000000-0005-0000-0000-0000751D0000}"/>
    <cellStyle name="Normal 6 2 2 5 4 4" xfId="7278" xr:uid="{00000000-0005-0000-0000-0000761D0000}"/>
    <cellStyle name="Normal 6 2 2 5 4 5" xfId="12492" xr:uid="{00000000-0005-0000-0000-0000771D0000}"/>
    <cellStyle name="Normal 6 2 2 5 4 6" xfId="5453" xr:uid="{00000000-0005-0000-0000-0000781D0000}"/>
    <cellStyle name="Normal 6 2 2 5 5" xfId="2261" xr:uid="{00000000-0005-0000-0000-0000791D0000}"/>
    <cellStyle name="Normal 6 2 2 5 5 2" xfId="4113" xr:uid="{00000000-0005-0000-0000-00007A1D0000}"/>
    <cellStyle name="Normal 6 2 2 5 5 2 2" xfId="14775" xr:uid="{00000000-0005-0000-0000-00007B1D0000}"/>
    <cellStyle name="Normal 6 2 2 5 5 2 3" xfId="9605" xr:uid="{00000000-0005-0000-0000-00007C1D0000}"/>
    <cellStyle name="Normal 6 2 2 5 5 3" xfId="9606" xr:uid="{00000000-0005-0000-0000-00007D1D0000}"/>
    <cellStyle name="Normal 6 2 2 5 5 4" xfId="7751" xr:uid="{00000000-0005-0000-0000-00007E1D0000}"/>
    <cellStyle name="Normal 6 2 2 5 5 5" xfId="12962" xr:uid="{00000000-0005-0000-0000-00007F1D0000}"/>
    <cellStyle name="Normal 6 2 2 5 5 6" xfId="5923" xr:uid="{00000000-0005-0000-0000-0000801D0000}"/>
    <cellStyle name="Normal 6 2 2 5 6" xfId="2405" xr:uid="{00000000-0005-0000-0000-0000811D0000}"/>
    <cellStyle name="Normal 6 2 2 5 6 2" xfId="4248" xr:uid="{00000000-0005-0000-0000-0000821D0000}"/>
    <cellStyle name="Normal 6 2 2 5 6 2 2" xfId="14910" xr:uid="{00000000-0005-0000-0000-0000831D0000}"/>
    <cellStyle name="Normal 6 2 2 5 6 2 3" xfId="9607" xr:uid="{00000000-0005-0000-0000-0000841D0000}"/>
    <cellStyle name="Normal 6 2 2 5 6 3" xfId="7886" xr:uid="{00000000-0005-0000-0000-0000851D0000}"/>
    <cellStyle name="Normal 6 2 2 5 6 4" xfId="13097" xr:uid="{00000000-0005-0000-0000-0000861D0000}"/>
    <cellStyle name="Normal 6 2 2 5 6 5" xfId="6058" xr:uid="{00000000-0005-0000-0000-0000871D0000}"/>
    <cellStyle name="Normal 6 2 2 5 7" xfId="2732" xr:uid="{00000000-0005-0000-0000-0000881D0000}"/>
    <cellStyle name="Normal 6 2 2 5 7 2" xfId="13397" xr:uid="{00000000-0005-0000-0000-0000891D0000}"/>
    <cellStyle name="Normal 6 2 2 5 7 3" xfId="9608" xr:uid="{00000000-0005-0000-0000-00008A1D0000}"/>
    <cellStyle name="Normal 6 2 2 5 8" xfId="9609" xr:uid="{00000000-0005-0000-0000-00008B1D0000}"/>
    <cellStyle name="Normal 6 2 2 5 9" xfId="6370" xr:uid="{00000000-0005-0000-0000-00008C1D0000}"/>
    <cellStyle name="Normal 6 2 2 6" xfId="498" xr:uid="{00000000-0005-0000-0000-00008D1D0000}"/>
    <cellStyle name="Normal 6 2 2 6 2" xfId="1065" xr:uid="{00000000-0005-0000-0000-00008E1D0000}"/>
    <cellStyle name="Normal 6 2 2 6 2 2" xfId="1689" xr:uid="{00000000-0005-0000-0000-00008F1D0000}"/>
    <cellStyle name="Normal 6 2 2 6 2 2 2" xfId="3645" xr:uid="{00000000-0005-0000-0000-0000901D0000}"/>
    <cellStyle name="Normal 6 2 2 6 2 2 2 2" xfId="14310" xr:uid="{00000000-0005-0000-0000-0000911D0000}"/>
    <cellStyle name="Normal 6 2 2 6 2 2 2 3" xfId="9610" xr:uid="{00000000-0005-0000-0000-0000921D0000}"/>
    <cellStyle name="Normal 6 2 2 6 2 2 3" xfId="9611" xr:uid="{00000000-0005-0000-0000-0000931D0000}"/>
    <cellStyle name="Normal 6 2 2 6 2 2 4" xfId="7283" xr:uid="{00000000-0005-0000-0000-0000941D0000}"/>
    <cellStyle name="Normal 6 2 2 6 2 2 5" xfId="12497" xr:uid="{00000000-0005-0000-0000-0000951D0000}"/>
    <cellStyle name="Normal 6 2 2 6 2 2 6" xfId="5458" xr:uid="{00000000-0005-0000-0000-0000961D0000}"/>
    <cellStyle name="Normal 6 2 2 6 2 3" xfId="3095" xr:uid="{00000000-0005-0000-0000-0000971D0000}"/>
    <cellStyle name="Normal 6 2 2 6 2 3 2" xfId="13760" xr:uid="{00000000-0005-0000-0000-0000981D0000}"/>
    <cellStyle name="Normal 6 2 2 6 2 3 3" xfId="9612" xr:uid="{00000000-0005-0000-0000-0000991D0000}"/>
    <cellStyle name="Normal 6 2 2 6 2 4" xfId="9613" xr:uid="{00000000-0005-0000-0000-00009A1D0000}"/>
    <cellStyle name="Normal 6 2 2 6 2 5" xfId="6733" xr:uid="{00000000-0005-0000-0000-00009B1D0000}"/>
    <cellStyle name="Normal 6 2 2 6 2 6" xfId="11947" xr:uid="{00000000-0005-0000-0000-00009C1D0000}"/>
    <cellStyle name="Normal 6 2 2 6 2 7" xfId="4908" xr:uid="{00000000-0005-0000-0000-00009D1D0000}"/>
    <cellStyle name="Normal 6 2 2 6 3" xfId="1688" xr:uid="{00000000-0005-0000-0000-00009E1D0000}"/>
    <cellStyle name="Normal 6 2 2 6 3 2" xfId="3644" xr:uid="{00000000-0005-0000-0000-00009F1D0000}"/>
    <cellStyle name="Normal 6 2 2 6 3 2 2" xfId="14309" xr:uid="{00000000-0005-0000-0000-0000A01D0000}"/>
    <cellStyle name="Normal 6 2 2 6 3 2 3" xfId="9614" xr:uid="{00000000-0005-0000-0000-0000A11D0000}"/>
    <cellStyle name="Normal 6 2 2 6 3 3" xfId="9615" xr:uid="{00000000-0005-0000-0000-0000A21D0000}"/>
    <cellStyle name="Normal 6 2 2 6 3 4" xfId="7282" xr:uid="{00000000-0005-0000-0000-0000A31D0000}"/>
    <cellStyle name="Normal 6 2 2 6 3 5" xfId="12496" xr:uid="{00000000-0005-0000-0000-0000A41D0000}"/>
    <cellStyle name="Normal 6 2 2 6 3 6" xfId="5457" xr:uid="{00000000-0005-0000-0000-0000A51D0000}"/>
    <cellStyle name="Normal 6 2 2 6 4" xfId="2643" xr:uid="{00000000-0005-0000-0000-0000A61D0000}"/>
    <cellStyle name="Normal 6 2 2 6 4 2" xfId="13308" xr:uid="{00000000-0005-0000-0000-0000A71D0000}"/>
    <cellStyle name="Normal 6 2 2 6 4 3" xfId="9616" xr:uid="{00000000-0005-0000-0000-0000A81D0000}"/>
    <cellStyle name="Normal 6 2 2 6 5" xfId="9617" xr:uid="{00000000-0005-0000-0000-0000A91D0000}"/>
    <cellStyle name="Normal 6 2 2 6 6" xfId="6281" xr:uid="{00000000-0005-0000-0000-0000AA1D0000}"/>
    <cellStyle name="Normal 6 2 2 6 7" xfId="11495" xr:uid="{00000000-0005-0000-0000-0000AB1D0000}"/>
    <cellStyle name="Normal 6 2 2 6 8" xfId="4456" xr:uid="{00000000-0005-0000-0000-0000AC1D0000}"/>
    <cellStyle name="Normal 6 2 2 7" xfId="714" xr:uid="{00000000-0005-0000-0000-0000AD1D0000}"/>
    <cellStyle name="Normal 6 2 2 7 2" xfId="1177" xr:uid="{00000000-0005-0000-0000-0000AE1D0000}"/>
    <cellStyle name="Normal 6 2 2 7 2 2" xfId="1691" xr:uid="{00000000-0005-0000-0000-0000AF1D0000}"/>
    <cellStyle name="Normal 6 2 2 7 2 2 2" xfId="3647" xr:uid="{00000000-0005-0000-0000-0000B01D0000}"/>
    <cellStyle name="Normal 6 2 2 7 2 2 2 2" xfId="14312" xr:uid="{00000000-0005-0000-0000-0000B11D0000}"/>
    <cellStyle name="Normal 6 2 2 7 2 2 2 3" xfId="9618" xr:uid="{00000000-0005-0000-0000-0000B21D0000}"/>
    <cellStyle name="Normal 6 2 2 7 2 2 3" xfId="9619" xr:uid="{00000000-0005-0000-0000-0000B31D0000}"/>
    <cellStyle name="Normal 6 2 2 7 2 2 4" xfId="7285" xr:uid="{00000000-0005-0000-0000-0000B41D0000}"/>
    <cellStyle name="Normal 6 2 2 7 2 2 5" xfId="12499" xr:uid="{00000000-0005-0000-0000-0000B51D0000}"/>
    <cellStyle name="Normal 6 2 2 7 2 2 6" xfId="5460" xr:uid="{00000000-0005-0000-0000-0000B61D0000}"/>
    <cellStyle name="Normal 6 2 2 7 2 3" xfId="3145" xr:uid="{00000000-0005-0000-0000-0000B71D0000}"/>
    <cellStyle name="Normal 6 2 2 7 2 3 2" xfId="13810" xr:uid="{00000000-0005-0000-0000-0000B81D0000}"/>
    <cellStyle name="Normal 6 2 2 7 2 3 3" xfId="9620" xr:uid="{00000000-0005-0000-0000-0000B91D0000}"/>
    <cellStyle name="Normal 6 2 2 7 2 4" xfId="9621" xr:uid="{00000000-0005-0000-0000-0000BA1D0000}"/>
    <cellStyle name="Normal 6 2 2 7 2 5" xfId="6783" xr:uid="{00000000-0005-0000-0000-0000BB1D0000}"/>
    <cellStyle name="Normal 6 2 2 7 2 6" xfId="11997" xr:uid="{00000000-0005-0000-0000-0000BC1D0000}"/>
    <cellStyle name="Normal 6 2 2 7 2 7" xfId="4958" xr:uid="{00000000-0005-0000-0000-0000BD1D0000}"/>
    <cellStyle name="Normal 6 2 2 7 3" xfId="1690" xr:uid="{00000000-0005-0000-0000-0000BE1D0000}"/>
    <cellStyle name="Normal 6 2 2 7 3 2" xfId="3646" xr:uid="{00000000-0005-0000-0000-0000BF1D0000}"/>
    <cellStyle name="Normal 6 2 2 7 3 2 2" xfId="14311" xr:uid="{00000000-0005-0000-0000-0000C01D0000}"/>
    <cellStyle name="Normal 6 2 2 7 3 2 3" xfId="9622" xr:uid="{00000000-0005-0000-0000-0000C11D0000}"/>
    <cellStyle name="Normal 6 2 2 7 3 3" xfId="9623" xr:uid="{00000000-0005-0000-0000-0000C21D0000}"/>
    <cellStyle name="Normal 6 2 2 7 3 4" xfId="7284" xr:uid="{00000000-0005-0000-0000-0000C31D0000}"/>
    <cellStyle name="Normal 6 2 2 7 3 5" xfId="12498" xr:uid="{00000000-0005-0000-0000-0000C41D0000}"/>
    <cellStyle name="Normal 6 2 2 7 3 6" xfId="5459" xr:uid="{00000000-0005-0000-0000-0000C51D0000}"/>
    <cellStyle name="Normal 6 2 2 7 4" xfId="2778" xr:uid="{00000000-0005-0000-0000-0000C61D0000}"/>
    <cellStyle name="Normal 6 2 2 7 4 2" xfId="13443" xr:uid="{00000000-0005-0000-0000-0000C71D0000}"/>
    <cellStyle name="Normal 6 2 2 7 4 3" xfId="9624" xr:uid="{00000000-0005-0000-0000-0000C81D0000}"/>
    <cellStyle name="Normal 6 2 2 7 5" xfId="9625" xr:uid="{00000000-0005-0000-0000-0000C91D0000}"/>
    <cellStyle name="Normal 6 2 2 7 6" xfId="6416" xr:uid="{00000000-0005-0000-0000-0000CA1D0000}"/>
    <cellStyle name="Normal 6 2 2 7 7" xfId="11630" xr:uid="{00000000-0005-0000-0000-0000CB1D0000}"/>
    <cellStyle name="Normal 6 2 2 7 8" xfId="4591" xr:uid="{00000000-0005-0000-0000-0000CC1D0000}"/>
    <cellStyle name="Normal 6 2 2 8" xfId="383" xr:uid="{00000000-0005-0000-0000-0000CD1D0000}"/>
    <cellStyle name="Normal 6 2 2 8 2" xfId="1008" xr:uid="{00000000-0005-0000-0000-0000CE1D0000}"/>
    <cellStyle name="Normal 6 2 2 8 2 2" xfId="1693" xr:uid="{00000000-0005-0000-0000-0000CF1D0000}"/>
    <cellStyle name="Normal 6 2 2 8 2 2 2" xfId="3649" xr:uid="{00000000-0005-0000-0000-0000D01D0000}"/>
    <cellStyle name="Normal 6 2 2 8 2 2 2 2" xfId="14314" xr:uid="{00000000-0005-0000-0000-0000D11D0000}"/>
    <cellStyle name="Normal 6 2 2 8 2 2 2 3" xfId="9626" xr:uid="{00000000-0005-0000-0000-0000D21D0000}"/>
    <cellStyle name="Normal 6 2 2 8 2 2 3" xfId="9627" xr:uid="{00000000-0005-0000-0000-0000D31D0000}"/>
    <cellStyle name="Normal 6 2 2 8 2 2 4" xfId="7287" xr:uid="{00000000-0005-0000-0000-0000D41D0000}"/>
    <cellStyle name="Normal 6 2 2 8 2 2 5" xfId="12501" xr:uid="{00000000-0005-0000-0000-0000D51D0000}"/>
    <cellStyle name="Normal 6 2 2 8 2 2 6" xfId="5462" xr:uid="{00000000-0005-0000-0000-0000D61D0000}"/>
    <cellStyle name="Normal 6 2 2 8 2 3" xfId="3051" xr:uid="{00000000-0005-0000-0000-0000D71D0000}"/>
    <cellStyle name="Normal 6 2 2 8 2 3 2" xfId="13716" xr:uid="{00000000-0005-0000-0000-0000D81D0000}"/>
    <cellStyle name="Normal 6 2 2 8 2 3 3" xfId="9628" xr:uid="{00000000-0005-0000-0000-0000D91D0000}"/>
    <cellStyle name="Normal 6 2 2 8 2 4" xfId="9629" xr:uid="{00000000-0005-0000-0000-0000DA1D0000}"/>
    <cellStyle name="Normal 6 2 2 8 2 5" xfId="6689" xr:uid="{00000000-0005-0000-0000-0000DB1D0000}"/>
    <cellStyle name="Normal 6 2 2 8 2 6" xfId="11903" xr:uid="{00000000-0005-0000-0000-0000DC1D0000}"/>
    <cellStyle name="Normal 6 2 2 8 2 7" xfId="4864" xr:uid="{00000000-0005-0000-0000-0000DD1D0000}"/>
    <cellStyle name="Normal 6 2 2 8 3" xfId="1692" xr:uid="{00000000-0005-0000-0000-0000DE1D0000}"/>
    <cellStyle name="Normal 6 2 2 8 3 2" xfId="3648" xr:uid="{00000000-0005-0000-0000-0000DF1D0000}"/>
    <cellStyle name="Normal 6 2 2 8 3 2 2" xfId="14313" xr:uid="{00000000-0005-0000-0000-0000E01D0000}"/>
    <cellStyle name="Normal 6 2 2 8 3 2 3" xfId="9630" xr:uid="{00000000-0005-0000-0000-0000E11D0000}"/>
    <cellStyle name="Normal 6 2 2 8 3 3" xfId="9631" xr:uid="{00000000-0005-0000-0000-0000E21D0000}"/>
    <cellStyle name="Normal 6 2 2 8 3 4" xfId="7286" xr:uid="{00000000-0005-0000-0000-0000E31D0000}"/>
    <cellStyle name="Normal 6 2 2 8 3 5" xfId="12500" xr:uid="{00000000-0005-0000-0000-0000E41D0000}"/>
    <cellStyle name="Normal 6 2 2 8 3 6" xfId="5461" xr:uid="{00000000-0005-0000-0000-0000E51D0000}"/>
    <cellStyle name="Normal 6 2 2 8 4" xfId="2594" xr:uid="{00000000-0005-0000-0000-0000E61D0000}"/>
    <cellStyle name="Normal 6 2 2 8 4 2" xfId="13259" xr:uid="{00000000-0005-0000-0000-0000E71D0000}"/>
    <cellStyle name="Normal 6 2 2 8 4 3" xfId="9632" xr:uid="{00000000-0005-0000-0000-0000E81D0000}"/>
    <cellStyle name="Normal 6 2 2 8 5" xfId="9633" xr:uid="{00000000-0005-0000-0000-0000E91D0000}"/>
    <cellStyle name="Normal 6 2 2 8 6" xfId="6232" xr:uid="{00000000-0005-0000-0000-0000EA1D0000}"/>
    <cellStyle name="Normal 6 2 2 8 7" xfId="11446" xr:uid="{00000000-0005-0000-0000-0000EB1D0000}"/>
    <cellStyle name="Normal 6 2 2 8 8" xfId="4407" xr:uid="{00000000-0005-0000-0000-0000EC1D0000}"/>
    <cellStyle name="Normal 6 2 2 9" xfId="862" xr:uid="{00000000-0005-0000-0000-0000ED1D0000}"/>
    <cellStyle name="Normal 6 2 2 9 2" xfId="1694" xr:uid="{00000000-0005-0000-0000-0000EE1D0000}"/>
    <cellStyle name="Normal 6 2 2 9 2 2" xfId="3650" xr:uid="{00000000-0005-0000-0000-0000EF1D0000}"/>
    <cellStyle name="Normal 6 2 2 9 2 2 2" xfId="14315" xr:uid="{00000000-0005-0000-0000-0000F01D0000}"/>
    <cellStyle name="Normal 6 2 2 9 2 2 3" xfId="9634" xr:uid="{00000000-0005-0000-0000-0000F11D0000}"/>
    <cellStyle name="Normal 6 2 2 9 2 3" xfId="9635" xr:uid="{00000000-0005-0000-0000-0000F21D0000}"/>
    <cellStyle name="Normal 6 2 2 9 2 4" xfId="7288" xr:uid="{00000000-0005-0000-0000-0000F31D0000}"/>
    <cellStyle name="Normal 6 2 2 9 2 5" xfId="12502" xr:uid="{00000000-0005-0000-0000-0000F41D0000}"/>
    <cellStyle name="Normal 6 2 2 9 2 6" xfId="5463" xr:uid="{00000000-0005-0000-0000-0000F51D0000}"/>
    <cellStyle name="Normal 6 2 2 9 3" xfId="2916" xr:uid="{00000000-0005-0000-0000-0000F61D0000}"/>
    <cellStyle name="Normal 6 2 2 9 3 2" xfId="13581" xr:uid="{00000000-0005-0000-0000-0000F71D0000}"/>
    <cellStyle name="Normal 6 2 2 9 3 3" xfId="9636" xr:uid="{00000000-0005-0000-0000-0000F81D0000}"/>
    <cellStyle name="Normal 6 2 2 9 4" xfId="9637" xr:uid="{00000000-0005-0000-0000-0000F91D0000}"/>
    <cellStyle name="Normal 6 2 2 9 5" xfId="6554" xr:uid="{00000000-0005-0000-0000-0000FA1D0000}"/>
    <cellStyle name="Normal 6 2 2 9 6" xfId="11768" xr:uid="{00000000-0005-0000-0000-0000FB1D0000}"/>
    <cellStyle name="Normal 6 2 2 9 7" xfId="4729" xr:uid="{00000000-0005-0000-0000-0000FC1D0000}"/>
    <cellStyle name="Normal 6 2 3" xfId="151" xr:uid="{00000000-0005-0000-0000-0000FD1D0000}"/>
    <cellStyle name="Normal 6 2 3 10" xfId="2168" xr:uid="{00000000-0005-0000-0000-0000FE1D0000}"/>
    <cellStyle name="Normal 6 2 3 10 2" xfId="4026" xr:uid="{00000000-0005-0000-0000-0000FF1D0000}"/>
    <cellStyle name="Normal 6 2 3 10 2 2" xfId="14688" xr:uid="{00000000-0005-0000-0000-0000001E0000}"/>
    <cellStyle name="Normal 6 2 3 10 2 3" xfId="9638" xr:uid="{00000000-0005-0000-0000-0000011E0000}"/>
    <cellStyle name="Normal 6 2 3 10 3" xfId="9639" xr:uid="{00000000-0005-0000-0000-0000021E0000}"/>
    <cellStyle name="Normal 6 2 3 10 4" xfId="7664" xr:uid="{00000000-0005-0000-0000-0000031E0000}"/>
    <cellStyle name="Normal 6 2 3 10 5" xfId="12875" xr:uid="{00000000-0005-0000-0000-0000041E0000}"/>
    <cellStyle name="Normal 6 2 3 10 6" xfId="5836" xr:uid="{00000000-0005-0000-0000-0000051E0000}"/>
    <cellStyle name="Normal 6 2 3 11" xfId="2319" xr:uid="{00000000-0005-0000-0000-0000061E0000}"/>
    <cellStyle name="Normal 6 2 3 11 2" xfId="4162" xr:uid="{00000000-0005-0000-0000-0000071E0000}"/>
    <cellStyle name="Normal 6 2 3 11 2 2" xfId="14824" xr:uid="{00000000-0005-0000-0000-0000081E0000}"/>
    <cellStyle name="Normal 6 2 3 11 2 3" xfId="9640" xr:uid="{00000000-0005-0000-0000-0000091E0000}"/>
    <cellStyle name="Normal 6 2 3 11 3" xfId="7800" xr:uid="{00000000-0005-0000-0000-00000A1E0000}"/>
    <cellStyle name="Normal 6 2 3 11 4" xfId="13011" xr:uid="{00000000-0005-0000-0000-00000B1E0000}"/>
    <cellStyle name="Normal 6 2 3 11 5" xfId="5972" xr:uid="{00000000-0005-0000-0000-00000C1E0000}"/>
    <cellStyle name="Normal 6 2 3 12" xfId="2501" xr:uid="{00000000-0005-0000-0000-00000D1E0000}"/>
    <cellStyle name="Normal 6 2 3 12 2" xfId="9641" xr:uid="{00000000-0005-0000-0000-00000E1E0000}"/>
    <cellStyle name="Normal 6 2 3 12 3" xfId="13168" xr:uid="{00000000-0005-0000-0000-00000F1E0000}"/>
    <cellStyle name="Normal 6 2 3 12 4" xfId="6112" xr:uid="{00000000-0005-0000-0000-0000101E0000}"/>
    <cellStyle name="Normal 6 2 3 13" xfId="9642" xr:uid="{00000000-0005-0000-0000-0000111E0000}"/>
    <cellStyle name="Normal 6 2 3 14" xfId="6139" xr:uid="{00000000-0005-0000-0000-0000121E0000}"/>
    <cellStyle name="Normal 6 2 3 15" xfId="11355" xr:uid="{00000000-0005-0000-0000-0000131E0000}"/>
    <cellStyle name="Normal 6 2 3 16" xfId="4316" xr:uid="{00000000-0005-0000-0000-0000141E0000}"/>
    <cellStyle name="Normal 6 2 3 2" xfId="604" xr:uid="{00000000-0005-0000-0000-0000151E0000}"/>
    <cellStyle name="Normal 6 2 3 2 10" xfId="11545" xr:uid="{00000000-0005-0000-0000-0000161E0000}"/>
    <cellStyle name="Normal 6 2 3 2 11" xfId="4506" xr:uid="{00000000-0005-0000-0000-0000171E0000}"/>
    <cellStyle name="Normal 6 2 3 2 2" xfId="764" xr:uid="{00000000-0005-0000-0000-0000181E0000}"/>
    <cellStyle name="Normal 6 2 3 2 2 2" xfId="1227" xr:uid="{00000000-0005-0000-0000-0000191E0000}"/>
    <cellStyle name="Normal 6 2 3 2 2 2 2" xfId="1697" xr:uid="{00000000-0005-0000-0000-00001A1E0000}"/>
    <cellStyle name="Normal 6 2 3 2 2 2 2 2" xfId="3653" xr:uid="{00000000-0005-0000-0000-00001B1E0000}"/>
    <cellStyle name="Normal 6 2 3 2 2 2 2 2 2" xfId="14318" xr:uid="{00000000-0005-0000-0000-00001C1E0000}"/>
    <cellStyle name="Normal 6 2 3 2 2 2 2 2 3" xfId="9643" xr:uid="{00000000-0005-0000-0000-00001D1E0000}"/>
    <cellStyle name="Normal 6 2 3 2 2 2 2 3" xfId="9644" xr:uid="{00000000-0005-0000-0000-00001E1E0000}"/>
    <cellStyle name="Normal 6 2 3 2 2 2 2 4" xfId="7291" xr:uid="{00000000-0005-0000-0000-00001F1E0000}"/>
    <cellStyle name="Normal 6 2 3 2 2 2 2 5" xfId="12505" xr:uid="{00000000-0005-0000-0000-0000201E0000}"/>
    <cellStyle name="Normal 6 2 3 2 2 2 2 6" xfId="5466" xr:uid="{00000000-0005-0000-0000-0000211E0000}"/>
    <cellStyle name="Normal 6 2 3 2 2 2 3" xfId="3195" xr:uid="{00000000-0005-0000-0000-0000221E0000}"/>
    <cellStyle name="Normal 6 2 3 2 2 2 3 2" xfId="13860" xr:uid="{00000000-0005-0000-0000-0000231E0000}"/>
    <cellStyle name="Normal 6 2 3 2 2 2 3 3" xfId="9645" xr:uid="{00000000-0005-0000-0000-0000241E0000}"/>
    <cellStyle name="Normal 6 2 3 2 2 2 4" xfId="9646" xr:uid="{00000000-0005-0000-0000-0000251E0000}"/>
    <cellStyle name="Normal 6 2 3 2 2 2 5" xfId="6833" xr:uid="{00000000-0005-0000-0000-0000261E0000}"/>
    <cellStyle name="Normal 6 2 3 2 2 2 6" xfId="12047" xr:uid="{00000000-0005-0000-0000-0000271E0000}"/>
    <cellStyle name="Normal 6 2 3 2 2 2 7" xfId="5008" xr:uid="{00000000-0005-0000-0000-0000281E0000}"/>
    <cellStyle name="Normal 6 2 3 2 2 3" xfId="1696" xr:uid="{00000000-0005-0000-0000-0000291E0000}"/>
    <cellStyle name="Normal 6 2 3 2 2 3 2" xfId="3652" xr:uid="{00000000-0005-0000-0000-00002A1E0000}"/>
    <cellStyle name="Normal 6 2 3 2 2 3 2 2" xfId="14317" xr:uid="{00000000-0005-0000-0000-00002B1E0000}"/>
    <cellStyle name="Normal 6 2 3 2 2 3 2 3" xfId="9647" xr:uid="{00000000-0005-0000-0000-00002C1E0000}"/>
    <cellStyle name="Normal 6 2 3 2 2 3 3" xfId="9648" xr:uid="{00000000-0005-0000-0000-00002D1E0000}"/>
    <cellStyle name="Normal 6 2 3 2 2 3 4" xfId="7290" xr:uid="{00000000-0005-0000-0000-00002E1E0000}"/>
    <cellStyle name="Normal 6 2 3 2 2 3 5" xfId="12504" xr:uid="{00000000-0005-0000-0000-00002F1E0000}"/>
    <cellStyle name="Normal 6 2 3 2 2 3 6" xfId="5465" xr:uid="{00000000-0005-0000-0000-0000301E0000}"/>
    <cellStyle name="Normal 6 2 3 2 2 4" xfId="2828" xr:uid="{00000000-0005-0000-0000-0000311E0000}"/>
    <cellStyle name="Normal 6 2 3 2 2 4 2" xfId="13493" xr:uid="{00000000-0005-0000-0000-0000321E0000}"/>
    <cellStyle name="Normal 6 2 3 2 2 4 3" xfId="9649" xr:uid="{00000000-0005-0000-0000-0000331E0000}"/>
    <cellStyle name="Normal 6 2 3 2 2 5" xfId="9650" xr:uid="{00000000-0005-0000-0000-0000341E0000}"/>
    <cellStyle name="Normal 6 2 3 2 2 6" xfId="6466" xr:uid="{00000000-0005-0000-0000-0000351E0000}"/>
    <cellStyle name="Normal 6 2 3 2 2 7" xfId="11680" xr:uid="{00000000-0005-0000-0000-0000361E0000}"/>
    <cellStyle name="Normal 6 2 3 2 2 8" xfId="4641" xr:uid="{00000000-0005-0000-0000-0000371E0000}"/>
    <cellStyle name="Normal 6 2 3 2 3" xfId="916" xr:uid="{00000000-0005-0000-0000-0000381E0000}"/>
    <cellStyle name="Normal 6 2 3 2 3 2" xfId="1698" xr:uid="{00000000-0005-0000-0000-0000391E0000}"/>
    <cellStyle name="Normal 6 2 3 2 3 2 2" xfId="3654" xr:uid="{00000000-0005-0000-0000-00003A1E0000}"/>
    <cellStyle name="Normal 6 2 3 2 3 2 2 2" xfId="14319" xr:uid="{00000000-0005-0000-0000-00003B1E0000}"/>
    <cellStyle name="Normal 6 2 3 2 3 2 2 3" xfId="9651" xr:uid="{00000000-0005-0000-0000-00003C1E0000}"/>
    <cellStyle name="Normal 6 2 3 2 3 2 3" xfId="9652" xr:uid="{00000000-0005-0000-0000-00003D1E0000}"/>
    <cellStyle name="Normal 6 2 3 2 3 2 4" xfId="7292" xr:uid="{00000000-0005-0000-0000-00003E1E0000}"/>
    <cellStyle name="Normal 6 2 3 2 3 2 5" xfId="12506" xr:uid="{00000000-0005-0000-0000-00003F1E0000}"/>
    <cellStyle name="Normal 6 2 3 2 3 2 6" xfId="5467" xr:uid="{00000000-0005-0000-0000-0000401E0000}"/>
    <cellStyle name="Normal 6 2 3 2 3 3" xfId="2966" xr:uid="{00000000-0005-0000-0000-0000411E0000}"/>
    <cellStyle name="Normal 6 2 3 2 3 3 2" xfId="13631" xr:uid="{00000000-0005-0000-0000-0000421E0000}"/>
    <cellStyle name="Normal 6 2 3 2 3 3 3" xfId="9653" xr:uid="{00000000-0005-0000-0000-0000431E0000}"/>
    <cellStyle name="Normal 6 2 3 2 3 4" xfId="9654" xr:uid="{00000000-0005-0000-0000-0000441E0000}"/>
    <cellStyle name="Normal 6 2 3 2 3 5" xfId="6604" xr:uid="{00000000-0005-0000-0000-0000451E0000}"/>
    <cellStyle name="Normal 6 2 3 2 3 6" xfId="11818" xr:uid="{00000000-0005-0000-0000-0000461E0000}"/>
    <cellStyle name="Normal 6 2 3 2 3 7" xfId="4779" xr:uid="{00000000-0005-0000-0000-0000471E0000}"/>
    <cellStyle name="Normal 6 2 3 2 4" xfId="1695" xr:uid="{00000000-0005-0000-0000-0000481E0000}"/>
    <cellStyle name="Normal 6 2 3 2 4 2" xfId="3651" xr:uid="{00000000-0005-0000-0000-0000491E0000}"/>
    <cellStyle name="Normal 6 2 3 2 4 2 2" xfId="14316" xr:uid="{00000000-0005-0000-0000-00004A1E0000}"/>
    <cellStyle name="Normal 6 2 3 2 4 2 3" xfId="9655" xr:uid="{00000000-0005-0000-0000-00004B1E0000}"/>
    <cellStyle name="Normal 6 2 3 2 4 3" xfId="9656" xr:uid="{00000000-0005-0000-0000-00004C1E0000}"/>
    <cellStyle name="Normal 6 2 3 2 4 4" xfId="7289" xr:uid="{00000000-0005-0000-0000-00004D1E0000}"/>
    <cellStyle name="Normal 6 2 3 2 4 5" xfId="12503" xr:uid="{00000000-0005-0000-0000-00004E1E0000}"/>
    <cellStyle name="Normal 6 2 3 2 4 6" xfId="5464" xr:uid="{00000000-0005-0000-0000-00004F1E0000}"/>
    <cellStyle name="Normal 6 2 3 2 5" xfId="2222" xr:uid="{00000000-0005-0000-0000-0000501E0000}"/>
    <cellStyle name="Normal 6 2 3 2 5 2" xfId="4074" xr:uid="{00000000-0005-0000-0000-0000511E0000}"/>
    <cellStyle name="Normal 6 2 3 2 5 2 2" xfId="14736" xr:uid="{00000000-0005-0000-0000-0000521E0000}"/>
    <cellStyle name="Normal 6 2 3 2 5 2 3" xfId="9657" xr:uid="{00000000-0005-0000-0000-0000531E0000}"/>
    <cellStyle name="Normal 6 2 3 2 5 3" xfId="9658" xr:uid="{00000000-0005-0000-0000-0000541E0000}"/>
    <cellStyle name="Normal 6 2 3 2 5 4" xfId="7712" xr:uid="{00000000-0005-0000-0000-0000551E0000}"/>
    <cellStyle name="Normal 6 2 3 2 5 5" xfId="12923" xr:uid="{00000000-0005-0000-0000-0000561E0000}"/>
    <cellStyle name="Normal 6 2 3 2 5 6" xfId="5884" xr:uid="{00000000-0005-0000-0000-0000571E0000}"/>
    <cellStyle name="Normal 6 2 3 2 6" xfId="2366" xr:uid="{00000000-0005-0000-0000-0000581E0000}"/>
    <cellStyle name="Normal 6 2 3 2 6 2" xfId="4209" xr:uid="{00000000-0005-0000-0000-0000591E0000}"/>
    <cellStyle name="Normal 6 2 3 2 6 2 2" xfId="14871" xr:uid="{00000000-0005-0000-0000-00005A1E0000}"/>
    <cellStyle name="Normal 6 2 3 2 6 2 3" xfId="9659" xr:uid="{00000000-0005-0000-0000-00005B1E0000}"/>
    <cellStyle name="Normal 6 2 3 2 6 3" xfId="7847" xr:uid="{00000000-0005-0000-0000-00005C1E0000}"/>
    <cellStyle name="Normal 6 2 3 2 6 4" xfId="13058" xr:uid="{00000000-0005-0000-0000-00005D1E0000}"/>
    <cellStyle name="Normal 6 2 3 2 6 5" xfId="6019" xr:uid="{00000000-0005-0000-0000-00005E1E0000}"/>
    <cellStyle name="Normal 6 2 3 2 7" xfId="2693" xr:uid="{00000000-0005-0000-0000-00005F1E0000}"/>
    <cellStyle name="Normal 6 2 3 2 7 2" xfId="13358" xr:uid="{00000000-0005-0000-0000-0000601E0000}"/>
    <cellStyle name="Normal 6 2 3 2 7 3" xfId="9660" xr:uid="{00000000-0005-0000-0000-0000611E0000}"/>
    <cellStyle name="Normal 6 2 3 2 8" xfId="9661" xr:uid="{00000000-0005-0000-0000-0000621E0000}"/>
    <cellStyle name="Normal 6 2 3 2 9" xfId="6331" xr:uid="{00000000-0005-0000-0000-0000631E0000}"/>
    <cellStyle name="Normal 6 2 3 3" xfId="666" xr:uid="{00000000-0005-0000-0000-0000641E0000}"/>
    <cellStyle name="Normal 6 2 3 3 10" xfId="11587" xr:uid="{00000000-0005-0000-0000-0000651E0000}"/>
    <cellStyle name="Normal 6 2 3 3 11" xfId="4548" xr:uid="{00000000-0005-0000-0000-0000661E0000}"/>
    <cellStyle name="Normal 6 2 3 3 2" xfId="807" xr:uid="{00000000-0005-0000-0000-0000671E0000}"/>
    <cellStyle name="Normal 6 2 3 3 2 2" xfId="1269" xr:uid="{00000000-0005-0000-0000-0000681E0000}"/>
    <cellStyle name="Normal 6 2 3 3 2 2 2" xfId="1701" xr:uid="{00000000-0005-0000-0000-0000691E0000}"/>
    <cellStyle name="Normal 6 2 3 3 2 2 2 2" xfId="3657" xr:uid="{00000000-0005-0000-0000-00006A1E0000}"/>
    <cellStyle name="Normal 6 2 3 3 2 2 2 2 2" xfId="14322" xr:uid="{00000000-0005-0000-0000-00006B1E0000}"/>
    <cellStyle name="Normal 6 2 3 3 2 2 2 2 3" xfId="9662" xr:uid="{00000000-0005-0000-0000-00006C1E0000}"/>
    <cellStyle name="Normal 6 2 3 3 2 2 2 3" xfId="9663" xr:uid="{00000000-0005-0000-0000-00006D1E0000}"/>
    <cellStyle name="Normal 6 2 3 3 2 2 2 4" xfId="7295" xr:uid="{00000000-0005-0000-0000-00006E1E0000}"/>
    <cellStyle name="Normal 6 2 3 3 2 2 2 5" xfId="12509" xr:uid="{00000000-0005-0000-0000-00006F1E0000}"/>
    <cellStyle name="Normal 6 2 3 3 2 2 2 6" xfId="5470" xr:uid="{00000000-0005-0000-0000-0000701E0000}"/>
    <cellStyle name="Normal 6 2 3 3 2 2 3" xfId="3237" xr:uid="{00000000-0005-0000-0000-0000711E0000}"/>
    <cellStyle name="Normal 6 2 3 3 2 2 3 2" xfId="13902" xr:uid="{00000000-0005-0000-0000-0000721E0000}"/>
    <cellStyle name="Normal 6 2 3 3 2 2 3 3" xfId="9664" xr:uid="{00000000-0005-0000-0000-0000731E0000}"/>
    <cellStyle name="Normal 6 2 3 3 2 2 4" xfId="9665" xr:uid="{00000000-0005-0000-0000-0000741E0000}"/>
    <cellStyle name="Normal 6 2 3 3 2 2 5" xfId="6875" xr:uid="{00000000-0005-0000-0000-0000751E0000}"/>
    <cellStyle name="Normal 6 2 3 3 2 2 6" xfId="12089" xr:uid="{00000000-0005-0000-0000-0000761E0000}"/>
    <cellStyle name="Normal 6 2 3 3 2 2 7" xfId="5050" xr:uid="{00000000-0005-0000-0000-0000771E0000}"/>
    <cellStyle name="Normal 6 2 3 3 2 3" xfId="1700" xr:uid="{00000000-0005-0000-0000-0000781E0000}"/>
    <cellStyle name="Normal 6 2 3 3 2 3 2" xfId="3656" xr:uid="{00000000-0005-0000-0000-0000791E0000}"/>
    <cellStyle name="Normal 6 2 3 3 2 3 2 2" xfId="14321" xr:uid="{00000000-0005-0000-0000-00007A1E0000}"/>
    <cellStyle name="Normal 6 2 3 3 2 3 2 3" xfId="9666" xr:uid="{00000000-0005-0000-0000-00007B1E0000}"/>
    <cellStyle name="Normal 6 2 3 3 2 3 3" xfId="9667" xr:uid="{00000000-0005-0000-0000-00007C1E0000}"/>
    <cellStyle name="Normal 6 2 3 3 2 3 4" xfId="7294" xr:uid="{00000000-0005-0000-0000-00007D1E0000}"/>
    <cellStyle name="Normal 6 2 3 3 2 3 5" xfId="12508" xr:uid="{00000000-0005-0000-0000-00007E1E0000}"/>
    <cellStyle name="Normal 6 2 3 3 2 3 6" xfId="5469" xr:uid="{00000000-0005-0000-0000-00007F1E0000}"/>
    <cellStyle name="Normal 6 2 3 3 2 4" xfId="2870" xr:uid="{00000000-0005-0000-0000-0000801E0000}"/>
    <cellStyle name="Normal 6 2 3 3 2 4 2" xfId="13535" xr:uid="{00000000-0005-0000-0000-0000811E0000}"/>
    <cellStyle name="Normal 6 2 3 3 2 4 3" xfId="9668" xr:uid="{00000000-0005-0000-0000-0000821E0000}"/>
    <cellStyle name="Normal 6 2 3 3 2 5" xfId="9669" xr:uid="{00000000-0005-0000-0000-0000831E0000}"/>
    <cellStyle name="Normal 6 2 3 3 2 6" xfId="6508" xr:uid="{00000000-0005-0000-0000-0000841E0000}"/>
    <cellStyle name="Normal 6 2 3 3 2 7" xfId="11722" xr:uid="{00000000-0005-0000-0000-0000851E0000}"/>
    <cellStyle name="Normal 6 2 3 3 2 8" xfId="4683" xr:uid="{00000000-0005-0000-0000-0000861E0000}"/>
    <cellStyle name="Normal 6 2 3 3 3" xfId="959" xr:uid="{00000000-0005-0000-0000-0000871E0000}"/>
    <cellStyle name="Normal 6 2 3 3 3 2" xfId="1702" xr:uid="{00000000-0005-0000-0000-0000881E0000}"/>
    <cellStyle name="Normal 6 2 3 3 3 2 2" xfId="3658" xr:uid="{00000000-0005-0000-0000-0000891E0000}"/>
    <cellStyle name="Normal 6 2 3 3 3 2 2 2" xfId="14323" xr:uid="{00000000-0005-0000-0000-00008A1E0000}"/>
    <cellStyle name="Normal 6 2 3 3 3 2 2 3" xfId="9670" xr:uid="{00000000-0005-0000-0000-00008B1E0000}"/>
    <cellStyle name="Normal 6 2 3 3 3 2 3" xfId="9671" xr:uid="{00000000-0005-0000-0000-00008C1E0000}"/>
    <cellStyle name="Normal 6 2 3 3 3 2 4" xfId="7296" xr:uid="{00000000-0005-0000-0000-00008D1E0000}"/>
    <cellStyle name="Normal 6 2 3 3 3 2 5" xfId="12510" xr:uid="{00000000-0005-0000-0000-00008E1E0000}"/>
    <cellStyle name="Normal 6 2 3 3 3 2 6" xfId="5471" xr:uid="{00000000-0005-0000-0000-00008F1E0000}"/>
    <cellStyle name="Normal 6 2 3 3 3 3" xfId="3008" xr:uid="{00000000-0005-0000-0000-0000901E0000}"/>
    <cellStyle name="Normal 6 2 3 3 3 3 2" xfId="13673" xr:uid="{00000000-0005-0000-0000-0000911E0000}"/>
    <cellStyle name="Normal 6 2 3 3 3 3 3" xfId="9672" xr:uid="{00000000-0005-0000-0000-0000921E0000}"/>
    <cellStyle name="Normal 6 2 3 3 3 4" xfId="9673" xr:uid="{00000000-0005-0000-0000-0000931E0000}"/>
    <cellStyle name="Normal 6 2 3 3 3 5" xfId="6646" xr:uid="{00000000-0005-0000-0000-0000941E0000}"/>
    <cellStyle name="Normal 6 2 3 3 3 6" xfId="11860" xr:uid="{00000000-0005-0000-0000-0000951E0000}"/>
    <cellStyle name="Normal 6 2 3 3 3 7" xfId="4821" xr:uid="{00000000-0005-0000-0000-0000961E0000}"/>
    <cellStyle name="Normal 6 2 3 3 4" xfId="1699" xr:uid="{00000000-0005-0000-0000-0000971E0000}"/>
    <cellStyle name="Normal 6 2 3 3 4 2" xfId="3655" xr:uid="{00000000-0005-0000-0000-0000981E0000}"/>
    <cellStyle name="Normal 6 2 3 3 4 2 2" xfId="14320" xr:uid="{00000000-0005-0000-0000-0000991E0000}"/>
    <cellStyle name="Normal 6 2 3 3 4 2 3" xfId="9674" xr:uid="{00000000-0005-0000-0000-00009A1E0000}"/>
    <cellStyle name="Normal 6 2 3 3 4 3" xfId="9675" xr:uid="{00000000-0005-0000-0000-00009B1E0000}"/>
    <cellStyle name="Normal 6 2 3 3 4 4" xfId="7293" xr:uid="{00000000-0005-0000-0000-00009C1E0000}"/>
    <cellStyle name="Normal 6 2 3 3 4 5" xfId="12507" xr:uid="{00000000-0005-0000-0000-00009D1E0000}"/>
    <cellStyle name="Normal 6 2 3 3 4 6" xfId="5468" xr:uid="{00000000-0005-0000-0000-00009E1E0000}"/>
    <cellStyle name="Normal 6 2 3 3 5" xfId="2264" xr:uid="{00000000-0005-0000-0000-00009F1E0000}"/>
    <cellStyle name="Normal 6 2 3 3 5 2" xfId="4116" xr:uid="{00000000-0005-0000-0000-0000A01E0000}"/>
    <cellStyle name="Normal 6 2 3 3 5 2 2" xfId="14778" xr:uid="{00000000-0005-0000-0000-0000A11E0000}"/>
    <cellStyle name="Normal 6 2 3 3 5 2 3" xfId="9676" xr:uid="{00000000-0005-0000-0000-0000A21E0000}"/>
    <cellStyle name="Normal 6 2 3 3 5 3" xfId="9677" xr:uid="{00000000-0005-0000-0000-0000A31E0000}"/>
    <cellStyle name="Normal 6 2 3 3 5 4" xfId="7754" xr:uid="{00000000-0005-0000-0000-0000A41E0000}"/>
    <cellStyle name="Normal 6 2 3 3 5 5" xfId="12965" xr:uid="{00000000-0005-0000-0000-0000A51E0000}"/>
    <cellStyle name="Normal 6 2 3 3 5 6" xfId="5926" xr:uid="{00000000-0005-0000-0000-0000A61E0000}"/>
    <cellStyle name="Normal 6 2 3 3 6" xfId="2408" xr:uid="{00000000-0005-0000-0000-0000A71E0000}"/>
    <cellStyle name="Normal 6 2 3 3 6 2" xfId="4251" xr:uid="{00000000-0005-0000-0000-0000A81E0000}"/>
    <cellStyle name="Normal 6 2 3 3 6 2 2" xfId="14913" xr:uid="{00000000-0005-0000-0000-0000A91E0000}"/>
    <cellStyle name="Normal 6 2 3 3 6 2 3" xfId="9678" xr:uid="{00000000-0005-0000-0000-0000AA1E0000}"/>
    <cellStyle name="Normal 6 2 3 3 6 3" xfId="7889" xr:uid="{00000000-0005-0000-0000-0000AB1E0000}"/>
    <cellStyle name="Normal 6 2 3 3 6 4" xfId="13100" xr:uid="{00000000-0005-0000-0000-0000AC1E0000}"/>
    <cellStyle name="Normal 6 2 3 3 6 5" xfId="6061" xr:uid="{00000000-0005-0000-0000-0000AD1E0000}"/>
    <cellStyle name="Normal 6 2 3 3 7" xfId="2735" xr:uid="{00000000-0005-0000-0000-0000AE1E0000}"/>
    <cellStyle name="Normal 6 2 3 3 7 2" xfId="13400" xr:uid="{00000000-0005-0000-0000-0000AF1E0000}"/>
    <cellStyle name="Normal 6 2 3 3 7 3" xfId="9679" xr:uid="{00000000-0005-0000-0000-0000B01E0000}"/>
    <cellStyle name="Normal 6 2 3 3 8" xfId="9680" xr:uid="{00000000-0005-0000-0000-0000B11E0000}"/>
    <cellStyle name="Normal 6 2 3 3 9" xfId="6373" xr:uid="{00000000-0005-0000-0000-0000B21E0000}"/>
    <cellStyle name="Normal 6 2 3 4" xfId="501" xr:uid="{00000000-0005-0000-0000-0000B31E0000}"/>
    <cellStyle name="Normal 6 2 3 4 2" xfId="1068" xr:uid="{00000000-0005-0000-0000-0000B41E0000}"/>
    <cellStyle name="Normal 6 2 3 4 2 2" xfId="1704" xr:uid="{00000000-0005-0000-0000-0000B51E0000}"/>
    <cellStyle name="Normal 6 2 3 4 2 2 2" xfId="3660" xr:uid="{00000000-0005-0000-0000-0000B61E0000}"/>
    <cellStyle name="Normal 6 2 3 4 2 2 2 2" xfId="14325" xr:uid="{00000000-0005-0000-0000-0000B71E0000}"/>
    <cellStyle name="Normal 6 2 3 4 2 2 2 3" xfId="9681" xr:uid="{00000000-0005-0000-0000-0000B81E0000}"/>
    <cellStyle name="Normal 6 2 3 4 2 2 3" xfId="9682" xr:uid="{00000000-0005-0000-0000-0000B91E0000}"/>
    <cellStyle name="Normal 6 2 3 4 2 2 4" xfId="7298" xr:uid="{00000000-0005-0000-0000-0000BA1E0000}"/>
    <cellStyle name="Normal 6 2 3 4 2 2 5" xfId="12512" xr:uid="{00000000-0005-0000-0000-0000BB1E0000}"/>
    <cellStyle name="Normal 6 2 3 4 2 2 6" xfId="5473" xr:uid="{00000000-0005-0000-0000-0000BC1E0000}"/>
    <cellStyle name="Normal 6 2 3 4 2 3" xfId="3098" xr:uid="{00000000-0005-0000-0000-0000BD1E0000}"/>
    <cellStyle name="Normal 6 2 3 4 2 3 2" xfId="13763" xr:uid="{00000000-0005-0000-0000-0000BE1E0000}"/>
    <cellStyle name="Normal 6 2 3 4 2 3 3" xfId="9683" xr:uid="{00000000-0005-0000-0000-0000BF1E0000}"/>
    <cellStyle name="Normal 6 2 3 4 2 4" xfId="9684" xr:uid="{00000000-0005-0000-0000-0000C01E0000}"/>
    <cellStyle name="Normal 6 2 3 4 2 5" xfId="6736" xr:uid="{00000000-0005-0000-0000-0000C11E0000}"/>
    <cellStyle name="Normal 6 2 3 4 2 6" xfId="11950" xr:uid="{00000000-0005-0000-0000-0000C21E0000}"/>
    <cellStyle name="Normal 6 2 3 4 2 7" xfId="4911" xr:uid="{00000000-0005-0000-0000-0000C31E0000}"/>
    <cellStyle name="Normal 6 2 3 4 3" xfId="1703" xr:uid="{00000000-0005-0000-0000-0000C41E0000}"/>
    <cellStyle name="Normal 6 2 3 4 3 2" xfId="3659" xr:uid="{00000000-0005-0000-0000-0000C51E0000}"/>
    <cellStyle name="Normal 6 2 3 4 3 2 2" xfId="14324" xr:uid="{00000000-0005-0000-0000-0000C61E0000}"/>
    <cellStyle name="Normal 6 2 3 4 3 2 3" xfId="9685" xr:uid="{00000000-0005-0000-0000-0000C71E0000}"/>
    <cellStyle name="Normal 6 2 3 4 3 3" xfId="9686" xr:uid="{00000000-0005-0000-0000-0000C81E0000}"/>
    <cellStyle name="Normal 6 2 3 4 3 4" xfId="7297" xr:uid="{00000000-0005-0000-0000-0000C91E0000}"/>
    <cellStyle name="Normal 6 2 3 4 3 5" xfId="12511" xr:uid="{00000000-0005-0000-0000-0000CA1E0000}"/>
    <cellStyle name="Normal 6 2 3 4 3 6" xfId="5472" xr:uid="{00000000-0005-0000-0000-0000CB1E0000}"/>
    <cellStyle name="Normal 6 2 3 4 4" xfId="2646" xr:uid="{00000000-0005-0000-0000-0000CC1E0000}"/>
    <cellStyle name="Normal 6 2 3 4 4 2" xfId="13311" xr:uid="{00000000-0005-0000-0000-0000CD1E0000}"/>
    <cellStyle name="Normal 6 2 3 4 4 3" xfId="9687" xr:uid="{00000000-0005-0000-0000-0000CE1E0000}"/>
    <cellStyle name="Normal 6 2 3 4 5" xfId="9688" xr:uid="{00000000-0005-0000-0000-0000CF1E0000}"/>
    <cellStyle name="Normal 6 2 3 4 6" xfId="6284" xr:uid="{00000000-0005-0000-0000-0000D01E0000}"/>
    <cellStyle name="Normal 6 2 3 4 7" xfId="11498" xr:uid="{00000000-0005-0000-0000-0000D11E0000}"/>
    <cellStyle name="Normal 6 2 3 4 8" xfId="4459" xr:uid="{00000000-0005-0000-0000-0000D21E0000}"/>
    <cellStyle name="Normal 6 2 3 5" xfId="717" xr:uid="{00000000-0005-0000-0000-0000D31E0000}"/>
    <cellStyle name="Normal 6 2 3 5 2" xfId="1180" xr:uid="{00000000-0005-0000-0000-0000D41E0000}"/>
    <cellStyle name="Normal 6 2 3 5 2 2" xfId="1706" xr:uid="{00000000-0005-0000-0000-0000D51E0000}"/>
    <cellStyle name="Normal 6 2 3 5 2 2 2" xfId="3662" xr:uid="{00000000-0005-0000-0000-0000D61E0000}"/>
    <cellStyle name="Normal 6 2 3 5 2 2 2 2" xfId="14327" xr:uid="{00000000-0005-0000-0000-0000D71E0000}"/>
    <cellStyle name="Normal 6 2 3 5 2 2 2 3" xfId="9689" xr:uid="{00000000-0005-0000-0000-0000D81E0000}"/>
    <cellStyle name="Normal 6 2 3 5 2 2 3" xfId="9690" xr:uid="{00000000-0005-0000-0000-0000D91E0000}"/>
    <cellStyle name="Normal 6 2 3 5 2 2 4" xfId="7300" xr:uid="{00000000-0005-0000-0000-0000DA1E0000}"/>
    <cellStyle name="Normal 6 2 3 5 2 2 5" xfId="12514" xr:uid="{00000000-0005-0000-0000-0000DB1E0000}"/>
    <cellStyle name="Normal 6 2 3 5 2 2 6" xfId="5475" xr:uid="{00000000-0005-0000-0000-0000DC1E0000}"/>
    <cellStyle name="Normal 6 2 3 5 2 3" xfId="3148" xr:uid="{00000000-0005-0000-0000-0000DD1E0000}"/>
    <cellStyle name="Normal 6 2 3 5 2 3 2" xfId="13813" xr:uid="{00000000-0005-0000-0000-0000DE1E0000}"/>
    <cellStyle name="Normal 6 2 3 5 2 3 3" xfId="9691" xr:uid="{00000000-0005-0000-0000-0000DF1E0000}"/>
    <cellStyle name="Normal 6 2 3 5 2 4" xfId="9692" xr:uid="{00000000-0005-0000-0000-0000E01E0000}"/>
    <cellStyle name="Normal 6 2 3 5 2 5" xfId="6786" xr:uid="{00000000-0005-0000-0000-0000E11E0000}"/>
    <cellStyle name="Normal 6 2 3 5 2 6" xfId="12000" xr:uid="{00000000-0005-0000-0000-0000E21E0000}"/>
    <cellStyle name="Normal 6 2 3 5 2 7" xfId="4961" xr:uid="{00000000-0005-0000-0000-0000E31E0000}"/>
    <cellStyle name="Normal 6 2 3 5 3" xfId="1705" xr:uid="{00000000-0005-0000-0000-0000E41E0000}"/>
    <cellStyle name="Normal 6 2 3 5 3 2" xfId="3661" xr:uid="{00000000-0005-0000-0000-0000E51E0000}"/>
    <cellStyle name="Normal 6 2 3 5 3 2 2" xfId="14326" xr:uid="{00000000-0005-0000-0000-0000E61E0000}"/>
    <cellStyle name="Normal 6 2 3 5 3 2 3" xfId="9693" xr:uid="{00000000-0005-0000-0000-0000E71E0000}"/>
    <cellStyle name="Normal 6 2 3 5 3 3" xfId="9694" xr:uid="{00000000-0005-0000-0000-0000E81E0000}"/>
    <cellStyle name="Normal 6 2 3 5 3 4" xfId="7299" xr:uid="{00000000-0005-0000-0000-0000E91E0000}"/>
    <cellStyle name="Normal 6 2 3 5 3 5" xfId="12513" xr:uid="{00000000-0005-0000-0000-0000EA1E0000}"/>
    <cellStyle name="Normal 6 2 3 5 3 6" xfId="5474" xr:uid="{00000000-0005-0000-0000-0000EB1E0000}"/>
    <cellStyle name="Normal 6 2 3 5 4" xfId="2781" xr:uid="{00000000-0005-0000-0000-0000EC1E0000}"/>
    <cellStyle name="Normal 6 2 3 5 4 2" xfId="13446" xr:uid="{00000000-0005-0000-0000-0000ED1E0000}"/>
    <cellStyle name="Normal 6 2 3 5 4 3" xfId="9695" xr:uid="{00000000-0005-0000-0000-0000EE1E0000}"/>
    <cellStyle name="Normal 6 2 3 5 5" xfId="9696" xr:uid="{00000000-0005-0000-0000-0000EF1E0000}"/>
    <cellStyle name="Normal 6 2 3 5 6" xfId="6419" xr:uid="{00000000-0005-0000-0000-0000F01E0000}"/>
    <cellStyle name="Normal 6 2 3 5 7" xfId="11633" xr:uid="{00000000-0005-0000-0000-0000F11E0000}"/>
    <cellStyle name="Normal 6 2 3 5 8" xfId="4594" xr:uid="{00000000-0005-0000-0000-0000F21E0000}"/>
    <cellStyle name="Normal 6 2 3 6" xfId="386" xr:uid="{00000000-0005-0000-0000-0000F31E0000}"/>
    <cellStyle name="Normal 6 2 3 6 2" xfId="1011" xr:uid="{00000000-0005-0000-0000-0000F41E0000}"/>
    <cellStyle name="Normal 6 2 3 6 2 2" xfId="1708" xr:uid="{00000000-0005-0000-0000-0000F51E0000}"/>
    <cellStyle name="Normal 6 2 3 6 2 2 2" xfId="3664" xr:uid="{00000000-0005-0000-0000-0000F61E0000}"/>
    <cellStyle name="Normal 6 2 3 6 2 2 2 2" xfId="14329" xr:uid="{00000000-0005-0000-0000-0000F71E0000}"/>
    <cellStyle name="Normal 6 2 3 6 2 2 2 3" xfId="9697" xr:uid="{00000000-0005-0000-0000-0000F81E0000}"/>
    <cellStyle name="Normal 6 2 3 6 2 2 3" xfId="9698" xr:uid="{00000000-0005-0000-0000-0000F91E0000}"/>
    <cellStyle name="Normal 6 2 3 6 2 2 4" xfId="7302" xr:uid="{00000000-0005-0000-0000-0000FA1E0000}"/>
    <cellStyle name="Normal 6 2 3 6 2 2 5" xfId="12516" xr:uid="{00000000-0005-0000-0000-0000FB1E0000}"/>
    <cellStyle name="Normal 6 2 3 6 2 2 6" xfId="5477" xr:uid="{00000000-0005-0000-0000-0000FC1E0000}"/>
    <cellStyle name="Normal 6 2 3 6 2 3" xfId="3054" xr:uid="{00000000-0005-0000-0000-0000FD1E0000}"/>
    <cellStyle name="Normal 6 2 3 6 2 3 2" xfId="13719" xr:uid="{00000000-0005-0000-0000-0000FE1E0000}"/>
    <cellStyle name="Normal 6 2 3 6 2 3 3" xfId="9699" xr:uid="{00000000-0005-0000-0000-0000FF1E0000}"/>
    <cellStyle name="Normal 6 2 3 6 2 4" xfId="9700" xr:uid="{00000000-0005-0000-0000-0000001F0000}"/>
    <cellStyle name="Normal 6 2 3 6 2 5" xfId="6692" xr:uid="{00000000-0005-0000-0000-0000011F0000}"/>
    <cellStyle name="Normal 6 2 3 6 2 6" xfId="11906" xr:uid="{00000000-0005-0000-0000-0000021F0000}"/>
    <cellStyle name="Normal 6 2 3 6 2 7" xfId="4867" xr:uid="{00000000-0005-0000-0000-0000031F0000}"/>
    <cellStyle name="Normal 6 2 3 6 3" xfId="1707" xr:uid="{00000000-0005-0000-0000-0000041F0000}"/>
    <cellStyle name="Normal 6 2 3 6 3 2" xfId="3663" xr:uid="{00000000-0005-0000-0000-0000051F0000}"/>
    <cellStyle name="Normal 6 2 3 6 3 2 2" xfId="14328" xr:uid="{00000000-0005-0000-0000-0000061F0000}"/>
    <cellStyle name="Normal 6 2 3 6 3 2 3" xfId="9701" xr:uid="{00000000-0005-0000-0000-0000071F0000}"/>
    <cellStyle name="Normal 6 2 3 6 3 3" xfId="9702" xr:uid="{00000000-0005-0000-0000-0000081F0000}"/>
    <cellStyle name="Normal 6 2 3 6 3 4" xfId="7301" xr:uid="{00000000-0005-0000-0000-0000091F0000}"/>
    <cellStyle name="Normal 6 2 3 6 3 5" xfId="12515" xr:uid="{00000000-0005-0000-0000-00000A1F0000}"/>
    <cellStyle name="Normal 6 2 3 6 3 6" xfId="5476" xr:uid="{00000000-0005-0000-0000-00000B1F0000}"/>
    <cellStyle name="Normal 6 2 3 6 4" xfId="2597" xr:uid="{00000000-0005-0000-0000-00000C1F0000}"/>
    <cellStyle name="Normal 6 2 3 6 4 2" xfId="13262" xr:uid="{00000000-0005-0000-0000-00000D1F0000}"/>
    <cellStyle name="Normal 6 2 3 6 4 3" xfId="9703" xr:uid="{00000000-0005-0000-0000-00000E1F0000}"/>
    <cellStyle name="Normal 6 2 3 6 5" xfId="9704" xr:uid="{00000000-0005-0000-0000-00000F1F0000}"/>
    <cellStyle name="Normal 6 2 3 6 6" xfId="6235" xr:uid="{00000000-0005-0000-0000-0000101F0000}"/>
    <cellStyle name="Normal 6 2 3 6 7" xfId="11449" xr:uid="{00000000-0005-0000-0000-0000111F0000}"/>
    <cellStyle name="Normal 6 2 3 6 8" xfId="4410" xr:uid="{00000000-0005-0000-0000-0000121F0000}"/>
    <cellStyle name="Normal 6 2 3 7" xfId="865" xr:uid="{00000000-0005-0000-0000-0000131F0000}"/>
    <cellStyle name="Normal 6 2 3 7 2" xfId="1709" xr:uid="{00000000-0005-0000-0000-0000141F0000}"/>
    <cellStyle name="Normal 6 2 3 7 2 2" xfId="3665" xr:uid="{00000000-0005-0000-0000-0000151F0000}"/>
    <cellStyle name="Normal 6 2 3 7 2 2 2" xfId="14330" xr:uid="{00000000-0005-0000-0000-0000161F0000}"/>
    <cellStyle name="Normal 6 2 3 7 2 2 3" xfId="9705" xr:uid="{00000000-0005-0000-0000-0000171F0000}"/>
    <cellStyle name="Normal 6 2 3 7 2 3" xfId="9706" xr:uid="{00000000-0005-0000-0000-0000181F0000}"/>
    <cellStyle name="Normal 6 2 3 7 2 4" xfId="7303" xr:uid="{00000000-0005-0000-0000-0000191F0000}"/>
    <cellStyle name="Normal 6 2 3 7 2 5" xfId="12517" xr:uid="{00000000-0005-0000-0000-00001A1F0000}"/>
    <cellStyle name="Normal 6 2 3 7 2 6" xfId="5478" xr:uid="{00000000-0005-0000-0000-00001B1F0000}"/>
    <cellStyle name="Normal 6 2 3 7 3" xfId="2919" xr:uid="{00000000-0005-0000-0000-00001C1F0000}"/>
    <cellStyle name="Normal 6 2 3 7 3 2" xfId="13584" xr:uid="{00000000-0005-0000-0000-00001D1F0000}"/>
    <cellStyle name="Normal 6 2 3 7 3 3" xfId="9707" xr:uid="{00000000-0005-0000-0000-00001E1F0000}"/>
    <cellStyle name="Normal 6 2 3 7 4" xfId="9708" xr:uid="{00000000-0005-0000-0000-00001F1F0000}"/>
    <cellStyle name="Normal 6 2 3 7 5" xfId="6557" xr:uid="{00000000-0005-0000-0000-0000201F0000}"/>
    <cellStyle name="Normal 6 2 3 7 6" xfId="11771" xr:uid="{00000000-0005-0000-0000-0000211F0000}"/>
    <cellStyle name="Normal 6 2 3 7 7" xfId="4732" xr:uid="{00000000-0005-0000-0000-0000221F0000}"/>
    <cellStyle name="Normal 6 2 3 8" xfId="1330" xr:uid="{00000000-0005-0000-0000-0000231F0000}"/>
    <cellStyle name="Normal 6 2 3 8 2" xfId="3286" xr:uid="{00000000-0005-0000-0000-0000241F0000}"/>
    <cellStyle name="Normal 6 2 3 8 2 2" xfId="13951" xr:uid="{00000000-0005-0000-0000-0000251F0000}"/>
    <cellStyle name="Normal 6 2 3 8 2 3" xfId="9709" xr:uid="{00000000-0005-0000-0000-0000261F0000}"/>
    <cellStyle name="Normal 6 2 3 8 3" xfId="9710" xr:uid="{00000000-0005-0000-0000-0000271F0000}"/>
    <cellStyle name="Normal 6 2 3 8 4" xfId="6924" xr:uid="{00000000-0005-0000-0000-0000281F0000}"/>
    <cellStyle name="Normal 6 2 3 8 5" xfId="12138" xr:uid="{00000000-0005-0000-0000-0000291F0000}"/>
    <cellStyle name="Normal 6 2 3 8 6" xfId="5099" xr:uid="{00000000-0005-0000-0000-00002A1F0000}"/>
    <cellStyle name="Normal 6 2 3 9" xfId="279" xr:uid="{00000000-0005-0000-0000-00002B1F0000}"/>
    <cellStyle name="Normal 6 2 3 9 2" xfId="2552" xr:uid="{00000000-0005-0000-0000-00002C1F0000}"/>
    <cellStyle name="Normal 6 2 3 9 2 2" xfId="13218" xr:uid="{00000000-0005-0000-0000-00002D1F0000}"/>
    <cellStyle name="Normal 6 2 3 9 2 3" xfId="9711" xr:uid="{00000000-0005-0000-0000-00002E1F0000}"/>
    <cellStyle name="Normal 6 2 3 9 3" xfId="9712" xr:uid="{00000000-0005-0000-0000-00002F1F0000}"/>
    <cellStyle name="Normal 6 2 3 9 4" xfId="6190" xr:uid="{00000000-0005-0000-0000-0000301F0000}"/>
    <cellStyle name="Normal 6 2 3 9 5" xfId="11405" xr:uid="{00000000-0005-0000-0000-0000311F0000}"/>
    <cellStyle name="Normal 6 2 3 9 6" xfId="4366" xr:uid="{00000000-0005-0000-0000-0000321F0000}"/>
    <cellStyle name="Normal 6 2 4" xfId="188" xr:uid="{00000000-0005-0000-0000-0000331F0000}"/>
    <cellStyle name="Normal 6 2 4 10" xfId="2169" xr:uid="{00000000-0005-0000-0000-0000341F0000}"/>
    <cellStyle name="Normal 6 2 4 10 2" xfId="4027" xr:uid="{00000000-0005-0000-0000-0000351F0000}"/>
    <cellStyle name="Normal 6 2 4 10 2 2" xfId="14689" xr:uid="{00000000-0005-0000-0000-0000361F0000}"/>
    <cellStyle name="Normal 6 2 4 10 2 3" xfId="9713" xr:uid="{00000000-0005-0000-0000-0000371F0000}"/>
    <cellStyle name="Normal 6 2 4 10 3" xfId="9714" xr:uid="{00000000-0005-0000-0000-0000381F0000}"/>
    <cellStyle name="Normal 6 2 4 10 4" xfId="7665" xr:uid="{00000000-0005-0000-0000-0000391F0000}"/>
    <cellStyle name="Normal 6 2 4 10 5" xfId="12876" xr:uid="{00000000-0005-0000-0000-00003A1F0000}"/>
    <cellStyle name="Normal 6 2 4 10 6" xfId="5837" xr:uid="{00000000-0005-0000-0000-00003B1F0000}"/>
    <cellStyle name="Normal 6 2 4 11" xfId="2320" xr:uid="{00000000-0005-0000-0000-00003C1F0000}"/>
    <cellStyle name="Normal 6 2 4 11 2" xfId="4163" xr:uid="{00000000-0005-0000-0000-00003D1F0000}"/>
    <cellStyle name="Normal 6 2 4 11 2 2" xfId="14825" xr:uid="{00000000-0005-0000-0000-00003E1F0000}"/>
    <cellStyle name="Normal 6 2 4 11 2 3" xfId="9715" xr:uid="{00000000-0005-0000-0000-00003F1F0000}"/>
    <cellStyle name="Normal 6 2 4 11 3" xfId="7801" xr:uid="{00000000-0005-0000-0000-0000401F0000}"/>
    <cellStyle name="Normal 6 2 4 11 4" xfId="13012" xr:uid="{00000000-0005-0000-0000-0000411F0000}"/>
    <cellStyle name="Normal 6 2 4 11 5" xfId="5973" xr:uid="{00000000-0005-0000-0000-0000421F0000}"/>
    <cellStyle name="Normal 6 2 4 12" xfId="2516" xr:uid="{00000000-0005-0000-0000-0000431F0000}"/>
    <cellStyle name="Normal 6 2 4 12 2" xfId="9716" xr:uid="{00000000-0005-0000-0000-0000441F0000}"/>
    <cellStyle name="Normal 6 2 4 12 3" xfId="13183" xr:uid="{00000000-0005-0000-0000-0000451F0000}"/>
    <cellStyle name="Normal 6 2 4 12 4" xfId="6113" xr:uid="{00000000-0005-0000-0000-0000461F0000}"/>
    <cellStyle name="Normal 6 2 4 13" xfId="9717" xr:uid="{00000000-0005-0000-0000-0000471F0000}"/>
    <cellStyle name="Normal 6 2 4 14" xfId="6154" xr:uid="{00000000-0005-0000-0000-0000481F0000}"/>
    <cellStyle name="Normal 6 2 4 15" xfId="11370" xr:uid="{00000000-0005-0000-0000-0000491F0000}"/>
    <cellStyle name="Normal 6 2 4 16" xfId="4331" xr:uid="{00000000-0005-0000-0000-00004A1F0000}"/>
    <cellStyle name="Normal 6 2 4 2" xfId="605" xr:uid="{00000000-0005-0000-0000-00004B1F0000}"/>
    <cellStyle name="Normal 6 2 4 2 10" xfId="11546" xr:uid="{00000000-0005-0000-0000-00004C1F0000}"/>
    <cellStyle name="Normal 6 2 4 2 11" xfId="4507" xr:uid="{00000000-0005-0000-0000-00004D1F0000}"/>
    <cellStyle name="Normal 6 2 4 2 2" xfId="765" xr:uid="{00000000-0005-0000-0000-00004E1F0000}"/>
    <cellStyle name="Normal 6 2 4 2 2 2" xfId="1228" xr:uid="{00000000-0005-0000-0000-00004F1F0000}"/>
    <cellStyle name="Normal 6 2 4 2 2 2 2" xfId="1712" xr:uid="{00000000-0005-0000-0000-0000501F0000}"/>
    <cellStyle name="Normal 6 2 4 2 2 2 2 2" xfId="3668" xr:uid="{00000000-0005-0000-0000-0000511F0000}"/>
    <cellStyle name="Normal 6 2 4 2 2 2 2 2 2" xfId="14333" xr:uid="{00000000-0005-0000-0000-0000521F0000}"/>
    <cellStyle name="Normal 6 2 4 2 2 2 2 2 3" xfId="9718" xr:uid="{00000000-0005-0000-0000-0000531F0000}"/>
    <cellStyle name="Normal 6 2 4 2 2 2 2 3" xfId="9719" xr:uid="{00000000-0005-0000-0000-0000541F0000}"/>
    <cellStyle name="Normal 6 2 4 2 2 2 2 4" xfId="7306" xr:uid="{00000000-0005-0000-0000-0000551F0000}"/>
    <cellStyle name="Normal 6 2 4 2 2 2 2 5" xfId="12520" xr:uid="{00000000-0005-0000-0000-0000561F0000}"/>
    <cellStyle name="Normal 6 2 4 2 2 2 2 6" xfId="5481" xr:uid="{00000000-0005-0000-0000-0000571F0000}"/>
    <cellStyle name="Normal 6 2 4 2 2 2 3" xfId="3196" xr:uid="{00000000-0005-0000-0000-0000581F0000}"/>
    <cellStyle name="Normal 6 2 4 2 2 2 3 2" xfId="13861" xr:uid="{00000000-0005-0000-0000-0000591F0000}"/>
    <cellStyle name="Normal 6 2 4 2 2 2 3 3" xfId="9720" xr:uid="{00000000-0005-0000-0000-00005A1F0000}"/>
    <cellStyle name="Normal 6 2 4 2 2 2 4" xfId="9721" xr:uid="{00000000-0005-0000-0000-00005B1F0000}"/>
    <cellStyle name="Normal 6 2 4 2 2 2 5" xfId="6834" xr:uid="{00000000-0005-0000-0000-00005C1F0000}"/>
    <cellStyle name="Normal 6 2 4 2 2 2 6" xfId="12048" xr:uid="{00000000-0005-0000-0000-00005D1F0000}"/>
    <cellStyle name="Normal 6 2 4 2 2 2 7" xfId="5009" xr:uid="{00000000-0005-0000-0000-00005E1F0000}"/>
    <cellStyle name="Normal 6 2 4 2 2 3" xfId="1711" xr:uid="{00000000-0005-0000-0000-00005F1F0000}"/>
    <cellStyle name="Normal 6 2 4 2 2 3 2" xfId="3667" xr:uid="{00000000-0005-0000-0000-0000601F0000}"/>
    <cellStyle name="Normal 6 2 4 2 2 3 2 2" xfId="14332" xr:uid="{00000000-0005-0000-0000-0000611F0000}"/>
    <cellStyle name="Normal 6 2 4 2 2 3 2 3" xfId="9722" xr:uid="{00000000-0005-0000-0000-0000621F0000}"/>
    <cellStyle name="Normal 6 2 4 2 2 3 3" xfId="9723" xr:uid="{00000000-0005-0000-0000-0000631F0000}"/>
    <cellStyle name="Normal 6 2 4 2 2 3 4" xfId="7305" xr:uid="{00000000-0005-0000-0000-0000641F0000}"/>
    <cellStyle name="Normal 6 2 4 2 2 3 5" xfId="12519" xr:uid="{00000000-0005-0000-0000-0000651F0000}"/>
    <cellStyle name="Normal 6 2 4 2 2 3 6" xfId="5480" xr:uid="{00000000-0005-0000-0000-0000661F0000}"/>
    <cellStyle name="Normal 6 2 4 2 2 4" xfId="2829" xr:uid="{00000000-0005-0000-0000-0000671F0000}"/>
    <cellStyle name="Normal 6 2 4 2 2 4 2" xfId="13494" xr:uid="{00000000-0005-0000-0000-0000681F0000}"/>
    <cellStyle name="Normal 6 2 4 2 2 4 3" xfId="9724" xr:uid="{00000000-0005-0000-0000-0000691F0000}"/>
    <cellStyle name="Normal 6 2 4 2 2 5" xfId="9725" xr:uid="{00000000-0005-0000-0000-00006A1F0000}"/>
    <cellStyle name="Normal 6 2 4 2 2 6" xfId="6467" xr:uid="{00000000-0005-0000-0000-00006B1F0000}"/>
    <cellStyle name="Normal 6 2 4 2 2 7" xfId="11681" xr:uid="{00000000-0005-0000-0000-00006C1F0000}"/>
    <cellStyle name="Normal 6 2 4 2 2 8" xfId="4642" xr:uid="{00000000-0005-0000-0000-00006D1F0000}"/>
    <cellStyle name="Normal 6 2 4 2 3" xfId="917" xr:uid="{00000000-0005-0000-0000-00006E1F0000}"/>
    <cellStyle name="Normal 6 2 4 2 3 2" xfId="1713" xr:uid="{00000000-0005-0000-0000-00006F1F0000}"/>
    <cellStyle name="Normal 6 2 4 2 3 2 2" xfId="3669" xr:uid="{00000000-0005-0000-0000-0000701F0000}"/>
    <cellStyle name="Normal 6 2 4 2 3 2 2 2" xfId="14334" xr:uid="{00000000-0005-0000-0000-0000711F0000}"/>
    <cellStyle name="Normal 6 2 4 2 3 2 2 3" xfId="9726" xr:uid="{00000000-0005-0000-0000-0000721F0000}"/>
    <cellStyle name="Normal 6 2 4 2 3 2 3" xfId="9727" xr:uid="{00000000-0005-0000-0000-0000731F0000}"/>
    <cellStyle name="Normal 6 2 4 2 3 2 4" xfId="7307" xr:uid="{00000000-0005-0000-0000-0000741F0000}"/>
    <cellStyle name="Normal 6 2 4 2 3 2 5" xfId="12521" xr:uid="{00000000-0005-0000-0000-0000751F0000}"/>
    <cellStyle name="Normal 6 2 4 2 3 2 6" xfId="5482" xr:uid="{00000000-0005-0000-0000-0000761F0000}"/>
    <cellStyle name="Normal 6 2 4 2 3 3" xfId="2967" xr:uid="{00000000-0005-0000-0000-0000771F0000}"/>
    <cellStyle name="Normal 6 2 4 2 3 3 2" xfId="13632" xr:uid="{00000000-0005-0000-0000-0000781F0000}"/>
    <cellStyle name="Normal 6 2 4 2 3 3 3" xfId="9728" xr:uid="{00000000-0005-0000-0000-0000791F0000}"/>
    <cellStyle name="Normal 6 2 4 2 3 4" xfId="9729" xr:uid="{00000000-0005-0000-0000-00007A1F0000}"/>
    <cellStyle name="Normal 6 2 4 2 3 5" xfId="6605" xr:uid="{00000000-0005-0000-0000-00007B1F0000}"/>
    <cellStyle name="Normal 6 2 4 2 3 6" xfId="11819" xr:uid="{00000000-0005-0000-0000-00007C1F0000}"/>
    <cellStyle name="Normal 6 2 4 2 3 7" xfId="4780" xr:uid="{00000000-0005-0000-0000-00007D1F0000}"/>
    <cellStyle name="Normal 6 2 4 2 4" xfId="1710" xr:uid="{00000000-0005-0000-0000-00007E1F0000}"/>
    <cellStyle name="Normal 6 2 4 2 4 2" xfId="3666" xr:uid="{00000000-0005-0000-0000-00007F1F0000}"/>
    <cellStyle name="Normal 6 2 4 2 4 2 2" xfId="14331" xr:uid="{00000000-0005-0000-0000-0000801F0000}"/>
    <cellStyle name="Normal 6 2 4 2 4 2 3" xfId="9730" xr:uid="{00000000-0005-0000-0000-0000811F0000}"/>
    <cellStyle name="Normal 6 2 4 2 4 3" xfId="9731" xr:uid="{00000000-0005-0000-0000-0000821F0000}"/>
    <cellStyle name="Normal 6 2 4 2 4 4" xfId="7304" xr:uid="{00000000-0005-0000-0000-0000831F0000}"/>
    <cellStyle name="Normal 6 2 4 2 4 5" xfId="12518" xr:uid="{00000000-0005-0000-0000-0000841F0000}"/>
    <cellStyle name="Normal 6 2 4 2 4 6" xfId="5479" xr:uid="{00000000-0005-0000-0000-0000851F0000}"/>
    <cellStyle name="Normal 6 2 4 2 5" xfId="2223" xr:uid="{00000000-0005-0000-0000-0000861F0000}"/>
    <cellStyle name="Normal 6 2 4 2 5 2" xfId="4075" xr:uid="{00000000-0005-0000-0000-0000871F0000}"/>
    <cellStyle name="Normal 6 2 4 2 5 2 2" xfId="14737" xr:uid="{00000000-0005-0000-0000-0000881F0000}"/>
    <cellStyle name="Normal 6 2 4 2 5 2 3" xfId="9732" xr:uid="{00000000-0005-0000-0000-0000891F0000}"/>
    <cellStyle name="Normal 6 2 4 2 5 3" xfId="9733" xr:uid="{00000000-0005-0000-0000-00008A1F0000}"/>
    <cellStyle name="Normal 6 2 4 2 5 4" xfId="7713" xr:uid="{00000000-0005-0000-0000-00008B1F0000}"/>
    <cellStyle name="Normal 6 2 4 2 5 5" xfId="12924" xr:uid="{00000000-0005-0000-0000-00008C1F0000}"/>
    <cellStyle name="Normal 6 2 4 2 5 6" xfId="5885" xr:uid="{00000000-0005-0000-0000-00008D1F0000}"/>
    <cellStyle name="Normal 6 2 4 2 6" xfId="2367" xr:uid="{00000000-0005-0000-0000-00008E1F0000}"/>
    <cellStyle name="Normal 6 2 4 2 6 2" xfId="4210" xr:uid="{00000000-0005-0000-0000-00008F1F0000}"/>
    <cellStyle name="Normal 6 2 4 2 6 2 2" xfId="14872" xr:uid="{00000000-0005-0000-0000-0000901F0000}"/>
    <cellStyle name="Normal 6 2 4 2 6 2 3" xfId="9734" xr:uid="{00000000-0005-0000-0000-0000911F0000}"/>
    <cellStyle name="Normal 6 2 4 2 6 3" xfId="7848" xr:uid="{00000000-0005-0000-0000-0000921F0000}"/>
    <cellStyle name="Normal 6 2 4 2 6 4" xfId="13059" xr:uid="{00000000-0005-0000-0000-0000931F0000}"/>
    <cellStyle name="Normal 6 2 4 2 6 5" xfId="6020" xr:uid="{00000000-0005-0000-0000-0000941F0000}"/>
    <cellStyle name="Normal 6 2 4 2 7" xfId="2694" xr:uid="{00000000-0005-0000-0000-0000951F0000}"/>
    <cellStyle name="Normal 6 2 4 2 7 2" xfId="13359" xr:uid="{00000000-0005-0000-0000-0000961F0000}"/>
    <cellStyle name="Normal 6 2 4 2 7 3" xfId="9735" xr:uid="{00000000-0005-0000-0000-0000971F0000}"/>
    <cellStyle name="Normal 6 2 4 2 8" xfId="9736" xr:uid="{00000000-0005-0000-0000-0000981F0000}"/>
    <cellStyle name="Normal 6 2 4 2 9" xfId="6332" xr:uid="{00000000-0005-0000-0000-0000991F0000}"/>
    <cellStyle name="Normal 6 2 4 3" xfId="667" xr:uid="{00000000-0005-0000-0000-00009A1F0000}"/>
    <cellStyle name="Normal 6 2 4 3 10" xfId="11588" xr:uid="{00000000-0005-0000-0000-00009B1F0000}"/>
    <cellStyle name="Normal 6 2 4 3 11" xfId="4549" xr:uid="{00000000-0005-0000-0000-00009C1F0000}"/>
    <cellStyle name="Normal 6 2 4 3 2" xfId="808" xr:uid="{00000000-0005-0000-0000-00009D1F0000}"/>
    <cellStyle name="Normal 6 2 4 3 2 2" xfId="1270" xr:uid="{00000000-0005-0000-0000-00009E1F0000}"/>
    <cellStyle name="Normal 6 2 4 3 2 2 2" xfId="1716" xr:uid="{00000000-0005-0000-0000-00009F1F0000}"/>
    <cellStyle name="Normal 6 2 4 3 2 2 2 2" xfId="3672" xr:uid="{00000000-0005-0000-0000-0000A01F0000}"/>
    <cellStyle name="Normal 6 2 4 3 2 2 2 2 2" xfId="14337" xr:uid="{00000000-0005-0000-0000-0000A11F0000}"/>
    <cellStyle name="Normal 6 2 4 3 2 2 2 2 3" xfId="9737" xr:uid="{00000000-0005-0000-0000-0000A21F0000}"/>
    <cellStyle name="Normal 6 2 4 3 2 2 2 3" xfId="9738" xr:uid="{00000000-0005-0000-0000-0000A31F0000}"/>
    <cellStyle name="Normal 6 2 4 3 2 2 2 4" xfId="7310" xr:uid="{00000000-0005-0000-0000-0000A41F0000}"/>
    <cellStyle name="Normal 6 2 4 3 2 2 2 5" xfId="12524" xr:uid="{00000000-0005-0000-0000-0000A51F0000}"/>
    <cellStyle name="Normal 6 2 4 3 2 2 2 6" xfId="5485" xr:uid="{00000000-0005-0000-0000-0000A61F0000}"/>
    <cellStyle name="Normal 6 2 4 3 2 2 3" xfId="3238" xr:uid="{00000000-0005-0000-0000-0000A71F0000}"/>
    <cellStyle name="Normal 6 2 4 3 2 2 3 2" xfId="13903" xr:uid="{00000000-0005-0000-0000-0000A81F0000}"/>
    <cellStyle name="Normal 6 2 4 3 2 2 3 3" xfId="9739" xr:uid="{00000000-0005-0000-0000-0000A91F0000}"/>
    <cellStyle name="Normal 6 2 4 3 2 2 4" xfId="9740" xr:uid="{00000000-0005-0000-0000-0000AA1F0000}"/>
    <cellStyle name="Normal 6 2 4 3 2 2 5" xfId="6876" xr:uid="{00000000-0005-0000-0000-0000AB1F0000}"/>
    <cellStyle name="Normal 6 2 4 3 2 2 6" xfId="12090" xr:uid="{00000000-0005-0000-0000-0000AC1F0000}"/>
    <cellStyle name="Normal 6 2 4 3 2 2 7" xfId="5051" xr:uid="{00000000-0005-0000-0000-0000AD1F0000}"/>
    <cellStyle name="Normal 6 2 4 3 2 3" xfId="1715" xr:uid="{00000000-0005-0000-0000-0000AE1F0000}"/>
    <cellStyle name="Normal 6 2 4 3 2 3 2" xfId="3671" xr:uid="{00000000-0005-0000-0000-0000AF1F0000}"/>
    <cellStyle name="Normal 6 2 4 3 2 3 2 2" xfId="14336" xr:uid="{00000000-0005-0000-0000-0000B01F0000}"/>
    <cellStyle name="Normal 6 2 4 3 2 3 2 3" xfId="9741" xr:uid="{00000000-0005-0000-0000-0000B11F0000}"/>
    <cellStyle name="Normal 6 2 4 3 2 3 3" xfId="9742" xr:uid="{00000000-0005-0000-0000-0000B21F0000}"/>
    <cellStyle name="Normal 6 2 4 3 2 3 4" xfId="7309" xr:uid="{00000000-0005-0000-0000-0000B31F0000}"/>
    <cellStyle name="Normal 6 2 4 3 2 3 5" xfId="12523" xr:uid="{00000000-0005-0000-0000-0000B41F0000}"/>
    <cellStyle name="Normal 6 2 4 3 2 3 6" xfId="5484" xr:uid="{00000000-0005-0000-0000-0000B51F0000}"/>
    <cellStyle name="Normal 6 2 4 3 2 4" xfId="2871" xr:uid="{00000000-0005-0000-0000-0000B61F0000}"/>
    <cellStyle name="Normal 6 2 4 3 2 4 2" xfId="13536" xr:uid="{00000000-0005-0000-0000-0000B71F0000}"/>
    <cellStyle name="Normal 6 2 4 3 2 4 3" xfId="9743" xr:uid="{00000000-0005-0000-0000-0000B81F0000}"/>
    <cellStyle name="Normal 6 2 4 3 2 5" xfId="9744" xr:uid="{00000000-0005-0000-0000-0000B91F0000}"/>
    <cellStyle name="Normal 6 2 4 3 2 6" xfId="6509" xr:uid="{00000000-0005-0000-0000-0000BA1F0000}"/>
    <cellStyle name="Normal 6 2 4 3 2 7" xfId="11723" xr:uid="{00000000-0005-0000-0000-0000BB1F0000}"/>
    <cellStyle name="Normal 6 2 4 3 2 8" xfId="4684" xr:uid="{00000000-0005-0000-0000-0000BC1F0000}"/>
    <cellStyle name="Normal 6 2 4 3 3" xfId="960" xr:uid="{00000000-0005-0000-0000-0000BD1F0000}"/>
    <cellStyle name="Normal 6 2 4 3 3 2" xfId="1717" xr:uid="{00000000-0005-0000-0000-0000BE1F0000}"/>
    <cellStyle name="Normal 6 2 4 3 3 2 2" xfId="3673" xr:uid="{00000000-0005-0000-0000-0000BF1F0000}"/>
    <cellStyle name="Normal 6 2 4 3 3 2 2 2" xfId="14338" xr:uid="{00000000-0005-0000-0000-0000C01F0000}"/>
    <cellStyle name="Normal 6 2 4 3 3 2 2 3" xfId="9745" xr:uid="{00000000-0005-0000-0000-0000C11F0000}"/>
    <cellStyle name="Normal 6 2 4 3 3 2 3" xfId="9746" xr:uid="{00000000-0005-0000-0000-0000C21F0000}"/>
    <cellStyle name="Normal 6 2 4 3 3 2 4" xfId="7311" xr:uid="{00000000-0005-0000-0000-0000C31F0000}"/>
    <cellStyle name="Normal 6 2 4 3 3 2 5" xfId="12525" xr:uid="{00000000-0005-0000-0000-0000C41F0000}"/>
    <cellStyle name="Normal 6 2 4 3 3 2 6" xfId="5486" xr:uid="{00000000-0005-0000-0000-0000C51F0000}"/>
    <cellStyle name="Normal 6 2 4 3 3 3" xfId="3009" xr:uid="{00000000-0005-0000-0000-0000C61F0000}"/>
    <cellStyle name="Normal 6 2 4 3 3 3 2" xfId="13674" xr:uid="{00000000-0005-0000-0000-0000C71F0000}"/>
    <cellStyle name="Normal 6 2 4 3 3 3 3" xfId="9747" xr:uid="{00000000-0005-0000-0000-0000C81F0000}"/>
    <cellStyle name="Normal 6 2 4 3 3 4" xfId="9748" xr:uid="{00000000-0005-0000-0000-0000C91F0000}"/>
    <cellStyle name="Normal 6 2 4 3 3 5" xfId="6647" xr:uid="{00000000-0005-0000-0000-0000CA1F0000}"/>
    <cellStyle name="Normal 6 2 4 3 3 6" xfId="11861" xr:uid="{00000000-0005-0000-0000-0000CB1F0000}"/>
    <cellStyle name="Normal 6 2 4 3 3 7" xfId="4822" xr:uid="{00000000-0005-0000-0000-0000CC1F0000}"/>
    <cellStyle name="Normal 6 2 4 3 4" xfId="1714" xr:uid="{00000000-0005-0000-0000-0000CD1F0000}"/>
    <cellStyle name="Normal 6 2 4 3 4 2" xfId="3670" xr:uid="{00000000-0005-0000-0000-0000CE1F0000}"/>
    <cellStyle name="Normal 6 2 4 3 4 2 2" xfId="14335" xr:uid="{00000000-0005-0000-0000-0000CF1F0000}"/>
    <cellStyle name="Normal 6 2 4 3 4 2 3" xfId="9749" xr:uid="{00000000-0005-0000-0000-0000D01F0000}"/>
    <cellStyle name="Normal 6 2 4 3 4 3" xfId="9750" xr:uid="{00000000-0005-0000-0000-0000D11F0000}"/>
    <cellStyle name="Normal 6 2 4 3 4 4" xfId="7308" xr:uid="{00000000-0005-0000-0000-0000D21F0000}"/>
    <cellStyle name="Normal 6 2 4 3 4 5" xfId="12522" xr:uid="{00000000-0005-0000-0000-0000D31F0000}"/>
    <cellStyle name="Normal 6 2 4 3 4 6" xfId="5483" xr:uid="{00000000-0005-0000-0000-0000D41F0000}"/>
    <cellStyle name="Normal 6 2 4 3 5" xfId="2265" xr:uid="{00000000-0005-0000-0000-0000D51F0000}"/>
    <cellStyle name="Normal 6 2 4 3 5 2" xfId="4117" xr:uid="{00000000-0005-0000-0000-0000D61F0000}"/>
    <cellStyle name="Normal 6 2 4 3 5 2 2" xfId="14779" xr:uid="{00000000-0005-0000-0000-0000D71F0000}"/>
    <cellStyle name="Normal 6 2 4 3 5 2 3" xfId="9751" xr:uid="{00000000-0005-0000-0000-0000D81F0000}"/>
    <cellStyle name="Normal 6 2 4 3 5 3" xfId="9752" xr:uid="{00000000-0005-0000-0000-0000D91F0000}"/>
    <cellStyle name="Normal 6 2 4 3 5 4" xfId="7755" xr:uid="{00000000-0005-0000-0000-0000DA1F0000}"/>
    <cellStyle name="Normal 6 2 4 3 5 5" xfId="12966" xr:uid="{00000000-0005-0000-0000-0000DB1F0000}"/>
    <cellStyle name="Normal 6 2 4 3 5 6" xfId="5927" xr:uid="{00000000-0005-0000-0000-0000DC1F0000}"/>
    <cellStyle name="Normal 6 2 4 3 6" xfId="2409" xr:uid="{00000000-0005-0000-0000-0000DD1F0000}"/>
    <cellStyle name="Normal 6 2 4 3 6 2" xfId="4252" xr:uid="{00000000-0005-0000-0000-0000DE1F0000}"/>
    <cellStyle name="Normal 6 2 4 3 6 2 2" xfId="14914" xr:uid="{00000000-0005-0000-0000-0000DF1F0000}"/>
    <cellStyle name="Normal 6 2 4 3 6 2 3" xfId="9753" xr:uid="{00000000-0005-0000-0000-0000E01F0000}"/>
    <cellStyle name="Normal 6 2 4 3 6 3" xfId="7890" xr:uid="{00000000-0005-0000-0000-0000E11F0000}"/>
    <cellStyle name="Normal 6 2 4 3 6 4" xfId="13101" xr:uid="{00000000-0005-0000-0000-0000E21F0000}"/>
    <cellStyle name="Normal 6 2 4 3 6 5" xfId="6062" xr:uid="{00000000-0005-0000-0000-0000E31F0000}"/>
    <cellStyle name="Normal 6 2 4 3 7" xfId="2736" xr:uid="{00000000-0005-0000-0000-0000E41F0000}"/>
    <cellStyle name="Normal 6 2 4 3 7 2" xfId="13401" xr:uid="{00000000-0005-0000-0000-0000E51F0000}"/>
    <cellStyle name="Normal 6 2 4 3 7 3" xfId="9754" xr:uid="{00000000-0005-0000-0000-0000E61F0000}"/>
    <cellStyle name="Normal 6 2 4 3 8" xfId="9755" xr:uid="{00000000-0005-0000-0000-0000E71F0000}"/>
    <cellStyle name="Normal 6 2 4 3 9" xfId="6374" xr:uid="{00000000-0005-0000-0000-0000E81F0000}"/>
    <cellStyle name="Normal 6 2 4 4" xfId="502" xr:uid="{00000000-0005-0000-0000-0000E91F0000}"/>
    <cellStyle name="Normal 6 2 4 4 2" xfId="1069" xr:uid="{00000000-0005-0000-0000-0000EA1F0000}"/>
    <cellStyle name="Normal 6 2 4 4 2 2" xfId="1719" xr:uid="{00000000-0005-0000-0000-0000EB1F0000}"/>
    <cellStyle name="Normal 6 2 4 4 2 2 2" xfId="3675" xr:uid="{00000000-0005-0000-0000-0000EC1F0000}"/>
    <cellStyle name="Normal 6 2 4 4 2 2 2 2" xfId="14340" xr:uid="{00000000-0005-0000-0000-0000ED1F0000}"/>
    <cellStyle name="Normal 6 2 4 4 2 2 2 3" xfId="9756" xr:uid="{00000000-0005-0000-0000-0000EE1F0000}"/>
    <cellStyle name="Normal 6 2 4 4 2 2 3" xfId="9757" xr:uid="{00000000-0005-0000-0000-0000EF1F0000}"/>
    <cellStyle name="Normal 6 2 4 4 2 2 4" xfId="7313" xr:uid="{00000000-0005-0000-0000-0000F01F0000}"/>
    <cellStyle name="Normal 6 2 4 4 2 2 5" xfId="12527" xr:uid="{00000000-0005-0000-0000-0000F11F0000}"/>
    <cellStyle name="Normal 6 2 4 4 2 2 6" xfId="5488" xr:uid="{00000000-0005-0000-0000-0000F21F0000}"/>
    <cellStyle name="Normal 6 2 4 4 2 3" xfId="3099" xr:uid="{00000000-0005-0000-0000-0000F31F0000}"/>
    <cellStyle name="Normal 6 2 4 4 2 3 2" xfId="13764" xr:uid="{00000000-0005-0000-0000-0000F41F0000}"/>
    <cellStyle name="Normal 6 2 4 4 2 3 3" xfId="9758" xr:uid="{00000000-0005-0000-0000-0000F51F0000}"/>
    <cellStyle name="Normal 6 2 4 4 2 4" xfId="9759" xr:uid="{00000000-0005-0000-0000-0000F61F0000}"/>
    <cellStyle name="Normal 6 2 4 4 2 5" xfId="6737" xr:uid="{00000000-0005-0000-0000-0000F71F0000}"/>
    <cellStyle name="Normal 6 2 4 4 2 6" xfId="11951" xr:uid="{00000000-0005-0000-0000-0000F81F0000}"/>
    <cellStyle name="Normal 6 2 4 4 2 7" xfId="4912" xr:uid="{00000000-0005-0000-0000-0000F91F0000}"/>
    <cellStyle name="Normal 6 2 4 4 3" xfId="1718" xr:uid="{00000000-0005-0000-0000-0000FA1F0000}"/>
    <cellStyle name="Normal 6 2 4 4 3 2" xfId="3674" xr:uid="{00000000-0005-0000-0000-0000FB1F0000}"/>
    <cellStyle name="Normal 6 2 4 4 3 2 2" xfId="14339" xr:uid="{00000000-0005-0000-0000-0000FC1F0000}"/>
    <cellStyle name="Normal 6 2 4 4 3 2 3" xfId="9760" xr:uid="{00000000-0005-0000-0000-0000FD1F0000}"/>
    <cellStyle name="Normal 6 2 4 4 3 3" xfId="9761" xr:uid="{00000000-0005-0000-0000-0000FE1F0000}"/>
    <cellStyle name="Normal 6 2 4 4 3 4" xfId="7312" xr:uid="{00000000-0005-0000-0000-0000FF1F0000}"/>
    <cellStyle name="Normal 6 2 4 4 3 5" xfId="12526" xr:uid="{00000000-0005-0000-0000-000000200000}"/>
    <cellStyle name="Normal 6 2 4 4 3 6" xfId="5487" xr:uid="{00000000-0005-0000-0000-000001200000}"/>
    <cellStyle name="Normal 6 2 4 4 4" xfId="2647" xr:uid="{00000000-0005-0000-0000-000002200000}"/>
    <cellStyle name="Normal 6 2 4 4 4 2" xfId="13312" xr:uid="{00000000-0005-0000-0000-000003200000}"/>
    <cellStyle name="Normal 6 2 4 4 4 3" xfId="9762" xr:uid="{00000000-0005-0000-0000-000004200000}"/>
    <cellStyle name="Normal 6 2 4 4 5" xfId="9763" xr:uid="{00000000-0005-0000-0000-000005200000}"/>
    <cellStyle name="Normal 6 2 4 4 6" xfId="6285" xr:uid="{00000000-0005-0000-0000-000006200000}"/>
    <cellStyle name="Normal 6 2 4 4 7" xfId="11499" xr:uid="{00000000-0005-0000-0000-000007200000}"/>
    <cellStyle name="Normal 6 2 4 4 8" xfId="4460" xr:uid="{00000000-0005-0000-0000-000008200000}"/>
    <cellStyle name="Normal 6 2 4 5" xfId="718" xr:uid="{00000000-0005-0000-0000-000009200000}"/>
    <cellStyle name="Normal 6 2 4 5 2" xfId="1181" xr:uid="{00000000-0005-0000-0000-00000A200000}"/>
    <cellStyle name="Normal 6 2 4 5 2 2" xfId="1721" xr:uid="{00000000-0005-0000-0000-00000B200000}"/>
    <cellStyle name="Normal 6 2 4 5 2 2 2" xfId="3677" xr:uid="{00000000-0005-0000-0000-00000C200000}"/>
    <cellStyle name="Normal 6 2 4 5 2 2 2 2" xfId="14342" xr:uid="{00000000-0005-0000-0000-00000D200000}"/>
    <cellStyle name="Normal 6 2 4 5 2 2 2 3" xfId="9764" xr:uid="{00000000-0005-0000-0000-00000E200000}"/>
    <cellStyle name="Normal 6 2 4 5 2 2 3" xfId="9765" xr:uid="{00000000-0005-0000-0000-00000F200000}"/>
    <cellStyle name="Normal 6 2 4 5 2 2 4" xfId="7315" xr:uid="{00000000-0005-0000-0000-000010200000}"/>
    <cellStyle name="Normal 6 2 4 5 2 2 5" xfId="12529" xr:uid="{00000000-0005-0000-0000-000011200000}"/>
    <cellStyle name="Normal 6 2 4 5 2 2 6" xfId="5490" xr:uid="{00000000-0005-0000-0000-000012200000}"/>
    <cellStyle name="Normal 6 2 4 5 2 3" xfId="3149" xr:uid="{00000000-0005-0000-0000-000013200000}"/>
    <cellStyle name="Normal 6 2 4 5 2 3 2" xfId="13814" xr:uid="{00000000-0005-0000-0000-000014200000}"/>
    <cellStyle name="Normal 6 2 4 5 2 3 3" xfId="9766" xr:uid="{00000000-0005-0000-0000-000015200000}"/>
    <cellStyle name="Normal 6 2 4 5 2 4" xfId="9767" xr:uid="{00000000-0005-0000-0000-000016200000}"/>
    <cellStyle name="Normal 6 2 4 5 2 5" xfId="6787" xr:uid="{00000000-0005-0000-0000-000017200000}"/>
    <cellStyle name="Normal 6 2 4 5 2 6" xfId="12001" xr:uid="{00000000-0005-0000-0000-000018200000}"/>
    <cellStyle name="Normal 6 2 4 5 2 7" xfId="4962" xr:uid="{00000000-0005-0000-0000-000019200000}"/>
    <cellStyle name="Normal 6 2 4 5 3" xfId="1720" xr:uid="{00000000-0005-0000-0000-00001A200000}"/>
    <cellStyle name="Normal 6 2 4 5 3 2" xfId="3676" xr:uid="{00000000-0005-0000-0000-00001B200000}"/>
    <cellStyle name="Normal 6 2 4 5 3 2 2" xfId="14341" xr:uid="{00000000-0005-0000-0000-00001C200000}"/>
    <cellStyle name="Normal 6 2 4 5 3 2 3" xfId="9768" xr:uid="{00000000-0005-0000-0000-00001D200000}"/>
    <cellStyle name="Normal 6 2 4 5 3 3" xfId="9769" xr:uid="{00000000-0005-0000-0000-00001E200000}"/>
    <cellStyle name="Normal 6 2 4 5 3 4" xfId="7314" xr:uid="{00000000-0005-0000-0000-00001F200000}"/>
    <cellStyle name="Normal 6 2 4 5 3 5" xfId="12528" xr:uid="{00000000-0005-0000-0000-000020200000}"/>
    <cellStyle name="Normal 6 2 4 5 3 6" xfId="5489" xr:uid="{00000000-0005-0000-0000-000021200000}"/>
    <cellStyle name="Normal 6 2 4 5 4" xfId="2782" xr:uid="{00000000-0005-0000-0000-000022200000}"/>
    <cellStyle name="Normal 6 2 4 5 4 2" xfId="13447" xr:uid="{00000000-0005-0000-0000-000023200000}"/>
    <cellStyle name="Normal 6 2 4 5 4 3" xfId="9770" xr:uid="{00000000-0005-0000-0000-000024200000}"/>
    <cellStyle name="Normal 6 2 4 5 5" xfId="9771" xr:uid="{00000000-0005-0000-0000-000025200000}"/>
    <cellStyle name="Normal 6 2 4 5 6" xfId="6420" xr:uid="{00000000-0005-0000-0000-000026200000}"/>
    <cellStyle name="Normal 6 2 4 5 7" xfId="11634" xr:uid="{00000000-0005-0000-0000-000027200000}"/>
    <cellStyle name="Normal 6 2 4 5 8" xfId="4595" xr:uid="{00000000-0005-0000-0000-000028200000}"/>
    <cellStyle name="Normal 6 2 4 6" xfId="387" xr:uid="{00000000-0005-0000-0000-000029200000}"/>
    <cellStyle name="Normal 6 2 4 6 2" xfId="1012" xr:uid="{00000000-0005-0000-0000-00002A200000}"/>
    <cellStyle name="Normal 6 2 4 6 2 2" xfId="1723" xr:uid="{00000000-0005-0000-0000-00002B200000}"/>
    <cellStyle name="Normal 6 2 4 6 2 2 2" xfId="3679" xr:uid="{00000000-0005-0000-0000-00002C200000}"/>
    <cellStyle name="Normal 6 2 4 6 2 2 2 2" xfId="14344" xr:uid="{00000000-0005-0000-0000-00002D200000}"/>
    <cellStyle name="Normal 6 2 4 6 2 2 2 3" xfId="9772" xr:uid="{00000000-0005-0000-0000-00002E200000}"/>
    <cellStyle name="Normal 6 2 4 6 2 2 3" xfId="9773" xr:uid="{00000000-0005-0000-0000-00002F200000}"/>
    <cellStyle name="Normal 6 2 4 6 2 2 4" xfId="7317" xr:uid="{00000000-0005-0000-0000-000030200000}"/>
    <cellStyle name="Normal 6 2 4 6 2 2 5" xfId="12531" xr:uid="{00000000-0005-0000-0000-000031200000}"/>
    <cellStyle name="Normal 6 2 4 6 2 2 6" xfId="5492" xr:uid="{00000000-0005-0000-0000-000032200000}"/>
    <cellStyle name="Normal 6 2 4 6 2 3" xfId="3055" xr:uid="{00000000-0005-0000-0000-000033200000}"/>
    <cellStyle name="Normal 6 2 4 6 2 3 2" xfId="13720" xr:uid="{00000000-0005-0000-0000-000034200000}"/>
    <cellStyle name="Normal 6 2 4 6 2 3 3" xfId="9774" xr:uid="{00000000-0005-0000-0000-000035200000}"/>
    <cellStyle name="Normal 6 2 4 6 2 4" xfId="9775" xr:uid="{00000000-0005-0000-0000-000036200000}"/>
    <cellStyle name="Normal 6 2 4 6 2 5" xfId="6693" xr:uid="{00000000-0005-0000-0000-000037200000}"/>
    <cellStyle name="Normal 6 2 4 6 2 6" xfId="11907" xr:uid="{00000000-0005-0000-0000-000038200000}"/>
    <cellStyle name="Normal 6 2 4 6 2 7" xfId="4868" xr:uid="{00000000-0005-0000-0000-000039200000}"/>
    <cellStyle name="Normal 6 2 4 6 3" xfId="1722" xr:uid="{00000000-0005-0000-0000-00003A200000}"/>
    <cellStyle name="Normal 6 2 4 6 3 2" xfId="3678" xr:uid="{00000000-0005-0000-0000-00003B200000}"/>
    <cellStyle name="Normal 6 2 4 6 3 2 2" xfId="14343" xr:uid="{00000000-0005-0000-0000-00003C200000}"/>
    <cellStyle name="Normal 6 2 4 6 3 2 3" xfId="9776" xr:uid="{00000000-0005-0000-0000-00003D200000}"/>
    <cellStyle name="Normal 6 2 4 6 3 3" xfId="9777" xr:uid="{00000000-0005-0000-0000-00003E200000}"/>
    <cellStyle name="Normal 6 2 4 6 3 4" xfId="7316" xr:uid="{00000000-0005-0000-0000-00003F200000}"/>
    <cellStyle name="Normal 6 2 4 6 3 5" xfId="12530" xr:uid="{00000000-0005-0000-0000-000040200000}"/>
    <cellStyle name="Normal 6 2 4 6 3 6" xfId="5491" xr:uid="{00000000-0005-0000-0000-000041200000}"/>
    <cellStyle name="Normal 6 2 4 6 4" xfId="2598" xr:uid="{00000000-0005-0000-0000-000042200000}"/>
    <cellStyle name="Normal 6 2 4 6 4 2" xfId="13263" xr:uid="{00000000-0005-0000-0000-000043200000}"/>
    <cellStyle name="Normal 6 2 4 6 4 3" xfId="9778" xr:uid="{00000000-0005-0000-0000-000044200000}"/>
    <cellStyle name="Normal 6 2 4 6 5" xfId="9779" xr:uid="{00000000-0005-0000-0000-000045200000}"/>
    <cellStyle name="Normal 6 2 4 6 6" xfId="6236" xr:uid="{00000000-0005-0000-0000-000046200000}"/>
    <cellStyle name="Normal 6 2 4 6 7" xfId="11450" xr:uid="{00000000-0005-0000-0000-000047200000}"/>
    <cellStyle name="Normal 6 2 4 6 8" xfId="4411" xr:uid="{00000000-0005-0000-0000-000048200000}"/>
    <cellStyle name="Normal 6 2 4 7" xfId="866" xr:uid="{00000000-0005-0000-0000-000049200000}"/>
    <cellStyle name="Normal 6 2 4 7 2" xfId="1724" xr:uid="{00000000-0005-0000-0000-00004A200000}"/>
    <cellStyle name="Normal 6 2 4 7 2 2" xfId="3680" xr:uid="{00000000-0005-0000-0000-00004B200000}"/>
    <cellStyle name="Normal 6 2 4 7 2 2 2" xfId="14345" xr:uid="{00000000-0005-0000-0000-00004C200000}"/>
    <cellStyle name="Normal 6 2 4 7 2 2 3" xfId="9780" xr:uid="{00000000-0005-0000-0000-00004D200000}"/>
    <cellStyle name="Normal 6 2 4 7 2 3" xfId="9781" xr:uid="{00000000-0005-0000-0000-00004E200000}"/>
    <cellStyle name="Normal 6 2 4 7 2 4" xfId="7318" xr:uid="{00000000-0005-0000-0000-00004F200000}"/>
    <cellStyle name="Normal 6 2 4 7 2 5" xfId="12532" xr:uid="{00000000-0005-0000-0000-000050200000}"/>
    <cellStyle name="Normal 6 2 4 7 2 6" xfId="5493" xr:uid="{00000000-0005-0000-0000-000051200000}"/>
    <cellStyle name="Normal 6 2 4 7 3" xfId="2920" xr:uid="{00000000-0005-0000-0000-000052200000}"/>
    <cellStyle name="Normal 6 2 4 7 3 2" xfId="13585" xr:uid="{00000000-0005-0000-0000-000053200000}"/>
    <cellStyle name="Normal 6 2 4 7 3 3" xfId="9782" xr:uid="{00000000-0005-0000-0000-000054200000}"/>
    <cellStyle name="Normal 6 2 4 7 4" xfId="9783" xr:uid="{00000000-0005-0000-0000-000055200000}"/>
    <cellStyle name="Normal 6 2 4 7 5" xfId="6558" xr:uid="{00000000-0005-0000-0000-000056200000}"/>
    <cellStyle name="Normal 6 2 4 7 6" xfId="11772" xr:uid="{00000000-0005-0000-0000-000057200000}"/>
    <cellStyle name="Normal 6 2 4 7 7" xfId="4733" xr:uid="{00000000-0005-0000-0000-000058200000}"/>
    <cellStyle name="Normal 6 2 4 8" xfId="1331" xr:uid="{00000000-0005-0000-0000-000059200000}"/>
    <cellStyle name="Normal 6 2 4 8 2" xfId="3287" xr:uid="{00000000-0005-0000-0000-00005A200000}"/>
    <cellStyle name="Normal 6 2 4 8 2 2" xfId="13952" xr:uid="{00000000-0005-0000-0000-00005B200000}"/>
    <cellStyle name="Normal 6 2 4 8 2 3" xfId="9784" xr:uid="{00000000-0005-0000-0000-00005C200000}"/>
    <cellStyle name="Normal 6 2 4 8 3" xfId="9785" xr:uid="{00000000-0005-0000-0000-00005D200000}"/>
    <cellStyle name="Normal 6 2 4 8 4" xfId="6925" xr:uid="{00000000-0005-0000-0000-00005E200000}"/>
    <cellStyle name="Normal 6 2 4 8 5" xfId="12139" xr:uid="{00000000-0005-0000-0000-00005F200000}"/>
    <cellStyle name="Normal 6 2 4 8 6" xfId="5100" xr:uid="{00000000-0005-0000-0000-000060200000}"/>
    <cellStyle name="Normal 6 2 4 9" xfId="280" xr:uid="{00000000-0005-0000-0000-000061200000}"/>
    <cellStyle name="Normal 6 2 4 9 2" xfId="2553" xr:uid="{00000000-0005-0000-0000-000062200000}"/>
    <cellStyle name="Normal 6 2 4 9 2 2" xfId="13219" xr:uid="{00000000-0005-0000-0000-000063200000}"/>
    <cellStyle name="Normal 6 2 4 9 2 3" xfId="9786" xr:uid="{00000000-0005-0000-0000-000064200000}"/>
    <cellStyle name="Normal 6 2 4 9 3" xfId="9787" xr:uid="{00000000-0005-0000-0000-000065200000}"/>
    <cellStyle name="Normal 6 2 4 9 4" xfId="6191" xr:uid="{00000000-0005-0000-0000-000066200000}"/>
    <cellStyle name="Normal 6 2 4 9 5" xfId="11406" xr:uid="{00000000-0005-0000-0000-000067200000}"/>
    <cellStyle name="Normal 6 2 4 9 6" xfId="4367" xr:uid="{00000000-0005-0000-0000-000068200000}"/>
    <cellStyle name="Normal 6 2 5" xfId="600" xr:uid="{00000000-0005-0000-0000-000069200000}"/>
    <cellStyle name="Normal 6 2 5 10" xfId="11541" xr:uid="{00000000-0005-0000-0000-00006A200000}"/>
    <cellStyle name="Normal 6 2 5 11" xfId="4502" xr:uid="{00000000-0005-0000-0000-00006B200000}"/>
    <cellStyle name="Normal 6 2 5 2" xfId="760" xr:uid="{00000000-0005-0000-0000-00006C200000}"/>
    <cellStyle name="Normal 6 2 5 2 2" xfId="1223" xr:uid="{00000000-0005-0000-0000-00006D200000}"/>
    <cellStyle name="Normal 6 2 5 2 2 2" xfId="1727" xr:uid="{00000000-0005-0000-0000-00006E200000}"/>
    <cellStyle name="Normal 6 2 5 2 2 2 2" xfId="3683" xr:uid="{00000000-0005-0000-0000-00006F200000}"/>
    <cellStyle name="Normal 6 2 5 2 2 2 2 2" xfId="14348" xr:uid="{00000000-0005-0000-0000-000070200000}"/>
    <cellStyle name="Normal 6 2 5 2 2 2 2 3" xfId="9788" xr:uid="{00000000-0005-0000-0000-000071200000}"/>
    <cellStyle name="Normal 6 2 5 2 2 2 3" xfId="9789" xr:uid="{00000000-0005-0000-0000-000072200000}"/>
    <cellStyle name="Normal 6 2 5 2 2 2 4" xfId="7321" xr:uid="{00000000-0005-0000-0000-000073200000}"/>
    <cellStyle name="Normal 6 2 5 2 2 2 5" xfId="12535" xr:uid="{00000000-0005-0000-0000-000074200000}"/>
    <cellStyle name="Normal 6 2 5 2 2 2 6" xfId="5496" xr:uid="{00000000-0005-0000-0000-000075200000}"/>
    <cellStyle name="Normal 6 2 5 2 2 3" xfId="3191" xr:uid="{00000000-0005-0000-0000-000076200000}"/>
    <cellStyle name="Normal 6 2 5 2 2 3 2" xfId="13856" xr:uid="{00000000-0005-0000-0000-000077200000}"/>
    <cellStyle name="Normal 6 2 5 2 2 3 3" xfId="9790" xr:uid="{00000000-0005-0000-0000-000078200000}"/>
    <cellStyle name="Normal 6 2 5 2 2 4" xfId="9791" xr:uid="{00000000-0005-0000-0000-000079200000}"/>
    <cellStyle name="Normal 6 2 5 2 2 5" xfId="6829" xr:uid="{00000000-0005-0000-0000-00007A200000}"/>
    <cellStyle name="Normal 6 2 5 2 2 6" xfId="12043" xr:uid="{00000000-0005-0000-0000-00007B200000}"/>
    <cellStyle name="Normal 6 2 5 2 2 7" xfId="5004" xr:uid="{00000000-0005-0000-0000-00007C200000}"/>
    <cellStyle name="Normal 6 2 5 2 3" xfId="1726" xr:uid="{00000000-0005-0000-0000-00007D200000}"/>
    <cellStyle name="Normal 6 2 5 2 3 2" xfId="3682" xr:uid="{00000000-0005-0000-0000-00007E200000}"/>
    <cellStyle name="Normal 6 2 5 2 3 2 2" xfId="14347" xr:uid="{00000000-0005-0000-0000-00007F200000}"/>
    <cellStyle name="Normal 6 2 5 2 3 2 3" xfId="9792" xr:uid="{00000000-0005-0000-0000-000080200000}"/>
    <cellStyle name="Normal 6 2 5 2 3 3" xfId="9793" xr:uid="{00000000-0005-0000-0000-000081200000}"/>
    <cellStyle name="Normal 6 2 5 2 3 4" xfId="7320" xr:uid="{00000000-0005-0000-0000-000082200000}"/>
    <cellStyle name="Normal 6 2 5 2 3 5" xfId="12534" xr:uid="{00000000-0005-0000-0000-000083200000}"/>
    <cellStyle name="Normal 6 2 5 2 3 6" xfId="5495" xr:uid="{00000000-0005-0000-0000-000084200000}"/>
    <cellStyle name="Normal 6 2 5 2 4" xfId="2824" xr:uid="{00000000-0005-0000-0000-000085200000}"/>
    <cellStyle name="Normal 6 2 5 2 4 2" xfId="13489" xr:uid="{00000000-0005-0000-0000-000086200000}"/>
    <cellStyle name="Normal 6 2 5 2 4 3" xfId="9794" xr:uid="{00000000-0005-0000-0000-000087200000}"/>
    <cellStyle name="Normal 6 2 5 2 5" xfId="9795" xr:uid="{00000000-0005-0000-0000-000088200000}"/>
    <cellStyle name="Normal 6 2 5 2 6" xfId="6462" xr:uid="{00000000-0005-0000-0000-000089200000}"/>
    <cellStyle name="Normal 6 2 5 2 7" xfId="11676" xr:uid="{00000000-0005-0000-0000-00008A200000}"/>
    <cellStyle name="Normal 6 2 5 2 8" xfId="4637" xr:uid="{00000000-0005-0000-0000-00008B200000}"/>
    <cellStyle name="Normal 6 2 5 3" xfId="912" xr:uid="{00000000-0005-0000-0000-00008C200000}"/>
    <cellStyle name="Normal 6 2 5 3 2" xfId="1728" xr:uid="{00000000-0005-0000-0000-00008D200000}"/>
    <cellStyle name="Normal 6 2 5 3 2 2" xfId="3684" xr:uid="{00000000-0005-0000-0000-00008E200000}"/>
    <cellStyle name="Normal 6 2 5 3 2 2 2" xfId="14349" xr:uid="{00000000-0005-0000-0000-00008F200000}"/>
    <cellStyle name="Normal 6 2 5 3 2 2 3" xfId="9796" xr:uid="{00000000-0005-0000-0000-000090200000}"/>
    <cellStyle name="Normal 6 2 5 3 2 3" xfId="9797" xr:uid="{00000000-0005-0000-0000-000091200000}"/>
    <cellStyle name="Normal 6 2 5 3 2 4" xfId="7322" xr:uid="{00000000-0005-0000-0000-000092200000}"/>
    <cellStyle name="Normal 6 2 5 3 2 5" xfId="12536" xr:uid="{00000000-0005-0000-0000-000093200000}"/>
    <cellStyle name="Normal 6 2 5 3 2 6" xfId="5497" xr:uid="{00000000-0005-0000-0000-000094200000}"/>
    <cellStyle name="Normal 6 2 5 3 3" xfId="2962" xr:uid="{00000000-0005-0000-0000-000095200000}"/>
    <cellStyle name="Normal 6 2 5 3 3 2" xfId="13627" xr:uid="{00000000-0005-0000-0000-000096200000}"/>
    <cellStyle name="Normal 6 2 5 3 3 3" xfId="9798" xr:uid="{00000000-0005-0000-0000-000097200000}"/>
    <cellStyle name="Normal 6 2 5 3 4" xfId="9799" xr:uid="{00000000-0005-0000-0000-000098200000}"/>
    <cellStyle name="Normal 6 2 5 3 5" xfId="6600" xr:uid="{00000000-0005-0000-0000-000099200000}"/>
    <cellStyle name="Normal 6 2 5 3 6" xfId="11814" xr:uid="{00000000-0005-0000-0000-00009A200000}"/>
    <cellStyle name="Normal 6 2 5 3 7" xfId="4775" xr:uid="{00000000-0005-0000-0000-00009B200000}"/>
    <cellStyle name="Normal 6 2 5 4" xfId="1725" xr:uid="{00000000-0005-0000-0000-00009C200000}"/>
    <cellStyle name="Normal 6 2 5 4 2" xfId="3681" xr:uid="{00000000-0005-0000-0000-00009D200000}"/>
    <cellStyle name="Normal 6 2 5 4 2 2" xfId="14346" xr:uid="{00000000-0005-0000-0000-00009E200000}"/>
    <cellStyle name="Normal 6 2 5 4 2 3" xfId="9800" xr:uid="{00000000-0005-0000-0000-00009F200000}"/>
    <cellStyle name="Normal 6 2 5 4 3" xfId="9801" xr:uid="{00000000-0005-0000-0000-0000A0200000}"/>
    <cellStyle name="Normal 6 2 5 4 4" xfId="7319" xr:uid="{00000000-0005-0000-0000-0000A1200000}"/>
    <cellStyle name="Normal 6 2 5 4 5" xfId="12533" xr:uid="{00000000-0005-0000-0000-0000A2200000}"/>
    <cellStyle name="Normal 6 2 5 4 6" xfId="5494" xr:uid="{00000000-0005-0000-0000-0000A3200000}"/>
    <cellStyle name="Normal 6 2 5 5" xfId="2218" xr:uid="{00000000-0005-0000-0000-0000A4200000}"/>
    <cellStyle name="Normal 6 2 5 5 2" xfId="4070" xr:uid="{00000000-0005-0000-0000-0000A5200000}"/>
    <cellStyle name="Normal 6 2 5 5 2 2" xfId="14732" xr:uid="{00000000-0005-0000-0000-0000A6200000}"/>
    <cellStyle name="Normal 6 2 5 5 2 3" xfId="9802" xr:uid="{00000000-0005-0000-0000-0000A7200000}"/>
    <cellStyle name="Normal 6 2 5 5 3" xfId="9803" xr:uid="{00000000-0005-0000-0000-0000A8200000}"/>
    <cellStyle name="Normal 6 2 5 5 4" xfId="7708" xr:uid="{00000000-0005-0000-0000-0000A9200000}"/>
    <cellStyle name="Normal 6 2 5 5 5" xfId="12919" xr:uid="{00000000-0005-0000-0000-0000AA200000}"/>
    <cellStyle name="Normal 6 2 5 5 6" xfId="5880" xr:uid="{00000000-0005-0000-0000-0000AB200000}"/>
    <cellStyle name="Normal 6 2 5 6" xfId="2362" xr:uid="{00000000-0005-0000-0000-0000AC200000}"/>
    <cellStyle name="Normal 6 2 5 6 2" xfId="4205" xr:uid="{00000000-0005-0000-0000-0000AD200000}"/>
    <cellStyle name="Normal 6 2 5 6 2 2" xfId="14867" xr:uid="{00000000-0005-0000-0000-0000AE200000}"/>
    <cellStyle name="Normal 6 2 5 6 2 3" xfId="9804" xr:uid="{00000000-0005-0000-0000-0000AF200000}"/>
    <cellStyle name="Normal 6 2 5 6 3" xfId="7843" xr:uid="{00000000-0005-0000-0000-0000B0200000}"/>
    <cellStyle name="Normal 6 2 5 6 4" xfId="13054" xr:uid="{00000000-0005-0000-0000-0000B1200000}"/>
    <cellStyle name="Normal 6 2 5 6 5" xfId="6015" xr:uid="{00000000-0005-0000-0000-0000B2200000}"/>
    <cellStyle name="Normal 6 2 5 7" xfId="2689" xr:uid="{00000000-0005-0000-0000-0000B3200000}"/>
    <cellStyle name="Normal 6 2 5 7 2" xfId="13354" xr:uid="{00000000-0005-0000-0000-0000B4200000}"/>
    <cellStyle name="Normal 6 2 5 7 3" xfId="9805" xr:uid="{00000000-0005-0000-0000-0000B5200000}"/>
    <cellStyle name="Normal 6 2 5 8" xfId="9806" xr:uid="{00000000-0005-0000-0000-0000B6200000}"/>
    <cellStyle name="Normal 6 2 5 9" xfId="6327" xr:uid="{00000000-0005-0000-0000-0000B7200000}"/>
    <cellStyle name="Normal 6 2 6" xfId="662" xr:uid="{00000000-0005-0000-0000-0000B8200000}"/>
    <cellStyle name="Normal 6 2 6 10" xfId="11583" xr:uid="{00000000-0005-0000-0000-0000B9200000}"/>
    <cellStyle name="Normal 6 2 6 11" xfId="4544" xr:uid="{00000000-0005-0000-0000-0000BA200000}"/>
    <cellStyle name="Normal 6 2 6 2" xfId="803" xr:uid="{00000000-0005-0000-0000-0000BB200000}"/>
    <cellStyle name="Normal 6 2 6 2 2" xfId="1265" xr:uid="{00000000-0005-0000-0000-0000BC200000}"/>
    <cellStyle name="Normal 6 2 6 2 2 2" xfId="1731" xr:uid="{00000000-0005-0000-0000-0000BD200000}"/>
    <cellStyle name="Normal 6 2 6 2 2 2 2" xfId="3687" xr:uid="{00000000-0005-0000-0000-0000BE200000}"/>
    <cellStyle name="Normal 6 2 6 2 2 2 2 2" xfId="14352" xr:uid="{00000000-0005-0000-0000-0000BF200000}"/>
    <cellStyle name="Normal 6 2 6 2 2 2 2 3" xfId="9807" xr:uid="{00000000-0005-0000-0000-0000C0200000}"/>
    <cellStyle name="Normal 6 2 6 2 2 2 3" xfId="9808" xr:uid="{00000000-0005-0000-0000-0000C1200000}"/>
    <cellStyle name="Normal 6 2 6 2 2 2 4" xfId="7325" xr:uid="{00000000-0005-0000-0000-0000C2200000}"/>
    <cellStyle name="Normal 6 2 6 2 2 2 5" xfId="12539" xr:uid="{00000000-0005-0000-0000-0000C3200000}"/>
    <cellStyle name="Normal 6 2 6 2 2 2 6" xfId="5500" xr:uid="{00000000-0005-0000-0000-0000C4200000}"/>
    <cellStyle name="Normal 6 2 6 2 2 3" xfId="3233" xr:uid="{00000000-0005-0000-0000-0000C5200000}"/>
    <cellStyle name="Normal 6 2 6 2 2 3 2" xfId="13898" xr:uid="{00000000-0005-0000-0000-0000C6200000}"/>
    <cellStyle name="Normal 6 2 6 2 2 3 3" xfId="9809" xr:uid="{00000000-0005-0000-0000-0000C7200000}"/>
    <cellStyle name="Normal 6 2 6 2 2 4" xfId="9810" xr:uid="{00000000-0005-0000-0000-0000C8200000}"/>
    <cellStyle name="Normal 6 2 6 2 2 5" xfId="6871" xr:uid="{00000000-0005-0000-0000-0000C9200000}"/>
    <cellStyle name="Normal 6 2 6 2 2 6" xfId="12085" xr:uid="{00000000-0005-0000-0000-0000CA200000}"/>
    <cellStyle name="Normal 6 2 6 2 2 7" xfId="5046" xr:uid="{00000000-0005-0000-0000-0000CB200000}"/>
    <cellStyle name="Normal 6 2 6 2 3" xfId="1730" xr:uid="{00000000-0005-0000-0000-0000CC200000}"/>
    <cellStyle name="Normal 6 2 6 2 3 2" xfId="3686" xr:uid="{00000000-0005-0000-0000-0000CD200000}"/>
    <cellStyle name="Normal 6 2 6 2 3 2 2" xfId="14351" xr:uid="{00000000-0005-0000-0000-0000CE200000}"/>
    <cellStyle name="Normal 6 2 6 2 3 2 3" xfId="9811" xr:uid="{00000000-0005-0000-0000-0000CF200000}"/>
    <cellStyle name="Normal 6 2 6 2 3 3" xfId="9812" xr:uid="{00000000-0005-0000-0000-0000D0200000}"/>
    <cellStyle name="Normal 6 2 6 2 3 4" xfId="7324" xr:uid="{00000000-0005-0000-0000-0000D1200000}"/>
    <cellStyle name="Normal 6 2 6 2 3 5" xfId="12538" xr:uid="{00000000-0005-0000-0000-0000D2200000}"/>
    <cellStyle name="Normal 6 2 6 2 3 6" xfId="5499" xr:uid="{00000000-0005-0000-0000-0000D3200000}"/>
    <cellStyle name="Normal 6 2 6 2 4" xfId="2866" xr:uid="{00000000-0005-0000-0000-0000D4200000}"/>
    <cellStyle name="Normal 6 2 6 2 4 2" xfId="13531" xr:uid="{00000000-0005-0000-0000-0000D5200000}"/>
    <cellStyle name="Normal 6 2 6 2 4 3" xfId="9813" xr:uid="{00000000-0005-0000-0000-0000D6200000}"/>
    <cellStyle name="Normal 6 2 6 2 5" xfId="9814" xr:uid="{00000000-0005-0000-0000-0000D7200000}"/>
    <cellStyle name="Normal 6 2 6 2 6" xfId="6504" xr:uid="{00000000-0005-0000-0000-0000D8200000}"/>
    <cellStyle name="Normal 6 2 6 2 7" xfId="11718" xr:uid="{00000000-0005-0000-0000-0000D9200000}"/>
    <cellStyle name="Normal 6 2 6 2 8" xfId="4679" xr:uid="{00000000-0005-0000-0000-0000DA200000}"/>
    <cellStyle name="Normal 6 2 6 3" xfId="955" xr:uid="{00000000-0005-0000-0000-0000DB200000}"/>
    <cellStyle name="Normal 6 2 6 3 2" xfId="1732" xr:uid="{00000000-0005-0000-0000-0000DC200000}"/>
    <cellStyle name="Normal 6 2 6 3 2 2" xfId="3688" xr:uid="{00000000-0005-0000-0000-0000DD200000}"/>
    <cellStyle name="Normal 6 2 6 3 2 2 2" xfId="14353" xr:uid="{00000000-0005-0000-0000-0000DE200000}"/>
    <cellStyle name="Normal 6 2 6 3 2 2 3" xfId="9815" xr:uid="{00000000-0005-0000-0000-0000DF200000}"/>
    <cellStyle name="Normal 6 2 6 3 2 3" xfId="9816" xr:uid="{00000000-0005-0000-0000-0000E0200000}"/>
    <cellStyle name="Normal 6 2 6 3 2 4" xfId="7326" xr:uid="{00000000-0005-0000-0000-0000E1200000}"/>
    <cellStyle name="Normal 6 2 6 3 2 5" xfId="12540" xr:uid="{00000000-0005-0000-0000-0000E2200000}"/>
    <cellStyle name="Normal 6 2 6 3 2 6" xfId="5501" xr:uid="{00000000-0005-0000-0000-0000E3200000}"/>
    <cellStyle name="Normal 6 2 6 3 3" xfId="3004" xr:uid="{00000000-0005-0000-0000-0000E4200000}"/>
    <cellStyle name="Normal 6 2 6 3 3 2" xfId="13669" xr:uid="{00000000-0005-0000-0000-0000E5200000}"/>
    <cellStyle name="Normal 6 2 6 3 3 3" xfId="9817" xr:uid="{00000000-0005-0000-0000-0000E6200000}"/>
    <cellStyle name="Normal 6 2 6 3 4" xfId="9818" xr:uid="{00000000-0005-0000-0000-0000E7200000}"/>
    <cellStyle name="Normal 6 2 6 3 5" xfId="6642" xr:uid="{00000000-0005-0000-0000-0000E8200000}"/>
    <cellStyle name="Normal 6 2 6 3 6" xfId="11856" xr:uid="{00000000-0005-0000-0000-0000E9200000}"/>
    <cellStyle name="Normal 6 2 6 3 7" xfId="4817" xr:uid="{00000000-0005-0000-0000-0000EA200000}"/>
    <cellStyle name="Normal 6 2 6 4" xfId="1729" xr:uid="{00000000-0005-0000-0000-0000EB200000}"/>
    <cellStyle name="Normal 6 2 6 4 2" xfId="3685" xr:uid="{00000000-0005-0000-0000-0000EC200000}"/>
    <cellStyle name="Normal 6 2 6 4 2 2" xfId="14350" xr:uid="{00000000-0005-0000-0000-0000ED200000}"/>
    <cellStyle name="Normal 6 2 6 4 2 3" xfId="9819" xr:uid="{00000000-0005-0000-0000-0000EE200000}"/>
    <cellStyle name="Normal 6 2 6 4 3" xfId="9820" xr:uid="{00000000-0005-0000-0000-0000EF200000}"/>
    <cellStyle name="Normal 6 2 6 4 4" xfId="7323" xr:uid="{00000000-0005-0000-0000-0000F0200000}"/>
    <cellStyle name="Normal 6 2 6 4 5" xfId="12537" xr:uid="{00000000-0005-0000-0000-0000F1200000}"/>
    <cellStyle name="Normal 6 2 6 4 6" xfId="5498" xr:uid="{00000000-0005-0000-0000-0000F2200000}"/>
    <cellStyle name="Normal 6 2 6 5" xfId="2260" xr:uid="{00000000-0005-0000-0000-0000F3200000}"/>
    <cellStyle name="Normal 6 2 6 5 2" xfId="4112" xr:uid="{00000000-0005-0000-0000-0000F4200000}"/>
    <cellStyle name="Normal 6 2 6 5 2 2" xfId="14774" xr:uid="{00000000-0005-0000-0000-0000F5200000}"/>
    <cellStyle name="Normal 6 2 6 5 2 3" xfId="9821" xr:uid="{00000000-0005-0000-0000-0000F6200000}"/>
    <cellStyle name="Normal 6 2 6 5 3" xfId="9822" xr:uid="{00000000-0005-0000-0000-0000F7200000}"/>
    <cellStyle name="Normal 6 2 6 5 4" xfId="7750" xr:uid="{00000000-0005-0000-0000-0000F8200000}"/>
    <cellStyle name="Normal 6 2 6 5 5" xfId="12961" xr:uid="{00000000-0005-0000-0000-0000F9200000}"/>
    <cellStyle name="Normal 6 2 6 5 6" xfId="5922" xr:uid="{00000000-0005-0000-0000-0000FA200000}"/>
    <cellStyle name="Normal 6 2 6 6" xfId="2404" xr:uid="{00000000-0005-0000-0000-0000FB200000}"/>
    <cellStyle name="Normal 6 2 6 6 2" xfId="4247" xr:uid="{00000000-0005-0000-0000-0000FC200000}"/>
    <cellStyle name="Normal 6 2 6 6 2 2" xfId="14909" xr:uid="{00000000-0005-0000-0000-0000FD200000}"/>
    <cellStyle name="Normal 6 2 6 6 2 3" xfId="9823" xr:uid="{00000000-0005-0000-0000-0000FE200000}"/>
    <cellStyle name="Normal 6 2 6 6 3" xfId="7885" xr:uid="{00000000-0005-0000-0000-0000FF200000}"/>
    <cellStyle name="Normal 6 2 6 6 4" xfId="13096" xr:uid="{00000000-0005-0000-0000-000000210000}"/>
    <cellStyle name="Normal 6 2 6 6 5" xfId="6057" xr:uid="{00000000-0005-0000-0000-000001210000}"/>
    <cellStyle name="Normal 6 2 6 7" xfId="2731" xr:uid="{00000000-0005-0000-0000-000002210000}"/>
    <cellStyle name="Normal 6 2 6 7 2" xfId="13396" xr:uid="{00000000-0005-0000-0000-000003210000}"/>
    <cellStyle name="Normal 6 2 6 7 3" xfId="9824" xr:uid="{00000000-0005-0000-0000-000004210000}"/>
    <cellStyle name="Normal 6 2 6 8" xfId="9825" xr:uid="{00000000-0005-0000-0000-000005210000}"/>
    <cellStyle name="Normal 6 2 6 9" xfId="6369" xr:uid="{00000000-0005-0000-0000-000006210000}"/>
    <cellStyle name="Normal 6 2 7" xfId="497" xr:uid="{00000000-0005-0000-0000-000007210000}"/>
    <cellStyle name="Normal 6 2 7 2" xfId="1064" xr:uid="{00000000-0005-0000-0000-000008210000}"/>
    <cellStyle name="Normal 6 2 7 2 2" xfId="1734" xr:uid="{00000000-0005-0000-0000-000009210000}"/>
    <cellStyle name="Normal 6 2 7 2 2 2" xfId="3690" xr:uid="{00000000-0005-0000-0000-00000A210000}"/>
    <cellStyle name="Normal 6 2 7 2 2 2 2" xfId="14355" xr:uid="{00000000-0005-0000-0000-00000B210000}"/>
    <cellStyle name="Normal 6 2 7 2 2 2 3" xfId="9826" xr:uid="{00000000-0005-0000-0000-00000C210000}"/>
    <cellStyle name="Normal 6 2 7 2 2 3" xfId="9827" xr:uid="{00000000-0005-0000-0000-00000D210000}"/>
    <cellStyle name="Normal 6 2 7 2 2 4" xfId="7328" xr:uid="{00000000-0005-0000-0000-00000E210000}"/>
    <cellStyle name="Normal 6 2 7 2 2 5" xfId="12542" xr:uid="{00000000-0005-0000-0000-00000F210000}"/>
    <cellStyle name="Normal 6 2 7 2 2 6" xfId="5503" xr:uid="{00000000-0005-0000-0000-000010210000}"/>
    <cellStyle name="Normal 6 2 7 2 3" xfId="3094" xr:uid="{00000000-0005-0000-0000-000011210000}"/>
    <cellStyle name="Normal 6 2 7 2 3 2" xfId="13759" xr:uid="{00000000-0005-0000-0000-000012210000}"/>
    <cellStyle name="Normal 6 2 7 2 3 3" xfId="9828" xr:uid="{00000000-0005-0000-0000-000013210000}"/>
    <cellStyle name="Normal 6 2 7 2 4" xfId="9829" xr:uid="{00000000-0005-0000-0000-000014210000}"/>
    <cellStyle name="Normal 6 2 7 2 5" xfId="6732" xr:uid="{00000000-0005-0000-0000-000015210000}"/>
    <cellStyle name="Normal 6 2 7 2 6" xfId="11946" xr:uid="{00000000-0005-0000-0000-000016210000}"/>
    <cellStyle name="Normal 6 2 7 2 7" xfId="4907" xr:uid="{00000000-0005-0000-0000-000017210000}"/>
    <cellStyle name="Normal 6 2 7 3" xfId="1733" xr:uid="{00000000-0005-0000-0000-000018210000}"/>
    <cellStyle name="Normal 6 2 7 3 2" xfId="3689" xr:uid="{00000000-0005-0000-0000-000019210000}"/>
    <cellStyle name="Normal 6 2 7 3 2 2" xfId="14354" xr:uid="{00000000-0005-0000-0000-00001A210000}"/>
    <cellStyle name="Normal 6 2 7 3 2 3" xfId="9830" xr:uid="{00000000-0005-0000-0000-00001B210000}"/>
    <cellStyle name="Normal 6 2 7 3 3" xfId="9831" xr:uid="{00000000-0005-0000-0000-00001C210000}"/>
    <cellStyle name="Normal 6 2 7 3 4" xfId="7327" xr:uid="{00000000-0005-0000-0000-00001D210000}"/>
    <cellStyle name="Normal 6 2 7 3 5" xfId="12541" xr:uid="{00000000-0005-0000-0000-00001E210000}"/>
    <cellStyle name="Normal 6 2 7 3 6" xfId="5502" xr:uid="{00000000-0005-0000-0000-00001F210000}"/>
    <cellStyle name="Normal 6 2 7 4" xfId="2642" xr:uid="{00000000-0005-0000-0000-000020210000}"/>
    <cellStyle name="Normal 6 2 7 4 2" xfId="13307" xr:uid="{00000000-0005-0000-0000-000021210000}"/>
    <cellStyle name="Normal 6 2 7 4 3" xfId="9832" xr:uid="{00000000-0005-0000-0000-000022210000}"/>
    <cellStyle name="Normal 6 2 7 5" xfId="9833" xr:uid="{00000000-0005-0000-0000-000023210000}"/>
    <cellStyle name="Normal 6 2 7 6" xfId="6280" xr:uid="{00000000-0005-0000-0000-000024210000}"/>
    <cellStyle name="Normal 6 2 7 7" xfId="11494" xr:uid="{00000000-0005-0000-0000-000025210000}"/>
    <cellStyle name="Normal 6 2 7 8" xfId="4455" xr:uid="{00000000-0005-0000-0000-000026210000}"/>
    <cellStyle name="Normal 6 2 8" xfId="713" xr:uid="{00000000-0005-0000-0000-000027210000}"/>
    <cellStyle name="Normal 6 2 8 2" xfId="1176" xr:uid="{00000000-0005-0000-0000-000028210000}"/>
    <cellStyle name="Normal 6 2 8 2 2" xfId="1736" xr:uid="{00000000-0005-0000-0000-000029210000}"/>
    <cellStyle name="Normal 6 2 8 2 2 2" xfId="3692" xr:uid="{00000000-0005-0000-0000-00002A210000}"/>
    <cellStyle name="Normal 6 2 8 2 2 2 2" xfId="14357" xr:uid="{00000000-0005-0000-0000-00002B210000}"/>
    <cellStyle name="Normal 6 2 8 2 2 2 3" xfId="9834" xr:uid="{00000000-0005-0000-0000-00002C210000}"/>
    <cellStyle name="Normal 6 2 8 2 2 3" xfId="9835" xr:uid="{00000000-0005-0000-0000-00002D210000}"/>
    <cellStyle name="Normal 6 2 8 2 2 4" xfId="7330" xr:uid="{00000000-0005-0000-0000-00002E210000}"/>
    <cellStyle name="Normal 6 2 8 2 2 5" xfId="12544" xr:uid="{00000000-0005-0000-0000-00002F210000}"/>
    <cellStyle name="Normal 6 2 8 2 2 6" xfId="5505" xr:uid="{00000000-0005-0000-0000-000030210000}"/>
    <cellStyle name="Normal 6 2 8 2 3" xfId="3144" xr:uid="{00000000-0005-0000-0000-000031210000}"/>
    <cellStyle name="Normal 6 2 8 2 3 2" xfId="13809" xr:uid="{00000000-0005-0000-0000-000032210000}"/>
    <cellStyle name="Normal 6 2 8 2 3 3" xfId="9836" xr:uid="{00000000-0005-0000-0000-000033210000}"/>
    <cellStyle name="Normal 6 2 8 2 4" xfId="9837" xr:uid="{00000000-0005-0000-0000-000034210000}"/>
    <cellStyle name="Normal 6 2 8 2 5" xfId="6782" xr:uid="{00000000-0005-0000-0000-000035210000}"/>
    <cellStyle name="Normal 6 2 8 2 6" xfId="11996" xr:uid="{00000000-0005-0000-0000-000036210000}"/>
    <cellStyle name="Normal 6 2 8 2 7" xfId="4957" xr:uid="{00000000-0005-0000-0000-000037210000}"/>
    <cellStyle name="Normal 6 2 8 3" xfId="1735" xr:uid="{00000000-0005-0000-0000-000038210000}"/>
    <cellStyle name="Normal 6 2 8 3 2" xfId="3691" xr:uid="{00000000-0005-0000-0000-000039210000}"/>
    <cellStyle name="Normal 6 2 8 3 2 2" xfId="14356" xr:uid="{00000000-0005-0000-0000-00003A210000}"/>
    <cellStyle name="Normal 6 2 8 3 2 3" xfId="9838" xr:uid="{00000000-0005-0000-0000-00003B210000}"/>
    <cellStyle name="Normal 6 2 8 3 3" xfId="9839" xr:uid="{00000000-0005-0000-0000-00003C210000}"/>
    <cellStyle name="Normal 6 2 8 3 4" xfId="7329" xr:uid="{00000000-0005-0000-0000-00003D210000}"/>
    <cellStyle name="Normal 6 2 8 3 5" xfId="12543" xr:uid="{00000000-0005-0000-0000-00003E210000}"/>
    <cellStyle name="Normal 6 2 8 3 6" xfId="5504" xr:uid="{00000000-0005-0000-0000-00003F210000}"/>
    <cellStyle name="Normal 6 2 8 4" xfId="2777" xr:uid="{00000000-0005-0000-0000-000040210000}"/>
    <cellStyle name="Normal 6 2 8 4 2" xfId="13442" xr:uid="{00000000-0005-0000-0000-000041210000}"/>
    <cellStyle name="Normal 6 2 8 4 3" xfId="9840" xr:uid="{00000000-0005-0000-0000-000042210000}"/>
    <cellStyle name="Normal 6 2 8 5" xfId="9841" xr:uid="{00000000-0005-0000-0000-000043210000}"/>
    <cellStyle name="Normal 6 2 8 6" xfId="6415" xr:uid="{00000000-0005-0000-0000-000044210000}"/>
    <cellStyle name="Normal 6 2 8 7" xfId="11629" xr:uid="{00000000-0005-0000-0000-000045210000}"/>
    <cellStyle name="Normal 6 2 8 8" xfId="4590" xr:uid="{00000000-0005-0000-0000-000046210000}"/>
    <cellStyle name="Normal 6 2 9" xfId="382" xr:uid="{00000000-0005-0000-0000-000047210000}"/>
    <cellStyle name="Normal 6 2 9 2" xfId="1007" xr:uid="{00000000-0005-0000-0000-000048210000}"/>
    <cellStyle name="Normal 6 2 9 2 2" xfId="1738" xr:uid="{00000000-0005-0000-0000-000049210000}"/>
    <cellStyle name="Normal 6 2 9 2 2 2" xfId="3694" xr:uid="{00000000-0005-0000-0000-00004A210000}"/>
    <cellStyle name="Normal 6 2 9 2 2 2 2" xfId="14359" xr:uid="{00000000-0005-0000-0000-00004B210000}"/>
    <cellStyle name="Normal 6 2 9 2 2 2 3" xfId="9842" xr:uid="{00000000-0005-0000-0000-00004C210000}"/>
    <cellStyle name="Normal 6 2 9 2 2 3" xfId="9843" xr:uid="{00000000-0005-0000-0000-00004D210000}"/>
    <cellStyle name="Normal 6 2 9 2 2 4" xfId="7332" xr:uid="{00000000-0005-0000-0000-00004E210000}"/>
    <cellStyle name="Normal 6 2 9 2 2 5" xfId="12546" xr:uid="{00000000-0005-0000-0000-00004F210000}"/>
    <cellStyle name="Normal 6 2 9 2 2 6" xfId="5507" xr:uid="{00000000-0005-0000-0000-000050210000}"/>
    <cellStyle name="Normal 6 2 9 2 3" xfId="3050" xr:uid="{00000000-0005-0000-0000-000051210000}"/>
    <cellStyle name="Normal 6 2 9 2 3 2" xfId="13715" xr:uid="{00000000-0005-0000-0000-000052210000}"/>
    <cellStyle name="Normal 6 2 9 2 3 3" xfId="9844" xr:uid="{00000000-0005-0000-0000-000053210000}"/>
    <cellStyle name="Normal 6 2 9 2 4" xfId="9845" xr:uid="{00000000-0005-0000-0000-000054210000}"/>
    <cellStyle name="Normal 6 2 9 2 5" xfId="6688" xr:uid="{00000000-0005-0000-0000-000055210000}"/>
    <cellStyle name="Normal 6 2 9 2 6" xfId="11902" xr:uid="{00000000-0005-0000-0000-000056210000}"/>
    <cellStyle name="Normal 6 2 9 2 7" xfId="4863" xr:uid="{00000000-0005-0000-0000-000057210000}"/>
    <cellStyle name="Normal 6 2 9 3" xfId="1737" xr:uid="{00000000-0005-0000-0000-000058210000}"/>
    <cellStyle name="Normal 6 2 9 3 2" xfId="3693" xr:uid="{00000000-0005-0000-0000-000059210000}"/>
    <cellStyle name="Normal 6 2 9 3 2 2" xfId="14358" xr:uid="{00000000-0005-0000-0000-00005A210000}"/>
    <cellStyle name="Normal 6 2 9 3 2 3" xfId="9846" xr:uid="{00000000-0005-0000-0000-00005B210000}"/>
    <cellStyle name="Normal 6 2 9 3 3" xfId="9847" xr:uid="{00000000-0005-0000-0000-00005C210000}"/>
    <cellStyle name="Normal 6 2 9 3 4" xfId="7331" xr:uid="{00000000-0005-0000-0000-00005D210000}"/>
    <cellStyle name="Normal 6 2 9 3 5" xfId="12545" xr:uid="{00000000-0005-0000-0000-00005E210000}"/>
    <cellStyle name="Normal 6 2 9 3 6" xfId="5506" xr:uid="{00000000-0005-0000-0000-00005F210000}"/>
    <cellStyle name="Normal 6 2 9 4" xfId="2593" xr:uid="{00000000-0005-0000-0000-000060210000}"/>
    <cellStyle name="Normal 6 2 9 4 2" xfId="13258" xr:uid="{00000000-0005-0000-0000-000061210000}"/>
    <cellStyle name="Normal 6 2 9 4 3" xfId="9848" xr:uid="{00000000-0005-0000-0000-000062210000}"/>
    <cellStyle name="Normal 6 2 9 5" xfId="9849" xr:uid="{00000000-0005-0000-0000-000063210000}"/>
    <cellStyle name="Normal 6 2 9 6" xfId="6231" xr:uid="{00000000-0005-0000-0000-000064210000}"/>
    <cellStyle name="Normal 6 2 9 7" xfId="11445" xr:uid="{00000000-0005-0000-0000-000065210000}"/>
    <cellStyle name="Normal 6 2 9 8" xfId="4406" xr:uid="{00000000-0005-0000-0000-000066210000}"/>
    <cellStyle name="Normal 6 20" xfId="4303" xr:uid="{00000000-0005-0000-0000-000067210000}"/>
    <cellStyle name="Normal 6 21" xfId="78" xr:uid="{00000000-0005-0000-0000-000068210000}"/>
    <cellStyle name="Normal 6 3" xfId="107" xr:uid="{00000000-0005-0000-0000-000069210000}"/>
    <cellStyle name="Normal 6 3 10" xfId="1332" xr:uid="{00000000-0005-0000-0000-00006A210000}"/>
    <cellStyle name="Normal 6 3 10 2" xfId="3288" xr:uid="{00000000-0005-0000-0000-00006B210000}"/>
    <cellStyle name="Normal 6 3 10 2 2" xfId="13953" xr:uid="{00000000-0005-0000-0000-00006C210000}"/>
    <cellStyle name="Normal 6 3 10 2 3" xfId="9850" xr:uid="{00000000-0005-0000-0000-00006D210000}"/>
    <cellStyle name="Normal 6 3 10 3" xfId="9851" xr:uid="{00000000-0005-0000-0000-00006E210000}"/>
    <cellStyle name="Normal 6 3 10 4" xfId="6926" xr:uid="{00000000-0005-0000-0000-00006F210000}"/>
    <cellStyle name="Normal 6 3 10 5" xfId="12140" xr:uid="{00000000-0005-0000-0000-000070210000}"/>
    <cellStyle name="Normal 6 3 10 6" xfId="5101" xr:uid="{00000000-0005-0000-0000-000071210000}"/>
    <cellStyle name="Normal 6 3 11" xfId="281" xr:uid="{00000000-0005-0000-0000-000072210000}"/>
    <cellStyle name="Normal 6 3 11 2" xfId="2554" xr:uid="{00000000-0005-0000-0000-000073210000}"/>
    <cellStyle name="Normal 6 3 11 2 2" xfId="13220" xr:uid="{00000000-0005-0000-0000-000074210000}"/>
    <cellStyle name="Normal 6 3 11 2 3" xfId="9852" xr:uid="{00000000-0005-0000-0000-000075210000}"/>
    <cellStyle name="Normal 6 3 11 3" xfId="9853" xr:uid="{00000000-0005-0000-0000-000076210000}"/>
    <cellStyle name="Normal 6 3 11 4" xfId="6192" xr:uid="{00000000-0005-0000-0000-000077210000}"/>
    <cellStyle name="Normal 6 3 11 5" xfId="11407" xr:uid="{00000000-0005-0000-0000-000078210000}"/>
    <cellStyle name="Normal 6 3 11 6" xfId="4368" xr:uid="{00000000-0005-0000-0000-000079210000}"/>
    <cellStyle name="Normal 6 3 12" xfId="2170" xr:uid="{00000000-0005-0000-0000-00007A210000}"/>
    <cellStyle name="Normal 6 3 12 2" xfId="4028" xr:uid="{00000000-0005-0000-0000-00007B210000}"/>
    <cellStyle name="Normal 6 3 12 2 2" xfId="14690" xr:uid="{00000000-0005-0000-0000-00007C210000}"/>
    <cellStyle name="Normal 6 3 12 2 3" xfId="9854" xr:uid="{00000000-0005-0000-0000-00007D210000}"/>
    <cellStyle name="Normal 6 3 12 3" xfId="9855" xr:uid="{00000000-0005-0000-0000-00007E210000}"/>
    <cellStyle name="Normal 6 3 12 4" xfId="7666" xr:uid="{00000000-0005-0000-0000-00007F210000}"/>
    <cellStyle name="Normal 6 3 12 5" xfId="12877" xr:uid="{00000000-0005-0000-0000-000080210000}"/>
    <cellStyle name="Normal 6 3 12 6" xfId="5838" xr:uid="{00000000-0005-0000-0000-000081210000}"/>
    <cellStyle name="Normal 6 3 13" xfId="2321" xr:uid="{00000000-0005-0000-0000-000082210000}"/>
    <cellStyle name="Normal 6 3 13 2" xfId="4164" xr:uid="{00000000-0005-0000-0000-000083210000}"/>
    <cellStyle name="Normal 6 3 13 2 2" xfId="14826" xr:uid="{00000000-0005-0000-0000-000084210000}"/>
    <cellStyle name="Normal 6 3 13 2 3" xfId="9856" xr:uid="{00000000-0005-0000-0000-000085210000}"/>
    <cellStyle name="Normal 6 3 13 3" xfId="7802" xr:uid="{00000000-0005-0000-0000-000086210000}"/>
    <cellStyle name="Normal 6 3 13 4" xfId="13013" xr:uid="{00000000-0005-0000-0000-000087210000}"/>
    <cellStyle name="Normal 6 3 13 5" xfId="5974" xr:uid="{00000000-0005-0000-0000-000088210000}"/>
    <cellStyle name="Normal 6 3 14" xfId="2495" xr:uid="{00000000-0005-0000-0000-000089210000}"/>
    <cellStyle name="Normal 6 3 14 2" xfId="9857" xr:uid="{00000000-0005-0000-0000-00008A210000}"/>
    <cellStyle name="Normal 6 3 14 3" xfId="13162" xr:uid="{00000000-0005-0000-0000-00008B210000}"/>
    <cellStyle name="Normal 6 3 14 4" xfId="6092" xr:uid="{00000000-0005-0000-0000-00008C210000}"/>
    <cellStyle name="Normal 6 3 15" xfId="9858" xr:uid="{00000000-0005-0000-0000-00008D210000}"/>
    <cellStyle name="Normal 6 3 16" xfId="6133" xr:uid="{00000000-0005-0000-0000-00008E210000}"/>
    <cellStyle name="Normal 6 3 17" xfId="11349" xr:uid="{00000000-0005-0000-0000-00008F210000}"/>
    <cellStyle name="Normal 6 3 18" xfId="4310" xr:uid="{00000000-0005-0000-0000-000090210000}"/>
    <cellStyle name="Normal 6 3 2" xfId="153" xr:uid="{00000000-0005-0000-0000-000091210000}"/>
    <cellStyle name="Normal 6 3 2 10" xfId="2171" xr:uid="{00000000-0005-0000-0000-000092210000}"/>
    <cellStyle name="Normal 6 3 2 10 2" xfId="4029" xr:uid="{00000000-0005-0000-0000-000093210000}"/>
    <cellStyle name="Normal 6 3 2 10 2 2" xfId="14691" xr:uid="{00000000-0005-0000-0000-000094210000}"/>
    <cellStyle name="Normal 6 3 2 10 2 3" xfId="9859" xr:uid="{00000000-0005-0000-0000-000095210000}"/>
    <cellStyle name="Normal 6 3 2 10 3" xfId="9860" xr:uid="{00000000-0005-0000-0000-000096210000}"/>
    <cellStyle name="Normal 6 3 2 10 4" xfId="7667" xr:uid="{00000000-0005-0000-0000-000097210000}"/>
    <cellStyle name="Normal 6 3 2 10 5" xfId="12878" xr:uid="{00000000-0005-0000-0000-000098210000}"/>
    <cellStyle name="Normal 6 3 2 10 6" xfId="5839" xr:uid="{00000000-0005-0000-0000-000099210000}"/>
    <cellStyle name="Normal 6 3 2 11" xfId="2322" xr:uid="{00000000-0005-0000-0000-00009A210000}"/>
    <cellStyle name="Normal 6 3 2 11 2" xfId="4165" xr:uid="{00000000-0005-0000-0000-00009B210000}"/>
    <cellStyle name="Normal 6 3 2 11 2 2" xfId="14827" xr:uid="{00000000-0005-0000-0000-00009C210000}"/>
    <cellStyle name="Normal 6 3 2 11 2 3" xfId="9861" xr:uid="{00000000-0005-0000-0000-00009D210000}"/>
    <cellStyle name="Normal 6 3 2 11 3" xfId="7803" xr:uid="{00000000-0005-0000-0000-00009E210000}"/>
    <cellStyle name="Normal 6 3 2 11 4" xfId="13014" xr:uid="{00000000-0005-0000-0000-00009F210000}"/>
    <cellStyle name="Normal 6 3 2 11 5" xfId="5975" xr:uid="{00000000-0005-0000-0000-0000A0210000}"/>
    <cellStyle name="Normal 6 3 2 12" xfId="2503" xr:uid="{00000000-0005-0000-0000-0000A1210000}"/>
    <cellStyle name="Normal 6 3 2 12 2" xfId="9862" xr:uid="{00000000-0005-0000-0000-0000A2210000}"/>
    <cellStyle name="Normal 6 3 2 12 3" xfId="13170" xr:uid="{00000000-0005-0000-0000-0000A3210000}"/>
    <cellStyle name="Normal 6 3 2 12 4" xfId="6114" xr:uid="{00000000-0005-0000-0000-0000A4210000}"/>
    <cellStyle name="Normal 6 3 2 13" xfId="9863" xr:uid="{00000000-0005-0000-0000-0000A5210000}"/>
    <cellStyle name="Normal 6 3 2 14" xfId="6141" xr:uid="{00000000-0005-0000-0000-0000A6210000}"/>
    <cellStyle name="Normal 6 3 2 15" xfId="11357" xr:uid="{00000000-0005-0000-0000-0000A7210000}"/>
    <cellStyle name="Normal 6 3 2 16" xfId="4318" xr:uid="{00000000-0005-0000-0000-0000A8210000}"/>
    <cellStyle name="Normal 6 3 2 2" xfId="607" xr:uid="{00000000-0005-0000-0000-0000A9210000}"/>
    <cellStyle name="Normal 6 3 2 2 10" xfId="11548" xr:uid="{00000000-0005-0000-0000-0000AA210000}"/>
    <cellStyle name="Normal 6 3 2 2 11" xfId="4509" xr:uid="{00000000-0005-0000-0000-0000AB210000}"/>
    <cellStyle name="Normal 6 3 2 2 2" xfId="767" xr:uid="{00000000-0005-0000-0000-0000AC210000}"/>
    <cellStyle name="Normal 6 3 2 2 2 2" xfId="1230" xr:uid="{00000000-0005-0000-0000-0000AD210000}"/>
    <cellStyle name="Normal 6 3 2 2 2 2 2" xfId="1741" xr:uid="{00000000-0005-0000-0000-0000AE210000}"/>
    <cellStyle name="Normal 6 3 2 2 2 2 2 2" xfId="3697" xr:uid="{00000000-0005-0000-0000-0000AF210000}"/>
    <cellStyle name="Normal 6 3 2 2 2 2 2 2 2" xfId="14362" xr:uid="{00000000-0005-0000-0000-0000B0210000}"/>
    <cellStyle name="Normal 6 3 2 2 2 2 2 2 3" xfId="9864" xr:uid="{00000000-0005-0000-0000-0000B1210000}"/>
    <cellStyle name="Normal 6 3 2 2 2 2 2 3" xfId="9865" xr:uid="{00000000-0005-0000-0000-0000B2210000}"/>
    <cellStyle name="Normal 6 3 2 2 2 2 2 4" xfId="7335" xr:uid="{00000000-0005-0000-0000-0000B3210000}"/>
    <cellStyle name="Normal 6 3 2 2 2 2 2 5" xfId="12549" xr:uid="{00000000-0005-0000-0000-0000B4210000}"/>
    <cellStyle name="Normal 6 3 2 2 2 2 2 6" xfId="5510" xr:uid="{00000000-0005-0000-0000-0000B5210000}"/>
    <cellStyle name="Normal 6 3 2 2 2 2 3" xfId="3198" xr:uid="{00000000-0005-0000-0000-0000B6210000}"/>
    <cellStyle name="Normal 6 3 2 2 2 2 3 2" xfId="13863" xr:uid="{00000000-0005-0000-0000-0000B7210000}"/>
    <cellStyle name="Normal 6 3 2 2 2 2 3 3" xfId="9866" xr:uid="{00000000-0005-0000-0000-0000B8210000}"/>
    <cellStyle name="Normal 6 3 2 2 2 2 4" xfId="9867" xr:uid="{00000000-0005-0000-0000-0000B9210000}"/>
    <cellStyle name="Normal 6 3 2 2 2 2 5" xfId="6836" xr:uid="{00000000-0005-0000-0000-0000BA210000}"/>
    <cellStyle name="Normal 6 3 2 2 2 2 6" xfId="12050" xr:uid="{00000000-0005-0000-0000-0000BB210000}"/>
    <cellStyle name="Normal 6 3 2 2 2 2 7" xfId="5011" xr:uid="{00000000-0005-0000-0000-0000BC210000}"/>
    <cellStyle name="Normal 6 3 2 2 2 3" xfId="1740" xr:uid="{00000000-0005-0000-0000-0000BD210000}"/>
    <cellStyle name="Normal 6 3 2 2 2 3 2" xfId="3696" xr:uid="{00000000-0005-0000-0000-0000BE210000}"/>
    <cellStyle name="Normal 6 3 2 2 2 3 2 2" xfId="14361" xr:uid="{00000000-0005-0000-0000-0000BF210000}"/>
    <cellStyle name="Normal 6 3 2 2 2 3 2 3" xfId="9868" xr:uid="{00000000-0005-0000-0000-0000C0210000}"/>
    <cellStyle name="Normal 6 3 2 2 2 3 3" xfId="9869" xr:uid="{00000000-0005-0000-0000-0000C1210000}"/>
    <cellStyle name="Normal 6 3 2 2 2 3 4" xfId="7334" xr:uid="{00000000-0005-0000-0000-0000C2210000}"/>
    <cellStyle name="Normal 6 3 2 2 2 3 5" xfId="12548" xr:uid="{00000000-0005-0000-0000-0000C3210000}"/>
    <cellStyle name="Normal 6 3 2 2 2 3 6" xfId="5509" xr:uid="{00000000-0005-0000-0000-0000C4210000}"/>
    <cellStyle name="Normal 6 3 2 2 2 4" xfId="2831" xr:uid="{00000000-0005-0000-0000-0000C5210000}"/>
    <cellStyle name="Normal 6 3 2 2 2 4 2" xfId="13496" xr:uid="{00000000-0005-0000-0000-0000C6210000}"/>
    <cellStyle name="Normal 6 3 2 2 2 4 3" xfId="9870" xr:uid="{00000000-0005-0000-0000-0000C7210000}"/>
    <cellStyle name="Normal 6 3 2 2 2 5" xfId="9871" xr:uid="{00000000-0005-0000-0000-0000C8210000}"/>
    <cellStyle name="Normal 6 3 2 2 2 6" xfId="6469" xr:uid="{00000000-0005-0000-0000-0000C9210000}"/>
    <cellStyle name="Normal 6 3 2 2 2 7" xfId="11683" xr:uid="{00000000-0005-0000-0000-0000CA210000}"/>
    <cellStyle name="Normal 6 3 2 2 2 8" xfId="4644" xr:uid="{00000000-0005-0000-0000-0000CB210000}"/>
    <cellStyle name="Normal 6 3 2 2 3" xfId="919" xr:uid="{00000000-0005-0000-0000-0000CC210000}"/>
    <cellStyle name="Normal 6 3 2 2 3 2" xfId="1742" xr:uid="{00000000-0005-0000-0000-0000CD210000}"/>
    <cellStyle name="Normal 6 3 2 2 3 2 2" xfId="3698" xr:uid="{00000000-0005-0000-0000-0000CE210000}"/>
    <cellStyle name="Normal 6 3 2 2 3 2 2 2" xfId="14363" xr:uid="{00000000-0005-0000-0000-0000CF210000}"/>
    <cellStyle name="Normal 6 3 2 2 3 2 2 3" xfId="9872" xr:uid="{00000000-0005-0000-0000-0000D0210000}"/>
    <cellStyle name="Normal 6 3 2 2 3 2 3" xfId="9873" xr:uid="{00000000-0005-0000-0000-0000D1210000}"/>
    <cellStyle name="Normal 6 3 2 2 3 2 4" xfId="7336" xr:uid="{00000000-0005-0000-0000-0000D2210000}"/>
    <cellStyle name="Normal 6 3 2 2 3 2 5" xfId="12550" xr:uid="{00000000-0005-0000-0000-0000D3210000}"/>
    <cellStyle name="Normal 6 3 2 2 3 2 6" xfId="5511" xr:uid="{00000000-0005-0000-0000-0000D4210000}"/>
    <cellStyle name="Normal 6 3 2 2 3 3" xfId="2969" xr:uid="{00000000-0005-0000-0000-0000D5210000}"/>
    <cellStyle name="Normal 6 3 2 2 3 3 2" xfId="13634" xr:uid="{00000000-0005-0000-0000-0000D6210000}"/>
    <cellStyle name="Normal 6 3 2 2 3 3 3" xfId="9874" xr:uid="{00000000-0005-0000-0000-0000D7210000}"/>
    <cellStyle name="Normal 6 3 2 2 3 4" xfId="9875" xr:uid="{00000000-0005-0000-0000-0000D8210000}"/>
    <cellStyle name="Normal 6 3 2 2 3 5" xfId="6607" xr:uid="{00000000-0005-0000-0000-0000D9210000}"/>
    <cellStyle name="Normal 6 3 2 2 3 6" xfId="11821" xr:uid="{00000000-0005-0000-0000-0000DA210000}"/>
    <cellStyle name="Normal 6 3 2 2 3 7" xfId="4782" xr:uid="{00000000-0005-0000-0000-0000DB210000}"/>
    <cellStyle name="Normal 6 3 2 2 4" xfId="1739" xr:uid="{00000000-0005-0000-0000-0000DC210000}"/>
    <cellStyle name="Normal 6 3 2 2 4 2" xfId="3695" xr:uid="{00000000-0005-0000-0000-0000DD210000}"/>
    <cellStyle name="Normal 6 3 2 2 4 2 2" xfId="14360" xr:uid="{00000000-0005-0000-0000-0000DE210000}"/>
    <cellStyle name="Normal 6 3 2 2 4 2 3" xfId="9876" xr:uid="{00000000-0005-0000-0000-0000DF210000}"/>
    <cellStyle name="Normal 6 3 2 2 4 3" xfId="9877" xr:uid="{00000000-0005-0000-0000-0000E0210000}"/>
    <cellStyle name="Normal 6 3 2 2 4 4" xfId="7333" xr:uid="{00000000-0005-0000-0000-0000E1210000}"/>
    <cellStyle name="Normal 6 3 2 2 4 5" xfId="12547" xr:uid="{00000000-0005-0000-0000-0000E2210000}"/>
    <cellStyle name="Normal 6 3 2 2 4 6" xfId="5508" xr:uid="{00000000-0005-0000-0000-0000E3210000}"/>
    <cellStyle name="Normal 6 3 2 2 5" xfId="2225" xr:uid="{00000000-0005-0000-0000-0000E4210000}"/>
    <cellStyle name="Normal 6 3 2 2 5 2" xfId="4077" xr:uid="{00000000-0005-0000-0000-0000E5210000}"/>
    <cellStyle name="Normal 6 3 2 2 5 2 2" xfId="14739" xr:uid="{00000000-0005-0000-0000-0000E6210000}"/>
    <cellStyle name="Normal 6 3 2 2 5 2 3" xfId="9878" xr:uid="{00000000-0005-0000-0000-0000E7210000}"/>
    <cellStyle name="Normal 6 3 2 2 5 3" xfId="9879" xr:uid="{00000000-0005-0000-0000-0000E8210000}"/>
    <cellStyle name="Normal 6 3 2 2 5 4" xfId="7715" xr:uid="{00000000-0005-0000-0000-0000E9210000}"/>
    <cellStyle name="Normal 6 3 2 2 5 5" xfId="12926" xr:uid="{00000000-0005-0000-0000-0000EA210000}"/>
    <cellStyle name="Normal 6 3 2 2 5 6" xfId="5887" xr:uid="{00000000-0005-0000-0000-0000EB210000}"/>
    <cellStyle name="Normal 6 3 2 2 6" xfId="2369" xr:uid="{00000000-0005-0000-0000-0000EC210000}"/>
    <cellStyle name="Normal 6 3 2 2 6 2" xfId="4212" xr:uid="{00000000-0005-0000-0000-0000ED210000}"/>
    <cellStyle name="Normal 6 3 2 2 6 2 2" xfId="14874" xr:uid="{00000000-0005-0000-0000-0000EE210000}"/>
    <cellStyle name="Normal 6 3 2 2 6 2 3" xfId="9880" xr:uid="{00000000-0005-0000-0000-0000EF210000}"/>
    <cellStyle name="Normal 6 3 2 2 6 3" xfId="7850" xr:uid="{00000000-0005-0000-0000-0000F0210000}"/>
    <cellStyle name="Normal 6 3 2 2 6 4" xfId="13061" xr:uid="{00000000-0005-0000-0000-0000F1210000}"/>
    <cellStyle name="Normal 6 3 2 2 6 5" xfId="6022" xr:uid="{00000000-0005-0000-0000-0000F2210000}"/>
    <cellStyle name="Normal 6 3 2 2 7" xfId="2696" xr:uid="{00000000-0005-0000-0000-0000F3210000}"/>
    <cellStyle name="Normal 6 3 2 2 7 2" xfId="13361" xr:uid="{00000000-0005-0000-0000-0000F4210000}"/>
    <cellStyle name="Normal 6 3 2 2 7 3" xfId="9881" xr:uid="{00000000-0005-0000-0000-0000F5210000}"/>
    <cellStyle name="Normal 6 3 2 2 8" xfId="9882" xr:uid="{00000000-0005-0000-0000-0000F6210000}"/>
    <cellStyle name="Normal 6 3 2 2 9" xfId="6334" xr:uid="{00000000-0005-0000-0000-0000F7210000}"/>
    <cellStyle name="Normal 6 3 2 3" xfId="669" xr:uid="{00000000-0005-0000-0000-0000F8210000}"/>
    <cellStyle name="Normal 6 3 2 3 10" xfId="11590" xr:uid="{00000000-0005-0000-0000-0000F9210000}"/>
    <cellStyle name="Normal 6 3 2 3 11" xfId="4551" xr:uid="{00000000-0005-0000-0000-0000FA210000}"/>
    <cellStyle name="Normal 6 3 2 3 2" xfId="810" xr:uid="{00000000-0005-0000-0000-0000FB210000}"/>
    <cellStyle name="Normal 6 3 2 3 2 2" xfId="1272" xr:uid="{00000000-0005-0000-0000-0000FC210000}"/>
    <cellStyle name="Normal 6 3 2 3 2 2 2" xfId="1745" xr:uid="{00000000-0005-0000-0000-0000FD210000}"/>
    <cellStyle name="Normal 6 3 2 3 2 2 2 2" xfId="3701" xr:uid="{00000000-0005-0000-0000-0000FE210000}"/>
    <cellStyle name="Normal 6 3 2 3 2 2 2 2 2" xfId="14366" xr:uid="{00000000-0005-0000-0000-0000FF210000}"/>
    <cellStyle name="Normal 6 3 2 3 2 2 2 2 3" xfId="9883" xr:uid="{00000000-0005-0000-0000-000000220000}"/>
    <cellStyle name="Normal 6 3 2 3 2 2 2 3" xfId="9884" xr:uid="{00000000-0005-0000-0000-000001220000}"/>
    <cellStyle name="Normal 6 3 2 3 2 2 2 4" xfId="7339" xr:uid="{00000000-0005-0000-0000-000002220000}"/>
    <cellStyle name="Normal 6 3 2 3 2 2 2 5" xfId="12553" xr:uid="{00000000-0005-0000-0000-000003220000}"/>
    <cellStyle name="Normal 6 3 2 3 2 2 2 6" xfId="5514" xr:uid="{00000000-0005-0000-0000-000004220000}"/>
    <cellStyle name="Normal 6 3 2 3 2 2 3" xfId="3240" xr:uid="{00000000-0005-0000-0000-000005220000}"/>
    <cellStyle name="Normal 6 3 2 3 2 2 3 2" xfId="13905" xr:uid="{00000000-0005-0000-0000-000006220000}"/>
    <cellStyle name="Normal 6 3 2 3 2 2 3 3" xfId="9885" xr:uid="{00000000-0005-0000-0000-000007220000}"/>
    <cellStyle name="Normal 6 3 2 3 2 2 4" xfId="9886" xr:uid="{00000000-0005-0000-0000-000008220000}"/>
    <cellStyle name="Normal 6 3 2 3 2 2 5" xfId="6878" xr:uid="{00000000-0005-0000-0000-000009220000}"/>
    <cellStyle name="Normal 6 3 2 3 2 2 6" xfId="12092" xr:uid="{00000000-0005-0000-0000-00000A220000}"/>
    <cellStyle name="Normal 6 3 2 3 2 2 7" xfId="5053" xr:uid="{00000000-0005-0000-0000-00000B220000}"/>
    <cellStyle name="Normal 6 3 2 3 2 3" xfId="1744" xr:uid="{00000000-0005-0000-0000-00000C220000}"/>
    <cellStyle name="Normal 6 3 2 3 2 3 2" xfId="3700" xr:uid="{00000000-0005-0000-0000-00000D220000}"/>
    <cellStyle name="Normal 6 3 2 3 2 3 2 2" xfId="14365" xr:uid="{00000000-0005-0000-0000-00000E220000}"/>
    <cellStyle name="Normal 6 3 2 3 2 3 2 3" xfId="9887" xr:uid="{00000000-0005-0000-0000-00000F220000}"/>
    <cellStyle name="Normal 6 3 2 3 2 3 3" xfId="9888" xr:uid="{00000000-0005-0000-0000-000010220000}"/>
    <cellStyle name="Normal 6 3 2 3 2 3 4" xfId="7338" xr:uid="{00000000-0005-0000-0000-000011220000}"/>
    <cellStyle name="Normal 6 3 2 3 2 3 5" xfId="12552" xr:uid="{00000000-0005-0000-0000-000012220000}"/>
    <cellStyle name="Normal 6 3 2 3 2 3 6" xfId="5513" xr:uid="{00000000-0005-0000-0000-000013220000}"/>
    <cellStyle name="Normal 6 3 2 3 2 4" xfId="2873" xr:uid="{00000000-0005-0000-0000-000014220000}"/>
    <cellStyle name="Normal 6 3 2 3 2 4 2" xfId="13538" xr:uid="{00000000-0005-0000-0000-000015220000}"/>
    <cellStyle name="Normal 6 3 2 3 2 4 3" xfId="9889" xr:uid="{00000000-0005-0000-0000-000016220000}"/>
    <cellStyle name="Normal 6 3 2 3 2 5" xfId="9890" xr:uid="{00000000-0005-0000-0000-000017220000}"/>
    <cellStyle name="Normal 6 3 2 3 2 6" xfId="6511" xr:uid="{00000000-0005-0000-0000-000018220000}"/>
    <cellStyle name="Normal 6 3 2 3 2 7" xfId="11725" xr:uid="{00000000-0005-0000-0000-000019220000}"/>
    <cellStyle name="Normal 6 3 2 3 2 8" xfId="4686" xr:uid="{00000000-0005-0000-0000-00001A220000}"/>
    <cellStyle name="Normal 6 3 2 3 3" xfId="962" xr:uid="{00000000-0005-0000-0000-00001B220000}"/>
    <cellStyle name="Normal 6 3 2 3 3 2" xfId="1746" xr:uid="{00000000-0005-0000-0000-00001C220000}"/>
    <cellStyle name="Normal 6 3 2 3 3 2 2" xfId="3702" xr:uid="{00000000-0005-0000-0000-00001D220000}"/>
    <cellStyle name="Normal 6 3 2 3 3 2 2 2" xfId="14367" xr:uid="{00000000-0005-0000-0000-00001E220000}"/>
    <cellStyle name="Normal 6 3 2 3 3 2 2 3" xfId="9891" xr:uid="{00000000-0005-0000-0000-00001F220000}"/>
    <cellStyle name="Normal 6 3 2 3 3 2 3" xfId="9892" xr:uid="{00000000-0005-0000-0000-000020220000}"/>
    <cellStyle name="Normal 6 3 2 3 3 2 4" xfId="7340" xr:uid="{00000000-0005-0000-0000-000021220000}"/>
    <cellStyle name="Normal 6 3 2 3 3 2 5" xfId="12554" xr:uid="{00000000-0005-0000-0000-000022220000}"/>
    <cellStyle name="Normal 6 3 2 3 3 2 6" xfId="5515" xr:uid="{00000000-0005-0000-0000-000023220000}"/>
    <cellStyle name="Normal 6 3 2 3 3 3" xfId="3011" xr:uid="{00000000-0005-0000-0000-000024220000}"/>
    <cellStyle name="Normal 6 3 2 3 3 3 2" xfId="13676" xr:uid="{00000000-0005-0000-0000-000025220000}"/>
    <cellStyle name="Normal 6 3 2 3 3 3 3" xfId="9893" xr:uid="{00000000-0005-0000-0000-000026220000}"/>
    <cellStyle name="Normal 6 3 2 3 3 4" xfId="9894" xr:uid="{00000000-0005-0000-0000-000027220000}"/>
    <cellStyle name="Normal 6 3 2 3 3 5" xfId="6649" xr:uid="{00000000-0005-0000-0000-000028220000}"/>
    <cellStyle name="Normal 6 3 2 3 3 6" xfId="11863" xr:uid="{00000000-0005-0000-0000-000029220000}"/>
    <cellStyle name="Normal 6 3 2 3 3 7" xfId="4824" xr:uid="{00000000-0005-0000-0000-00002A220000}"/>
    <cellStyle name="Normal 6 3 2 3 4" xfId="1743" xr:uid="{00000000-0005-0000-0000-00002B220000}"/>
    <cellStyle name="Normal 6 3 2 3 4 2" xfId="3699" xr:uid="{00000000-0005-0000-0000-00002C220000}"/>
    <cellStyle name="Normal 6 3 2 3 4 2 2" xfId="14364" xr:uid="{00000000-0005-0000-0000-00002D220000}"/>
    <cellStyle name="Normal 6 3 2 3 4 2 3" xfId="9895" xr:uid="{00000000-0005-0000-0000-00002E220000}"/>
    <cellStyle name="Normal 6 3 2 3 4 3" xfId="9896" xr:uid="{00000000-0005-0000-0000-00002F220000}"/>
    <cellStyle name="Normal 6 3 2 3 4 4" xfId="7337" xr:uid="{00000000-0005-0000-0000-000030220000}"/>
    <cellStyle name="Normal 6 3 2 3 4 5" xfId="12551" xr:uid="{00000000-0005-0000-0000-000031220000}"/>
    <cellStyle name="Normal 6 3 2 3 4 6" xfId="5512" xr:uid="{00000000-0005-0000-0000-000032220000}"/>
    <cellStyle name="Normal 6 3 2 3 5" xfId="2267" xr:uid="{00000000-0005-0000-0000-000033220000}"/>
    <cellStyle name="Normal 6 3 2 3 5 2" xfId="4119" xr:uid="{00000000-0005-0000-0000-000034220000}"/>
    <cellStyle name="Normal 6 3 2 3 5 2 2" xfId="14781" xr:uid="{00000000-0005-0000-0000-000035220000}"/>
    <cellStyle name="Normal 6 3 2 3 5 2 3" xfId="9897" xr:uid="{00000000-0005-0000-0000-000036220000}"/>
    <cellStyle name="Normal 6 3 2 3 5 3" xfId="9898" xr:uid="{00000000-0005-0000-0000-000037220000}"/>
    <cellStyle name="Normal 6 3 2 3 5 4" xfId="7757" xr:uid="{00000000-0005-0000-0000-000038220000}"/>
    <cellStyle name="Normal 6 3 2 3 5 5" xfId="12968" xr:uid="{00000000-0005-0000-0000-000039220000}"/>
    <cellStyle name="Normal 6 3 2 3 5 6" xfId="5929" xr:uid="{00000000-0005-0000-0000-00003A220000}"/>
    <cellStyle name="Normal 6 3 2 3 6" xfId="2411" xr:uid="{00000000-0005-0000-0000-00003B220000}"/>
    <cellStyle name="Normal 6 3 2 3 6 2" xfId="4254" xr:uid="{00000000-0005-0000-0000-00003C220000}"/>
    <cellStyle name="Normal 6 3 2 3 6 2 2" xfId="14916" xr:uid="{00000000-0005-0000-0000-00003D220000}"/>
    <cellStyle name="Normal 6 3 2 3 6 2 3" xfId="9899" xr:uid="{00000000-0005-0000-0000-00003E220000}"/>
    <cellStyle name="Normal 6 3 2 3 6 3" xfId="7892" xr:uid="{00000000-0005-0000-0000-00003F220000}"/>
    <cellStyle name="Normal 6 3 2 3 6 4" xfId="13103" xr:uid="{00000000-0005-0000-0000-000040220000}"/>
    <cellStyle name="Normal 6 3 2 3 6 5" xfId="6064" xr:uid="{00000000-0005-0000-0000-000041220000}"/>
    <cellStyle name="Normal 6 3 2 3 7" xfId="2738" xr:uid="{00000000-0005-0000-0000-000042220000}"/>
    <cellStyle name="Normal 6 3 2 3 7 2" xfId="13403" xr:uid="{00000000-0005-0000-0000-000043220000}"/>
    <cellStyle name="Normal 6 3 2 3 7 3" xfId="9900" xr:uid="{00000000-0005-0000-0000-000044220000}"/>
    <cellStyle name="Normal 6 3 2 3 8" xfId="9901" xr:uid="{00000000-0005-0000-0000-000045220000}"/>
    <cellStyle name="Normal 6 3 2 3 9" xfId="6376" xr:uid="{00000000-0005-0000-0000-000046220000}"/>
    <cellStyle name="Normal 6 3 2 4" xfId="504" xr:uid="{00000000-0005-0000-0000-000047220000}"/>
    <cellStyle name="Normal 6 3 2 4 2" xfId="1071" xr:uid="{00000000-0005-0000-0000-000048220000}"/>
    <cellStyle name="Normal 6 3 2 4 2 2" xfId="1748" xr:uid="{00000000-0005-0000-0000-000049220000}"/>
    <cellStyle name="Normal 6 3 2 4 2 2 2" xfId="3704" xr:uid="{00000000-0005-0000-0000-00004A220000}"/>
    <cellStyle name="Normal 6 3 2 4 2 2 2 2" xfId="14369" xr:uid="{00000000-0005-0000-0000-00004B220000}"/>
    <cellStyle name="Normal 6 3 2 4 2 2 2 3" xfId="9902" xr:uid="{00000000-0005-0000-0000-00004C220000}"/>
    <cellStyle name="Normal 6 3 2 4 2 2 3" xfId="9903" xr:uid="{00000000-0005-0000-0000-00004D220000}"/>
    <cellStyle name="Normal 6 3 2 4 2 2 4" xfId="7342" xr:uid="{00000000-0005-0000-0000-00004E220000}"/>
    <cellStyle name="Normal 6 3 2 4 2 2 5" xfId="12556" xr:uid="{00000000-0005-0000-0000-00004F220000}"/>
    <cellStyle name="Normal 6 3 2 4 2 2 6" xfId="5517" xr:uid="{00000000-0005-0000-0000-000050220000}"/>
    <cellStyle name="Normal 6 3 2 4 2 3" xfId="3101" xr:uid="{00000000-0005-0000-0000-000051220000}"/>
    <cellStyle name="Normal 6 3 2 4 2 3 2" xfId="13766" xr:uid="{00000000-0005-0000-0000-000052220000}"/>
    <cellStyle name="Normal 6 3 2 4 2 3 3" xfId="9904" xr:uid="{00000000-0005-0000-0000-000053220000}"/>
    <cellStyle name="Normal 6 3 2 4 2 4" xfId="9905" xr:uid="{00000000-0005-0000-0000-000054220000}"/>
    <cellStyle name="Normal 6 3 2 4 2 5" xfId="6739" xr:uid="{00000000-0005-0000-0000-000055220000}"/>
    <cellStyle name="Normal 6 3 2 4 2 6" xfId="11953" xr:uid="{00000000-0005-0000-0000-000056220000}"/>
    <cellStyle name="Normal 6 3 2 4 2 7" xfId="4914" xr:uid="{00000000-0005-0000-0000-000057220000}"/>
    <cellStyle name="Normal 6 3 2 4 3" xfId="1747" xr:uid="{00000000-0005-0000-0000-000058220000}"/>
    <cellStyle name="Normal 6 3 2 4 3 2" xfId="3703" xr:uid="{00000000-0005-0000-0000-000059220000}"/>
    <cellStyle name="Normal 6 3 2 4 3 2 2" xfId="14368" xr:uid="{00000000-0005-0000-0000-00005A220000}"/>
    <cellStyle name="Normal 6 3 2 4 3 2 3" xfId="9906" xr:uid="{00000000-0005-0000-0000-00005B220000}"/>
    <cellStyle name="Normal 6 3 2 4 3 3" xfId="9907" xr:uid="{00000000-0005-0000-0000-00005C220000}"/>
    <cellStyle name="Normal 6 3 2 4 3 4" xfId="7341" xr:uid="{00000000-0005-0000-0000-00005D220000}"/>
    <cellStyle name="Normal 6 3 2 4 3 5" xfId="12555" xr:uid="{00000000-0005-0000-0000-00005E220000}"/>
    <cellStyle name="Normal 6 3 2 4 3 6" xfId="5516" xr:uid="{00000000-0005-0000-0000-00005F220000}"/>
    <cellStyle name="Normal 6 3 2 4 4" xfId="2649" xr:uid="{00000000-0005-0000-0000-000060220000}"/>
    <cellStyle name="Normal 6 3 2 4 4 2" xfId="13314" xr:uid="{00000000-0005-0000-0000-000061220000}"/>
    <cellStyle name="Normal 6 3 2 4 4 3" xfId="9908" xr:uid="{00000000-0005-0000-0000-000062220000}"/>
    <cellStyle name="Normal 6 3 2 4 5" xfId="9909" xr:uid="{00000000-0005-0000-0000-000063220000}"/>
    <cellStyle name="Normal 6 3 2 4 6" xfId="6287" xr:uid="{00000000-0005-0000-0000-000064220000}"/>
    <cellStyle name="Normal 6 3 2 4 7" xfId="11501" xr:uid="{00000000-0005-0000-0000-000065220000}"/>
    <cellStyle name="Normal 6 3 2 4 8" xfId="4462" xr:uid="{00000000-0005-0000-0000-000066220000}"/>
    <cellStyle name="Normal 6 3 2 5" xfId="720" xr:uid="{00000000-0005-0000-0000-000067220000}"/>
    <cellStyle name="Normal 6 3 2 5 2" xfId="1183" xr:uid="{00000000-0005-0000-0000-000068220000}"/>
    <cellStyle name="Normal 6 3 2 5 2 2" xfId="1750" xr:uid="{00000000-0005-0000-0000-000069220000}"/>
    <cellStyle name="Normal 6 3 2 5 2 2 2" xfId="3706" xr:uid="{00000000-0005-0000-0000-00006A220000}"/>
    <cellStyle name="Normal 6 3 2 5 2 2 2 2" xfId="14371" xr:uid="{00000000-0005-0000-0000-00006B220000}"/>
    <cellStyle name="Normal 6 3 2 5 2 2 2 3" xfId="9910" xr:uid="{00000000-0005-0000-0000-00006C220000}"/>
    <cellStyle name="Normal 6 3 2 5 2 2 3" xfId="9911" xr:uid="{00000000-0005-0000-0000-00006D220000}"/>
    <cellStyle name="Normal 6 3 2 5 2 2 4" xfId="7344" xr:uid="{00000000-0005-0000-0000-00006E220000}"/>
    <cellStyle name="Normal 6 3 2 5 2 2 5" xfId="12558" xr:uid="{00000000-0005-0000-0000-00006F220000}"/>
    <cellStyle name="Normal 6 3 2 5 2 2 6" xfId="5519" xr:uid="{00000000-0005-0000-0000-000070220000}"/>
    <cellStyle name="Normal 6 3 2 5 2 3" xfId="3151" xr:uid="{00000000-0005-0000-0000-000071220000}"/>
    <cellStyle name="Normal 6 3 2 5 2 3 2" xfId="13816" xr:uid="{00000000-0005-0000-0000-000072220000}"/>
    <cellStyle name="Normal 6 3 2 5 2 3 3" xfId="9912" xr:uid="{00000000-0005-0000-0000-000073220000}"/>
    <cellStyle name="Normal 6 3 2 5 2 4" xfId="9913" xr:uid="{00000000-0005-0000-0000-000074220000}"/>
    <cellStyle name="Normal 6 3 2 5 2 5" xfId="6789" xr:uid="{00000000-0005-0000-0000-000075220000}"/>
    <cellStyle name="Normal 6 3 2 5 2 6" xfId="12003" xr:uid="{00000000-0005-0000-0000-000076220000}"/>
    <cellStyle name="Normal 6 3 2 5 2 7" xfId="4964" xr:uid="{00000000-0005-0000-0000-000077220000}"/>
    <cellStyle name="Normal 6 3 2 5 3" xfId="1749" xr:uid="{00000000-0005-0000-0000-000078220000}"/>
    <cellStyle name="Normal 6 3 2 5 3 2" xfId="3705" xr:uid="{00000000-0005-0000-0000-000079220000}"/>
    <cellStyle name="Normal 6 3 2 5 3 2 2" xfId="14370" xr:uid="{00000000-0005-0000-0000-00007A220000}"/>
    <cellStyle name="Normal 6 3 2 5 3 2 3" xfId="9914" xr:uid="{00000000-0005-0000-0000-00007B220000}"/>
    <cellStyle name="Normal 6 3 2 5 3 3" xfId="9915" xr:uid="{00000000-0005-0000-0000-00007C220000}"/>
    <cellStyle name="Normal 6 3 2 5 3 4" xfId="7343" xr:uid="{00000000-0005-0000-0000-00007D220000}"/>
    <cellStyle name="Normal 6 3 2 5 3 5" xfId="12557" xr:uid="{00000000-0005-0000-0000-00007E220000}"/>
    <cellStyle name="Normal 6 3 2 5 3 6" xfId="5518" xr:uid="{00000000-0005-0000-0000-00007F220000}"/>
    <cellStyle name="Normal 6 3 2 5 4" xfId="2784" xr:uid="{00000000-0005-0000-0000-000080220000}"/>
    <cellStyle name="Normal 6 3 2 5 4 2" xfId="13449" xr:uid="{00000000-0005-0000-0000-000081220000}"/>
    <cellStyle name="Normal 6 3 2 5 4 3" xfId="9916" xr:uid="{00000000-0005-0000-0000-000082220000}"/>
    <cellStyle name="Normal 6 3 2 5 5" xfId="9917" xr:uid="{00000000-0005-0000-0000-000083220000}"/>
    <cellStyle name="Normal 6 3 2 5 6" xfId="6422" xr:uid="{00000000-0005-0000-0000-000084220000}"/>
    <cellStyle name="Normal 6 3 2 5 7" xfId="11636" xr:uid="{00000000-0005-0000-0000-000085220000}"/>
    <cellStyle name="Normal 6 3 2 5 8" xfId="4597" xr:uid="{00000000-0005-0000-0000-000086220000}"/>
    <cellStyle name="Normal 6 3 2 6" xfId="389" xr:uid="{00000000-0005-0000-0000-000087220000}"/>
    <cellStyle name="Normal 6 3 2 6 2" xfId="1014" xr:uid="{00000000-0005-0000-0000-000088220000}"/>
    <cellStyle name="Normal 6 3 2 6 2 2" xfId="1752" xr:uid="{00000000-0005-0000-0000-000089220000}"/>
    <cellStyle name="Normal 6 3 2 6 2 2 2" xfId="3708" xr:uid="{00000000-0005-0000-0000-00008A220000}"/>
    <cellStyle name="Normal 6 3 2 6 2 2 2 2" xfId="14373" xr:uid="{00000000-0005-0000-0000-00008B220000}"/>
    <cellStyle name="Normal 6 3 2 6 2 2 2 3" xfId="9918" xr:uid="{00000000-0005-0000-0000-00008C220000}"/>
    <cellStyle name="Normal 6 3 2 6 2 2 3" xfId="9919" xr:uid="{00000000-0005-0000-0000-00008D220000}"/>
    <cellStyle name="Normal 6 3 2 6 2 2 4" xfId="7346" xr:uid="{00000000-0005-0000-0000-00008E220000}"/>
    <cellStyle name="Normal 6 3 2 6 2 2 5" xfId="12560" xr:uid="{00000000-0005-0000-0000-00008F220000}"/>
    <cellStyle name="Normal 6 3 2 6 2 2 6" xfId="5521" xr:uid="{00000000-0005-0000-0000-000090220000}"/>
    <cellStyle name="Normal 6 3 2 6 2 3" xfId="3057" xr:uid="{00000000-0005-0000-0000-000091220000}"/>
    <cellStyle name="Normal 6 3 2 6 2 3 2" xfId="13722" xr:uid="{00000000-0005-0000-0000-000092220000}"/>
    <cellStyle name="Normal 6 3 2 6 2 3 3" xfId="9920" xr:uid="{00000000-0005-0000-0000-000093220000}"/>
    <cellStyle name="Normal 6 3 2 6 2 4" xfId="9921" xr:uid="{00000000-0005-0000-0000-000094220000}"/>
    <cellStyle name="Normal 6 3 2 6 2 5" xfId="6695" xr:uid="{00000000-0005-0000-0000-000095220000}"/>
    <cellStyle name="Normal 6 3 2 6 2 6" xfId="11909" xr:uid="{00000000-0005-0000-0000-000096220000}"/>
    <cellStyle name="Normal 6 3 2 6 2 7" xfId="4870" xr:uid="{00000000-0005-0000-0000-000097220000}"/>
    <cellStyle name="Normal 6 3 2 6 3" xfId="1751" xr:uid="{00000000-0005-0000-0000-000098220000}"/>
    <cellStyle name="Normal 6 3 2 6 3 2" xfId="3707" xr:uid="{00000000-0005-0000-0000-000099220000}"/>
    <cellStyle name="Normal 6 3 2 6 3 2 2" xfId="14372" xr:uid="{00000000-0005-0000-0000-00009A220000}"/>
    <cellStyle name="Normal 6 3 2 6 3 2 3" xfId="9922" xr:uid="{00000000-0005-0000-0000-00009B220000}"/>
    <cellStyle name="Normal 6 3 2 6 3 3" xfId="9923" xr:uid="{00000000-0005-0000-0000-00009C220000}"/>
    <cellStyle name="Normal 6 3 2 6 3 4" xfId="7345" xr:uid="{00000000-0005-0000-0000-00009D220000}"/>
    <cellStyle name="Normal 6 3 2 6 3 5" xfId="12559" xr:uid="{00000000-0005-0000-0000-00009E220000}"/>
    <cellStyle name="Normal 6 3 2 6 3 6" xfId="5520" xr:uid="{00000000-0005-0000-0000-00009F220000}"/>
    <cellStyle name="Normal 6 3 2 6 4" xfId="2600" xr:uid="{00000000-0005-0000-0000-0000A0220000}"/>
    <cellStyle name="Normal 6 3 2 6 4 2" xfId="13265" xr:uid="{00000000-0005-0000-0000-0000A1220000}"/>
    <cellStyle name="Normal 6 3 2 6 4 3" xfId="9924" xr:uid="{00000000-0005-0000-0000-0000A2220000}"/>
    <cellStyle name="Normal 6 3 2 6 5" xfId="9925" xr:uid="{00000000-0005-0000-0000-0000A3220000}"/>
    <cellStyle name="Normal 6 3 2 6 6" xfId="6238" xr:uid="{00000000-0005-0000-0000-0000A4220000}"/>
    <cellStyle name="Normal 6 3 2 6 7" xfId="11452" xr:uid="{00000000-0005-0000-0000-0000A5220000}"/>
    <cellStyle name="Normal 6 3 2 6 8" xfId="4413" xr:uid="{00000000-0005-0000-0000-0000A6220000}"/>
    <cellStyle name="Normal 6 3 2 7" xfId="868" xr:uid="{00000000-0005-0000-0000-0000A7220000}"/>
    <cellStyle name="Normal 6 3 2 7 2" xfId="1753" xr:uid="{00000000-0005-0000-0000-0000A8220000}"/>
    <cellStyle name="Normal 6 3 2 7 2 2" xfId="3709" xr:uid="{00000000-0005-0000-0000-0000A9220000}"/>
    <cellStyle name="Normal 6 3 2 7 2 2 2" xfId="14374" xr:uid="{00000000-0005-0000-0000-0000AA220000}"/>
    <cellStyle name="Normal 6 3 2 7 2 2 3" xfId="9926" xr:uid="{00000000-0005-0000-0000-0000AB220000}"/>
    <cellStyle name="Normal 6 3 2 7 2 3" xfId="9927" xr:uid="{00000000-0005-0000-0000-0000AC220000}"/>
    <cellStyle name="Normal 6 3 2 7 2 4" xfId="7347" xr:uid="{00000000-0005-0000-0000-0000AD220000}"/>
    <cellStyle name="Normal 6 3 2 7 2 5" xfId="12561" xr:uid="{00000000-0005-0000-0000-0000AE220000}"/>
    <cellStyle name="Normal 6 3 2 7 2 6" xfId="5522" xr:uid="{00000000-0005-0000-0000-0000AF220000}"/>
    <cellStyle name="Normal 6 3 2 7 3" xfId="2922" xr:uid="{00000000-0005-0000-0000-0000B0220000}"/>
    <cellStyle name="Normal 6 3 2 7 3 2" xfId="13587" xr:uid="{00000000-0005-0000-0000-0000B1220000}"/>
    <cellStyle name="Normal 6 3 2 7 3 3" xfId="9928" xr:uid="{00000000-0005-0000-0000-0000B2220000}"/>
    <cellStyle name="Normal 6 3 2 7 4" xfId="9929" xr:uid="{00000000-0005-0000-0000-0000B3220000}"/>
    <cellStyle name="Normal 6 3 2 7 5" xfId="6560" xr:uid="{00000000-0005-0000-0000-0000B4220000}"/>
    <cellStyle name="Normal 6 3 2 7 6" xfId="11774" xr:uid="{00000000-0005-0000-0000-0000B5220000}"/>
    <cellStyle name="Normal 6 3 2 7 7" xfId="4735" xr:uid="{00000000-0005-0000-0000-0000B6220000}"/>
    <cellStyle name="Normal 6 3 2 8" xfId="1333" xr:uid="{00000000-0005-0000-0000-0000B7220000}"/>
    <cellStyle name="Normal 6 3 2 8 2" xfId="3289" xr:uid="{00000000-0005-0000-0000-0000B8220000}"/>
    <cellStyle name="Normal 6 3 2 8 2 2" xfId="13954" xr:uid="{00000000-0005-0000-0000-0000B9220000}"/>
    <cellStyle name="Normal 6 3 2 8 2 3" xfId="9930" xr:uid="{00000000-0005-0000-0000-0000BA220000}"/>
    <cellStyle name="Normal 6 3 2 8 3" xfId="9931" xr:uid="{00000000-0005-0000-0000-0000BB220000}"/>
    <cellStyle name="Normal 6 3 2 8 4" xfId="6927" xr:uid="{00000000-0005-0000-0000-0000BC220000}"/>
    <cellStyle name="Normal 6 3 2 8 5" xfId="12141" xr:uid="{00000000-0005-0000-0000-0000BD220000}"/>
    <cellStyle name="Normal 6 3 2 8 6" xfId="5102" xr:uid="{00000000-0005-0000-0000-0000BE220000}"/>
    <cellStyle name="Normal 6 3 2 9" xfId="282" xr:uid="{00000000-0005-0000-0000-0000BF220000}"/>
    <cellStyle name="Normal 6 3 2 9 2" xfId="2555" xr:uid="{00000000-0005-0000-0000-0000C0220000}"/>
    <cellStyle name="Normal 6 3 2 9 2 2" xfId="13221" xr:uid="{00000000-0005-0000-0000-0000C1220000}"/>
    <cellStyle name="Normal 6 3 2 9 2 3" xfId="9932" xr:uid="{00000000-0005-0000-0000-0000C2220000}"/>
    <cellStyle name="Normal 6 3 2 9 3" xfId="9933" xr:uid="{00000000-0005-0000-0000-0000C3220000}"/>
    <cellStyle name="Normal 6 3 2 9 4" xfId="6193" xr:uid="{00000000-0005-0000-0000-0000C4220000}"/>
    <cellStyle name="Normal 6 3 2 9 5" xfId="11408" xr:uid="{00000000-0005-0000-0000-0000C5220000}"/>
    <cellStyle name="Normal 6 3 2 9 6" xfId="4369" xr:uid="{00000000-0005-0000-0000-0000C6220000}"/>
    <cellStyle name="Normal 6 3 3" xfId="190" xr:uid="{00000000-0005-0000-0000-0000C7220000}"/>
    <cellStyle name="Normal 6 3 3 10" xfId="2172" xr:uid="{00000000-0005-0000-0000-0000C8220000}"/>
    <cellStyle name="Normal 6 3 3 10 2" xfId="4030" xr:uid="{00000000-0005-0000-0000-0000C9220000}"/>
    <cellStyle name="Normal 6 3 3 10 2 2" xfId="14692" xr:uid="{00000000-0005-0000-0000-0000CA220000}"/>
    <cellStyle name="Normal 6 3 3 10 2 3" xfId="9934" xr:uid="{00000000-0005-0000-0000-0000CB220000}"/>
    <cellStyle name="Normal 6 3 3 10 3" xfId="9935" xr:uid="{00000000-0005-0000-0000-0000CC220000}"/>
    <cellStyle name="Normal 6 3 3 10 4" xfId="7668" xr:uid="{00000000-0005-0000-0000-0000CD220000}"/>
    <cellStyle name="Normal 6 3 3 10 5" xfId="12879" xr:uid="{00000000-0005-0000-0000-0000CE220000}"/>
    <cellStyle name="Normal 6 3 3 10 6" xfId="5840" xr:uid="{00000000-0005-0000-0000-0000CF220000}"/>
    <cellStyle name="Normal 6 3 3 11" xfId="2323" xr:uid="{00000000-0005-0000-0000-0000D0220000}"/>
    <cellStyle name="Normal 6 3 3 11 2" xfId="4166" xr:uid="{00000000-0005-0000-0000-0000D1220000}"/>
    <cellStyle name="Normal 6 3 3 11 2 2" xfId="14828" xr:uid="{00000000-0005-0000-0000-0000D2220000}"/>
    <cellStyle name="Normal 6 3 3 11 2 3" xfId="9936" xr:uid="{00000000-0005-0000-0000-0000D3220000}"/>
    <cellStyle name="Normal 6 3 3 11 3" xfId="7804" xr:uid="{00000000-0005-0000-0000-0000D4220000}"/>
    <cellStyle name="Normal 6 3 3 11 4" xfId="13015" xr:uid="{00000000-0005-0000-0000-0000D5220000}"/>
    <cellStyle name="Normal 6 3 3 11 5" xfId="5976" xr:uid="{00000000-0005-0000-0000-0000D6220000}"/>
    <cellStyle name="Normal 6 3 3 12" xfId="2518" xr:uid="{00000000-0005-0000-0000-0000D7220000}"/>
    <cellStyle name="Normal 6 3 3 12 2" xfId="9937" xr:uid="{00000000-0005-0000-0000-0000D8220000}"/>
    <cellStyle name="Normal 6 3 3 12 3" xfId="13185" xr:uid="{00000000-0005-0000-0000-0000D9220000}"/>
    <cellStyle name="Normal 6 3 3 12 4" xfId="6115" xr:uid="{00000000-0005-0000-0000-0000DA220000}"/>
    <cellStyle name="Normal 6 3 3 13" xfId="9938" xr:uid="{00000000-0005-0000-0000-0000DB220000}"/>
    <cellStyle name="Normal 6 3 3 14" xfId="6156" xr:uid="{00000000-0005-0000-0000-0000DC220000}"/>
    <cellStyle name="Normal 6 3 3 15" xfId="11372" xr:uid="{00000000-0005-0000-0000-0000DD220000}"/>
    <cellStyle name="Normal 6 3 3 16" xfId="4333" xr:uid="{00000000-0005-0000-0000-0000DE220000}"/>
    <cellStyle name="Normal 6 3 3 2" xfId="608" xr:uid="{00000000-0005-0000-0000-0000DF220000}"/>
    <cellStyle name="Normal 6 3 3 2 10" xfId="11549" xr:uid="{00000000-0005-0000-0000-0000E0220000}"/>
    <cellStyle name="Normal 6 3 3 2 11" xfId="4510" xr:uid="{00000000-0005-0000-0000-0000E1220000}"/>
    <cellStyle name="Normal 6 3 3 2 2" xfId="768" xr:uid="{00000000-0005-0000-0000-0000E2220000}"/>
    <cellStyle name="Normal 6 3 3 2 2 2" xfId="1231" xr:uid="{00000000-0005-0000-0000-0000E3220000}"/>
    <cellStyle name="Normal 6 3 3 2 2 2 2" xfId="1756" xr:uid="{00000000-0005-0000-0000-0000E4220000}"/>
    <cellStyle name="Normal 6 3 3 2 2 2 2 2" xfId="3712" xr:uid="{00000000-0005-0000-0000-0000E5220000}"/>
    <cellStyle name="Normal 6 3 3 2 2 2 2 2 2" xfId="14377" xr:uid="{00000000-0005-0000-0000-0000E6220000}"/>
    <cellStyle name="Normal 6 3 3 2 2 2 2 2 3" xfId="9939" xr:uid="{00000000-0005-0000-0000-0000E7220000}"/>
    <cellStyle name="Normal 6 3 3 2 2 2 2 3" xfId="9940" xr:uid="{00000000-0005-0000-0000-0000E8220000}"/>
    <cellStyle name="Normal 6 3 3 2 2 2 2 4" xfId="7350" xr:uid="{00000000-0005-0000-0000-0000E9220000}"/>
    <cellStyle name="Normal 6 3 3 2 2 2 2 5" xfId="12564" xr:uid="{00000000-0005-0000-0000-0000EA220000}"/>
    <cellStyle name="Normal 6 3 3 2 2 2 2 6" xfId="5525" xr:uid="{00000000-0005-0000-0000-0000EB220000}"/>
    <cellStyle name="Normal 6 3 3 2 2 2 3" xfId="3199" xr:uid="{00000000-0005-0000-0000-0000EC220000}"/>
    <cellStyle name="Normal 6 3 3 2 2 2 3 2" xfId="13864" xr:uid="{00000000-0005-0000-0000-0000ED220000}"/>
    <cellStyle name="Normal 6 3 3 2 2 2 3 3" xfId="9941" xr:uid="{00000000-0005-0000-0000-0000EE220000}"/>
    <cellStyle name="Normal 6 3 3 2 2 2 4" xfId="9942" xr:uid="{00000000-0005-0000-0000-0000EF220000}"/>
    <cellStyle name="Normal 6 3 3 2 2 2 5" xfId="6837" xr:uid="{00000000-0005-0000-0000-0000F0220000}"/>
    <cellStyle name="Normal 6 3 3 2 2 2 6" xfId="12051" xr:uid="{00000000-0005-0000-0000-0000F1220000}"/>
    <cellStyle name="Normal 6 3 3 2 2 2 7" xfId="5012" xr:uid="{00000000-0005-0000-0000-0000F2220000}"/>
    <cellStyle name="Normal 6 3 3 2 2 3" xfId="1755" xr:uid="{00000000-0005-0000-0000-0000F3220000}"/>
    <cellStyle name="Normal 6 3 3 2 2 3 2" xfId="3711" xr:uid="{00000000-0005-0000-0000-0000F4220000}"/>
    <cellStyle name="Normal 6 3 3 2 2 3 2 2" xfId="14376" xr:uid="{00000000-0005-0000-0000-0000F5220000}"/>
    <cellStyle name="Normal 6 3 3 2 2 3 2 3" xfId="9943" xr:uid="{00000000-0005-0000-0000-0000F6220000}"/>
    <cellStyle name="Normal 6 3 3 2 2 3 3" xfId="9944" xr:uid="{00000000-0005-0000-0000-0000F7220000}"/>
    <cellStyle name="Normal 6 3 3 2 2 3 4" xfId="7349" xr:uid="{00000000-0005-0000-0000-0000F8220000}"/>
    <cellStyle name="Normal 6 3 3 2 2 3 5" xfId="12563" xr:uid="{00000000-0005-0000-0000-0000F9220000}"/>
    <cellStyle name="Normal 6 3 3 2 2 3 6" xfId="5524" xr:uid="{00000000-0005-0000-0000-0000FA220000}"/>
    <cellStyle name="Normal 6 3 3 2 2 4" xfId="2832" xr:uid="{00000000-0005-0000-0000-0000FB220000}"/>
    <cellStyle name="Normal 6 3 3 2 2 4 2" xfId="13497" xr:uid="{00000000-0005-0000-0000-0000FC220000}"/>
    <cellStyle name="Normal 6 3 3 2 2 4 3" xfId="9945" xr:uid="{00000000-0005-0000-0000-0000FD220000}"/>
    <cellStyle name="Normal 6 3 3 2 2 5" xfId="9946" xr:uid="{00000000-0005-0000-0000-0000FE220000}"/>
    <cellStyle name="Normal 6 3 3 2 2 6" xfId="6470" xr:uid="{00000000-0005-0000-0000-0000FF220000}"/>
    <cellStyle name="Normal 6 3 3 2 2 7" xfId="11684" xr:uid="{00000000-0005-0000-0000-000000230000}"/>
    <cellStyle name="Normal 6 3 3 2 2 8" xfId="4645" xr:uid="{00000000-0005-0000-0000-000001230000}"/>
    <cellStyle name="Normal 6 3 3 2 3" xfId="920" xr:uid="{00000000-0005-0000-0000-000002230000}"/>
    <cellStyle name="Normal 6 3 3 2 3 2" xfId="1757" xr:uid="{00000000-0005-0000-0000-000003230000}"/>
    <cellStyle name="Normal 6 3 3 2 3 2 2" xfId="3713" xr:uid="{00000000-0005-0000-0000-000004230000}"/>
    <cellStyle name="Normal 6 3 3 2 3 2 2 2" xfId="14378" xr:uid="{00000000-0005-0000-0000-000005230000}"/>
    <cellStyle name="Normal 6 3 3 2 3 2 2 3" xfId="9947" xr:uid="{00000000-0005-0000-0000-000006230000}"/>
    <cellStyle name="Normal 6 3 3 2 3 2 3" xfId="9948" xr:uid="{00000000-0005-0000-0000-000007230000}"/>
    <cellStyle name="Normal 6 3 3 2 3 2 4" xfId="7351" xr:uid="{00000000-0005-0000-0000-000008230000}"/>
    <cellStyle name="Normal 6 3 3 2 3 2 5" xfId="12565" xr:uid="{00000000-0005-0000-0000-000009230000}"/>
    <cellStyle name="Normal 6 3 3 2 3 2 6" xfId="5526" xr:uid="{00000000-0005-0000-0000-00000A230000}"/>
    <cellStyle name="Normal 6 3 3 2 3 3" xfId="2970" xr:uid="{00000000-0005-0000-0000-00000B230000}"/>
    <cellStyle name="Normal 6 3 3 2 3 3 2" xfId="13635" xr:uid="{00000000-0005-0000-0000-00000C230000}"/>
    <cellStyle name="Normal 6 3 3 2 3 3 3" xfId="9949" xr:uid="{00000000-0005-0000-0000-00000D230000}"/>
    <cellStyle name="Normal 6 3 3 2 3 4" xfId="9950" xr:uid="{00000000-0005-0000-0000-00000E230000}"/>
    <cellStyle name="Normal 6 3 3 2 3 5" xfId="6608" xr:uid="{00000000-0005-0000-0000-00000F230000}"/>
    <cellStyle name="Normal 6 3 3 2 3 6" xfId="11822" xr:uid="{00000000-0005-0000-0000-000010230000}"/>
    <cellStyle name="Normal 6 3 3 2 3 7" xfId="4783" xr:uid="{00000000-0005-0000-0000-000011230000}"/>
    <cellStyle name="Normal 6 3 3 2 4" xfId="1754" xr:uid="{00000000-0005-0000-0000-000012230000}"/>
    <cellStyle name="Normal 6 3 3 2 4 2" xfId="3710" xr:uid="{00000000-0005-0000-0000-000013230000}"/>
    <cellStyle name="Normal 6 3 3 2 4 2 2" xfId="14375" xr:uid="{00000000-0005-0000-0000-000014230000}"/>
    <cellStyle name="Normal 6 3 3 2 4 2 3" xfId="9951" xr:uid="{00000000-0005-0000-0000-000015230000}"/>
    <cellStyle name="Normal 6 3 3 2 4 3" xfId="9952" xr:uid="{00000000-0005-0000-0000-000016230000}"/>
    <cellStyle name="Normal 6 3 3 2 4 4" xfId="7348" xr:uid="{00000000-0005-0000-0000-000017230000}"/>
    <cellStyle name="Normal 6 3 3 2 4 5" xfId="12562" xr:uid="{00000000-0005-0000-0000-000018230000}"/>
    <cellStyle name="Normal 6 3 3 2 4 6" xfId="5523" xr:uid="{00000000-0005-0000-0000-000019230000}"/>
    <cellStyle name="Normal 6 3 3 2 5" xfId="2226" xr:uid="{00000000-0005-0000-0000-00001A230000}"/>
    <cellStyle name="Normal 6 3 3 2 5 2" xfId="4078" xr:uid="{00000000-0005-0000-0000-00001B230000}"/>
    <cellStyle name="Normal 6 3 3 2 5 2 2" xfId="14740" xr:uid="{00000000-0005-0000-0000-00001C230000}"/>
    <cellStyle name="Normal 6 3 3 2 5 2 3" xfId="9953" xr:uid="{00000000-0005-0000-0000-00001D230000}"/>
    <cellStyle name="Normal 6 3 3 2 5 3" xfId="9954" xr:uid="{00000000-0005-0000-0000-00001E230000}"/>
    <cellStyle name="Normal 6 3 3 2 5 4" xfId="7716" xr:uid="{00000000-0005-0000-0000-00001F230000}"/>
    <cellStyle name="Normal 6 3 3 2 5 5" xfId="12927" xr:uid="{00000000-0005-0000-0000-000020230000}"/>
    <cellStyle name="Normal 6 3 3 2 5 6" xfId="5888" xr:uid="{00000000-0005-0000-0000-000021230000}"/>
    <cellStyle name="Normal 6 3 3 2 6" xfId="2370" xr:uid="{00000000-0005-0000-0000-000022230000}"/>
    <cellStyle name="Normal 6 3 3 2 6 2" xfId="4213" xr:uid="{00000000-0005-0000-0000-000023230000}"/>
    <cellStyle name="Normal 6 3 3 2 6 2 2" xfId="14875" xr:uid="{00000000-0005-0000-0000-000024230000}"/>
    <cellStyle name="Normal 6 3 3 2 6 2 3" xfId="9955" xr:uid="{00000000-0005-0000-0000-000025230000}"/>
    <cellStyle name="Normal 6 3 3 2 6 3" xfId="7851" xr:uid="{00000000-0005-0000-0000-000026230000}"/>
    <cellStyle name="Normal 6 3 3 2 6 4" xfId="13062" xr:uid="{00000000-0005-0000-0000-000027230000}"/>
    <cellStyle name="Normal 6 3 3 2 6 5" xfId="6023" xr:uid="{00000000-0005-0000-0000-000028230000}"/>
    <cellStyle name="Normal 6 3 3 2 7" xfId="2697" xr:uid="{00000000-0005-0000-0000-000029230000}"/>
    <cellStyle name="Normal 6 3 3 2 7 2" xfId="13362" xr:uid="{00000000-0005-0000-0000-00002A230000}"/>
    <cellStyle name="Normal 6 3 3 2 7 3" xfId="9956" xr:uid="{00000000-0005-0000-0000-00002B230000}"/>
    <cellStyle name="Normal 6 3 3 2 8" xfId="9957" xr:uid="{00000000-0005-0000-0000-00002C230000}"/>
    <cellStyle name="Normal 6 3 3 2 9" xfId="6335" xr:uid="{00000000-0005-0000-0000-00002D230000}"/>
    <cellStyle name="Normal 6 3 3 3" xfId="670" xr:uid="{00000000-0005-0000-0000-00002E230000}"/>
    <cellStyle name="Normal 6 3 3 3 10" xfId="11591" xr:uid="{00000000-0005-0000-0000-00002F230000}"/>
    <cellStyle name="Normal 6 3 3 3 11" xfId="4552" xr:uid="{00000000-0005-0000-0000-000030230000}"/>
    <cellStyle name="Normal 6 3 3 3 2" xfId="811" xr:uid="{00000000-0005-0000-0000-000031230000}"/>
    <cellStyle name="Normal 6 3 3 3 2 2" xfId="1273" xr:uid="{00000000-0005-0000-0000-000032230000}"/>
    <cellStyle name="Normal 6 3 3 3 2 2 2" xfId="1760" xr:uid="{00000000-0005-0000-0000-000033230000}"/>
    <cellStyle name="Normal 6 3 3 3 2 2 2 2" xfId="3716" xr:uid="{00000000-0005-0000-0000-000034230000}"/>
    <cellStyle name="Normal 6 3 3 3 2 2 2 2 2" xfId="14381" xr:uid="{00000000-0005-0000-0000-000035230000}"/>
    <cellStyle name="Normal 6 3 3 3 2 2 2 2 3" xfId="9958" xr:uid="{00000000-0005-0000-0000-000036230000}"/>
    <cellStyle name="Normal 6 3 3 3 2 2 2 3" xfId="9959" xr:uid="{00000000-0005-0000-0000-000037230000}"/>
    <cellStyle name="Normal 6 3 3 3 2 2 2 4" xfId="7354" xr:uid="{00000000-0005-0000-0000-000038230000}"/>
    <cellStyle name="Normal 6 3 3 3 2 2 2 5" xfId="12568" xr:uid="{00000000-0005-0000-0000-000039230000}"/>
    <cellStyle name="Normal 6 3 3 3 2 2 2 6" xfId="5529" xr:uid="{00000000-0005-0000-0000-00003A230000}"/>
    <cellStyle name="Normal 6 3 3 3 2 2 3" xfId="3241" xr:uid="{00000000-0005-0000-0000-00003B230000}"/>
    <cellStyle name="Normal 6 3 3 3 2 2 3 2" xfId="13906" xr:uid="{00000000-0005-0000-0000-00003C230000}"/>
    <cellStyle name="Normal 6 3 3 3 2 2 3 3" xfId="9960" xr:uid="{00000000-0005-0000-0000-00003D230000}"/>
    <cellStyle name="Normal 6 3 3 3 2 2 4" xfId="9961" xr:uid="{00000000-0005-0000-0000-00003E230000}"/>
    <cellStyle name="Normal 6 3 3 3 2 2 5" xfId="6879" xr:uid="{00000000-0005-0000-0000-00003F230000}"/>
    <cellStyle name="Normal 6 3 3 3 2 2 6" xfId="12093" xr:uid="{00000000-0005-0000-0000-000040230000}"/>
    <cellStyle name="Normal 6 3 3 3 2 2 7" xfId="5054" xr:uid="{00000000-0005-0000-0000-000041230000}"/>
    <cellStyle name="Normal 6 3 3 3 2 3" xfId="1759" xr:uid="{00000000-0005-0000-0000-000042230000}"/>
    <cellStyle name="Normal 6 3 3 3 2 3 2" xfId="3715" xr:uid="{00000000-0005-0000-0000-000043230000}"/>
    <cellStyle name="Normal 6 3 3 3 2 3 2 2" xfId="14380" xr:uid="{00000000-0005-0000-0000-000044230000}"/>
    <cellStyle name="Normal 6 3 3 3 2 3 2 3" xfId="9962" xr:uid="{00000000-0005-0000-0000-000045230000}"/>
    <cellStyle name="Normal 6 3 3 3 2 3 3" xfId="9963" xr:uid="{00000000-0005-0000-0000-000046230000}"/>
    <cellStyle name="Normal 6 3 3 3 2 3 4" xfId="7353" xr:uid="{00000000-0005-0000-0000-000047230000}"/>
    <cellStyle name="Normal 6 3 3 3 2 3 5" xfId="12567" xr:uid="{00000000-0005-0000-0000-000048230000}"/>
    <cellStyle name="Normal 6 3 3 3 2 3 6" xfId="5528" xr:uid="{00000000-0005-0000-0000-000049230000}"/>
    <cellStyle name="Normal 6 3 3 3 2 4" xfId="2874" xr:uid="{00000000-0005-0000-0000-00004A230000}"/>
    <cellStyle name="Normal 6 3 3 3 2 4 2" xfId="13539" xr:uid="{00000000-0005-0000-0000-00004B230000}"/>
    <cellStyle name="Normal 6 3 3 3 2 4 3" xfId="9964" xr:uid="{00000000-0005-0000-0000-00004C230000}"/>
    <cellStyle name="Normal 6 3 3 3 2 5" xfId="9965" xr:uid="{00000000-0005-0000-0000-00004D230000}"/>
    <cellStyle name="Normal 6 3 3 3 2 6" xfId="6512" xr:uid="{00000000-0005-0000-0000-00004E230000}"/>
    <cellStyle name="Normal 6 3 3 3 2 7" xfId="11726" xr:uid="{00000000-0005-0000-0000-00004F230000}"/>
    <cellStyle name="Normal 6 3 3 3 2 8" xfId="4687" xr:uid="{00000000-0005-0000-0000-000050230000}"/>
    <cellStyle name="Normal 6 3 3 3 3" xfId="963" xr:uid="{00000000-0005-0000-0000-000051230000}"/>
    <cellStyle name="Normal 6 3 3 3 3 2" xfId="1761" xr:uid="{00000000-0005-0000-0000-000052230000}"/>
    <cellStyle name="Normal 6 3 3 3 3 2 2" xfId="3717" xr:uid="{00000000-0005-0000-0000-000053230000}"/>
    <cellStyle name="Normal 6 3 3 3 3 2 2 2" xfId="14382" xr:uid="{00000000-0005-0000-0000-000054230000}"/>
    <cellStyle name="Normal 6 3 3 3 3 2 2 3" xfId="9966" xr:uid="{00000000-0005-0000-0000-000055230000}"/>
    <cellStyle name="Normal 6 3 3 3 3 2 3" xfId="9967" xr:uid="{00000000-0005-0000-0000-000056230000}"/>
    <cellStyle name="Normal 6 3 3 3 3 2 4" xfId="7355" xr:uid="{00000000-0005-0000-0000-000057230000}"/>
    <cellStyle name="Normal 6 3 3 3 3 2 5" xfId="12569" xr:uid="{00000000-0005-0000-0000-000058230000}"/>
    <cellStyle name="Normal 6 3 3 3 3 2 6" xfId="5530" xr:uid="{00000000-0005-0000-0000-000059230000}"/>
    <cellStyle name="Normal 6 3 3 3 3 3" xfId="3012" xr:uid="{00000000-0005-0000-0000-00005A230000}"/>
    <cellStyle name="Normal 6 3 3 3 3 3 2" xfId="13677" xr:uid="{00000000-0005-0000-0000-00005B230000}"/>
    <cellStyle name="Normal 6 3 3 3 3 3 3" xfId="9968" xr:uid="{00000000-0005-0000-0000-00005C230000}"/>
    <cellStyle name="Normal 6 3 3 3 3 4" xfId="9969" xr:uid="{00000000-0005-0000-0000-00005D230000}"/>
    <cellStyle name="Normal 6 3 3 3 3 5" xfId="6650" xr:uid="{00000000-0005-0000-0000-00005E230000}"/>
    <cellStyle name="Normal 6 3 3 3 3 6" xfId="11864" xr:uid="{00000000-0005-0000-0000-00005F230000}"/>
    <cellStyle name="Normal 6 3 3 3 3 7" xfId="4825" xr:uid="{00000000-0005-0000-0000-000060230000}"/>
    <cellStyle name="Normal 6 3 3 3 4" xfId="1758" xr:uid="{00000000-0005-0000-0000-000061230000}"/>
    <cellStyle name="Normal 6 3 3 3 4 2" xfId="3714" xr:uid="{00000000-0005-0000-0000-000062230000}"/>
    <cellStyle name="Normal 6 3 3 3 4 2 2" xfId="14379" xr:uid="{00000000-0005-0000-0000-000063230000}"/>
    <cellStyle name="Normal 6 3 3 3 4 2 3" xfId="9970" xr:uid="{00000000-0005-0000-0000-000064230000}"/>
    <cellStyle name="Normal 6 3 3 3 4 3" xfId="9971" xr:uid="{00000000-0005-0000-0000-000065230000}"/>
    <cellStyle name="Normal 6 3 3 3 4 4" xfId="7352" xr:uid="{00000000-0005-0000-0000-000066230000}"/>
    <cellStyle name="Normal 6 3 3 3 4 5" xfId="12566" xr:uid="{00000000-0005-0000-0000-000067230000}"/>
    <cellStyle name="Normal 6 3 3 3 4 6" xfId="5527" xr:uid="{00000000-0005-0000-0000-000068230000}"/>
    <cellStyle name="Normal 6 3 3 3 5" xfId="2268" xr:uid="{00000000-0005-0000-0000-000069230000}"/>
    <cellStyle name="Normal 6 3 3 3 5 2" xfId="4120" xr:uid="{00000000-0005-0000-0000-00006A230000}"/>
    <cellStyle name="Normal 6 3 3 3 5 2 2" xfId="14782" xr:uid="{00000000-0005-0000-0000-00006B230000}"/>
    <cellStyle name="Normal 6 3 3 3 5 2 3" xfId="9972" xr:uid="{00000000-0005-0000-0000-00006C230000}"/>
    <cellStyle name="Normal 6 3 3 3 5 3" xfId="9973" xr:uid="{00000000-0005-0000-0000-00006D230000}"/>
    <cellStyle name="Normal 6 3 3 3 5 4" xfId="7758" xr:uid="{00000000-0005-0000-0000-00006E230000}"/>
    <cellStyle name="Normal 6 3 3 3 5 5" xfId="12969" xr:uid="{00000000-0005-0000-0000-00006F230000}"/>
    <cellStyle name="Normal 6 3 3 3 5 6" xfId="5930" xr:uid="{00000000-0005-0000-0000-000070230000}"/>
    <cellStyle name="Normal 6 3 3 3 6" xfId="2412" xr:uid="{00000000-0005-0000-0000-000071230000}"/>
    <cellStyle name="Normal 6 3 3 3 6 2" xfId="4255" xr:uid="{00000000-0005-0000-0000-000072230000}"/>
    <cellStyle name="Normal 6 3 3 3 6 2 2" xfId="14917" xr:uid="{00000000-0005-0000-0000-000073230000}"/>
    <cellStyle name="Normal 6 3 3 3 6 2 3" xfId="9974" xr:uid="{00000000-0005-0000-0000-000074230000}"/>
    <cellStyle name="Normal 6 3 3 3 6 3" xfId="7893" xr:uid="{00000000-0005-0000-0000-000075230000}"/>
    <cellStyle name="Normal 6 3 3 3 6 4" xfId="13104" xr:uid="{00000000-0005-0000-0000-000076230000}"/>
    <cellStyle name="Normal 6 3 3 3 6 5" xfId="6065" xr:uid="{00000000-0005-0000-0000-000077230000}"/>
    <cellStyle name="Normal 6 3 3 3 7" xfId="2739" xr:uid="{00000000-0005-0000-0000-000078230000}"/>
    <cellStyle name="Normal 6 3 3 3 7 2" xfId="13404" xr:uid="{00000000-0005-0000-0000-000079230000}"/>
    <cellStyle name="Normal 6 3 3 3 7 3" xfId="9975" xr:uid="{00000000-0005-0000-0000-00007A230000}"/>
    <cellStyle name="Normal 6 3 3 3 8" xfId="9976" xr:uid="{00000000-0005-0000-0000-00007B230000}"/>
    <cellStyle name="Normal 6 3 3 3 9" xfId="6377" xr:uid="{00000000-0005-0000-0000-00007C230000}"/>
    <cellStyle name="Normal 6 3 3 4" xfId="505" xr:uid="{00000000-0005-0000-0000-00007D230000}"/>
    <cellStyle name="Normal 6 3 3 4 2" xfId="1072" xr:uid="{00000000-0005-0000-0000-00007E230000}"/>
    <cellStyle name="Normal 6 3 3 4 2 2" xfId="1763" xr:uid="{00000000-0005-0000-0000-00007F230000}"/>
    <cellStyle name="Normal 6 3 3 4 2 2 2" xfId="3719" xr:uid="{00000000-0005-0000-0000-000080230000}"/>
    <cellStyle name="Normal 6 3 3 4 2 2 2 2" xfId="14384" xr:uid="{00000000-0005-0000-0000-000081230000}"/>
    <cellStyle name="Normal 6 3 3 4 2 2 2 3" xfId="9977" xr:uid="{00000000-0005-0000-0000-000082230000}"/>
    <cellStyle name="Normal 6 3 3 4 2 2 3" xfId="9978" xr:uid="{00000000-0005-0000-0000-000083230000}"/>
    <cellStyle name="Normal 6 3 3 4 2 2 4" xfId="7357" xr:uid="{00000000-0005-0000-0000-000084230000}"/>
    <cellStyle name="Normal 6 3 3 4 2 2 5" xfId="12571" xr:uid="{00000000-0005-0000-0000-000085230000}"/>
    <cellStyle name="Normal 6 3 3 4 2 2 6" xfId="5532" xr:uid="{00000000-0005-0000-0000-000086230000}"/>
    <cellStyle name="Normal 6 3 3 4 2 3" xfId="3102" xr:uid="{00000000-0005-0000-0000-000087230000}"/>
    <cellStyle name="Normal 6 3 3 4 2 3 2" xfId="13767" xr:uid="{00000000-0005-0000-0000-000088230000}"/>
    <cellStyle name="Normal 6 3 3 4 2 3 3" xfId="9979" xr:uid="{00000000-0005-0000-0000-000089230000}"/>
    <cellStyle name="Normal 6 3 3 4 2 4" xfId="9980" xr:uid="{00000000-0005-0000-0000-00008A230000}"/>
    <cellStyle name="Normal 6 3 3 4 2 5" xfId="6740" xr:uid="{00000000-0005-0000-0000-00008B230000}"/>
    <cellStyle name="Normal 6 3 3 4 2 6" xfId="11954" xr:uid="{00000000-0005-0000-0000-00008C230000}"/>
    <cellStyle name="Normal 6 3 3 4 2 7" xfId="4915" xr:uid="{00000000-0005-0000-0000-00008D230000}"/>
    <cellStyle name="Normal 6 3 3 4 3" xfId="1762" xr:uid="{00000000-0005-0000-0000-00008E230000}"/>
    <cellStyle name="Normal 6 3 3 4 3 2" xfId="3718" xr:uid="{00000000-0005-0000-0000-00008F230000}"/>
    <cellStyle name="Normal 6 3 3 4 3 2 2" xfId="14383" xr:uid="{00000000-0005-0000-0000-000090230000}"/>
    <cellStyle name="Normal 6 3 3 4 3 2 3" xfId="9981" xr:uid="{00000000-0005-0000-0000-000091230000}"/>
    <cellStyle name="Normal 6 3 3 4 3 3" xfId="9982" xr:uid="{00000000-0005-0000-0000-000092230000}"/>
    <cellStyle name="Normal 6 3 3 4 3 4" xfId="7356" xr:uid="{00000000-0005-0000-0000-000093230000}"/>
    <cellStyle name="Normal 6 3 3 4 3 5" xfId="12570" xr:uid="{00000000-0005-0000-0000-000094230000}"/>
    <cellStyle name="Normal 6 3 3 4 3 6" xfId="5531" xr:uid="{00000000-0005-0000-0000-000095230000}"/>
    <cellStyle name="Normal 6 3 3 4 4" xfId="2650" xr:uid="{00000000-0005-0000-0000-000096230000}"/>
    <cellStyle name="Normal 6 3 3 4 4 2" xfId="13315" xr:uid="{00000000-0005-0000-0000-000097230000}"/>
    <cellStyle name="Normal 6 3 3 4 4 3" xfId="9983" xr:uid="{00000000-0005-0000-0000-000098230000}"/>
    <cellStyle name="Normal 6 3 3 4 5" xfId="9984" xr:uid="{00000000-0005-0000-0000-000099230000}"/>
    <cellStyle name="Normal 6 3 3 4 6" xfId="6288" xr:uid="{00000000-0005-0000-0000-00009A230000}"/>
    <cellStyle name="Normal 6 3 3 4 7" xfId="11502" xr:uid="{00000000-0005-0000-0000-00009B230000}"/>
    <cellStyle name="Normal 6 3 3 4 8" xfId="4463" xr:uid="{00000000-0005-0000-0000-00009C230000}"/>
    <cellStyle name="Normal 6 3 3 5" xfId="721" xr:uid="{00000000-0005-0000-0000-00009D230000}"/>
    <cellStyle name="Normal 6 3 3 5 2" xfId="1184" xr:uid="{00000000-0005-0000-0000-00009E230000}"/>
    <cellStyle name="Normal 6 3 3 5 2 2" xfId="1765" xr:uid="{00000000-0005-0000-0000-00009F230000}"/>
    <cellStyle name="Normal 6 3 3 5 2 2 2" xfId="3721" xr:uid="{00000000-0005-0000-0000-0000A0230000}"/>
    <cellStyle name="Normal 6 3 3 5 2 2 2 2" xfId="14386" xr:uid="{00000000-0005-0000-0000-0000A1230000}"/>
    <cellStyle name="Normal 6 3 3 5 2 2 2 3" xfId="9985" xr:uid="{00000000-0005-0000-0000-0000A2230000}"/>
    <cellStyle name="Normal 6 3 3 5 2 2 3" xfId="9986" xr:uid="{00000000-0005-0000-0000-0000A3230000}"/>
    <cellStyle name="Normal 6 3 3 5 2 2 4" xfId="7359" xr:uid="{00000000-0005-0000-0000-0000A4230000}"/>
    <cellStyle name="Normal 6 3 3 5 2 2 5" xfId="12573" xr:uid="{00000000-0005-0000-0000-0000A5230000}"/>
    <cellStyle name="Normal 6 3 3 5 2 2 6" xfId="5534" xr:uid="{00000000-0005-0000-0000-0000A6230000}"/>
    <cellStyle name="Normal 6 3 3 5 2 3" xfId="3152" xr:uid="{00000000-0005-0000-0000-0000A7230000}"/>
    <cellStyle name="Normal 6 3 3 5 2 3 2" xfId="13817" xr:uid="{00000000-0005-0000-0000-0000A8230000}"/>
    <cellStyle name="Normal 6 3 3 5 2 3 3" xfId="9987" xr:uid="{00000000-0005-0000-0000-0000A9230000}"/>
    <cellStyle name="Normal 6 3 3 5 2 4" xfId="9988" xr:uid="{00000000-0005-0000-0000-0000AA230000}"/>
    <cellStyle name="Normal 6 3 3 5 2 5" xfId="6790" xr:uid="{00000000-0005-0000-0000-0000AB230000}"/>
    <cellStyle name="Normal 6 3 3 5 2 6" xfId="12004" xr:uid="{00000000-0005-0000-0000-0000AC230000}"/>
    <cellStyle name="Normal 6 3 3 5 2 7" xfId="4965" xr:uid="{00000000-0005-0000-0000-0000AD230000}"/>
    <cellStyle name="Normal 6 3 3 5 3" xfId="1764" xr:uid="{00000000-0005-0000-0000-0000AE230000}"/>
    <cellStyle name="Normal 6 3 3 5 3 2" xfId="3720" xr:uid="{00000000-0005-0000-0000-0000AF230000}"/>
    <cellStyle name="Normal 6 3 3 5 3 2 2" xfId="14385" xr:uid="{00000000-0005-0000-0000-0000B0230000}"/>
    <cellStyle name="Normal 6 3 3 5 3 2 3" xfId="9989" xr:uid="{00000000-0005-0000-0000-0000B1230000}"/>
    <cellStyle name="Normal 6 3 3 5 3 3" xfId="9990" xr:uid="{00000000-0005-0000-0000-0000B2230000}"/>
    <cellStyle name="Normal 6 3 3 5 3 4" xfId="7358" xr:uid="{00000000-0005-0000-0000-0000B3230000}"/>
    <cellStyle name="Normal 6 3 3 5 3 5" xfId="12572" xr:uid="{00000000-0005-0000-0000-0000B4230000}"/>
    <cellStyle name="Normal 6 3 3 5 3 6" xfId="5533" xr:uid="{00000000-0005-0000-0000-0000B5230000}"/>
    <cellStyle name="Normal 6 3 3 5 4" xfId="2785" xr:uid="{00000000-0005-0000-0000-0000B6230000}"/>
    <cellStyle name="Normal 6 3 3 5 4 2" xfId="13450" xr:uid="{00000000-0005-0000-0000-0000B7230000}"/>
    <cellStyle name="Normal 6 3 3 5 4 3" xfId="9991" xr:uid="{00000000-0005-0000-0000-0000B8230000}"/>
    <cellStyle name="Normal 6 3 3 5 5" xfId="9992" xr:uid="{00000000-0005-0000-0000-0000B9230000}"/>
    <cellStyle name="Normal 6 3 3 5 6" xfId="6423" xr:uid="{00000000-0005-0000-0000-0000BA230000}"/>
    <cellStyle name="Normal 6 3 3 5 7" xfId="11637" xr:uid="{00000000-0005-0000-0000-0000BB230000}"/>
    <cellStyle name="Normal 6 3 3 5 8" xfId="4598" xr:uid="{00000000-0005-0000-0000-0000BC230000}"/>
    <cellStyle name="Normal 6 3 3 6" xfId="390" xr:uid="{00000000-0005-0000-0000-0000BD230000}"/>
    <cellStyle name="Normal 6 3 3 6 2" xfId="1015" xr:uid="{00000000-0005-0000-0000-0000BE230000}"/>
    <cellStyle name="Normal 6 3 3 6 2 2" xfId="1767" xr:uid="{00000000-0005-0000-0000-0000BF230000}"/>
    <cellStyle name="Normal 6 3 3 6 2 2 2" xfId="3723" xr:uid="{00000000-0005-0000-0000-0000C0230000}"/>
    <cellStyle name="Normal 6 3 3 6 2 2 2 2" xfId="14388" xr:uid="{00000000-0005-0000-0000-0000C1230000}"/>
    <cellStyle name="Normal 6 3 3 6 2 2 2 3" xfId="9993" xr:uid="{00000000-0005-0000-0000-0000C2230000}"/>
    <cellStyle name="Normal 6 3 3 6 2 2 3" xfId="9994" xr:uid="{00000000-0005-0000-0000-0000C3230000}"/>
    <cellStyle name="Normal 6 3 3 6 2 2 4" xfId="7361" xr:uid="{00000000-0005-0000-0000-0000C4230000}"/>
    <cellStyle name="Normal 6 3 3 6 2 2 5" xfId="12575" xr:uid="{00000000-0005-0000-0000-0000C5230000}"/>
    <cellStyle name="Normal 6 3 3 6 2 2 6" xfId="5536" xr:uid="{00000000-0005-0000-0000-0000C6230000}"/>
    <cellStyle name="Normal 6 3 3 6 2 3" xfId="3058" xr:uid="{00000000-0005-0000-0000-0000C7230000}"/>
    <cellStyle name="Normal 6 3 3 6 2 3 2" xfId="13723" xr:uid="{00000000-0005-0000-0000-0000C8230000}"/>
    <cellStyle name="Normal 6 3 3 6 2 3 3" xfId="9995" xr:uid="{00000000-0005-0000-0000-0000C9230000}"/>
    <cellStyle name="Normal 6 3 3 6 2 4" xfId="9996" xr:uid="{00000000-0005-0000-0000-0000CA230000}"/>
    <cellStyle name="Normal 6 3 3 6 2 5" xfId="6696" xr:uid="{00000000-0005-0000-0000-0000CB230000}"/>
    <cellStyle name="Normal 6 3 3 6 2 6" xfId="11910" xr:uid="{00000000-0005-0000-0000-0000CC230000}"/>
    <cellStyle name="Normal 6 3 3 6 2 7" xfId="4871" xr:uid="{00000000-0005-0000-0000-0000CD230000}"/>
    <cellStyle name="Normal 6 3 3 6 3" xfId="1766" xr:uid="{00000000-0005-0000-0000-0000CE230000}"/>
    <cellStyle name="Normal 6 3 3 6 3 2" xfId="3722" xr:uid="{00000000-0005-0000-0000-0000CF230000}"/>
    <cellStyle name="Normal 6 3 3 6 3 2 2" xfId="14387" xr:uid="{00000000-0005-0000-0000-0000D0230000}"/>
    <cellStyle name="Normal 6 3 3 6 3 2 3" xfId="9997" xr:uid="{00000000-0005-0000-0000-0000D1230000}"/>
    <cellStyle name="Normal 6 3 3 6 3 3" xfId="9998" xr:uid="{00000000-0005-0000-0000-0000D2230000}"/>
    <cellStyle name="Normal 6 3 3 6 3 4" xfId="7360" xr:uid="{00000000-0005-0000-0000-0000D3230000}"/>
    <cellStyle name="Normal 6 3 3 6 3 5" xfId="12574" xr:uid="{00000000-0005-0000-0000-0000D4230000}"/>
    <cellStyle name="Normal 6 3 3 6 3 6" xfId="5535" xr:uid="{00000000-0005-0000-0000-0000D5230000}"/>
    <cellStyle name="Normal 6 3 3 6 4" xfId="2601" xr:uid="{00000000-0005-0000-0000-0000D6230000}"/>
    <cellStyle name="Normal 6 3 3 6 4 2" xfId="13266" xr:uid="{00000000-0005-0000-0000-0000D7230000}"/>
    <cellStyle name="Normal 6 3 3 6 4 3" xfId="9999" xr:uid="{00000000-0005-0000-0000-0000D8230000}"/>
    <cellStyle name="Normal 6 3 3 6 5" xfId="10000" xr:uid="{00000000-0005-0000-0000-0000D9230000}"/>
    <cellStyle name="Normal 6 3 3 6 6" xfId="6239" xr:uid="{00000000-0005-0000-0000-0000DA230000}"/>
    <cellStyle name="Normal 6 3 3 6 7" xfId="11453" xr:uid="{00000000-0005-0000-0000-0000DB230000}"/>
    <cellStyle name="Normal 6 3 3 6 8" xfId="4414" xr:uid="{00000000-0005-0000-0000-0000DC230000}"/>
    <cellStyle name="Normal 6 3 3 7" xfId="869" xr:uid="{00000000-0005-0000-0000-0000DD230000}"/>
    <cellStyle name="Normal 6 3 3 7 2" xfId="1768" xr:uid="{00000000-0005-0000-0000-0000DE230000}"/>
    <cellStyle name="Normal 6 3 3 7 2 2" xfId="3724" xr:uid="{00000000-0005-0000-0000-0000DF230000}"/>
    <cellStyle name="Normal 6 3 3 7 2 2 2" xfId="14389" xr:uid="{00000000-0005-0000-0000-0000E0230000}"/>
    <cellStyle name="Normal 6 3 3 7 2 2 3" xfId="10001" xr:uid="{00000000-0005-0000-0000-0000E1230000}"/>
    <cellStyle name="Normal 6 3 3 7 2 3" xfId="10002" xr:uid="{00000000-0005-0000-0000-0000E2230000}"/>
    <cellStyle name="Normal 6 3 3 7 2 4" xfId="7362" xr:uid="{00000000-0005-0000-0000-0000E3230000}"/>
    <cellStyle name="Normal 6 3 3 7 2 5" xfId="12576" xr:uid="{00000000-0005-0000-0000-0000E4230000}"/>
    <cellStyle name="Normal 6 3 3 7 2 6" xfId="5537" xr:uid="{00000000-0005-0000-0000-0000E5230000}"/>
    <cellStyle name="Normal 6 3 3 7 3" xfId="2923" xr:uid="{00000000-0005-0000-0000-0000E6230000}"/>
    <cellStyle name="Normal 6 3 3 7 3 2" xfId="13588" xr:uid="{00000000-0005-0000-0000-0000E7230000}"/>
    <cellStyle name="Normal 6 3 3 7 3 3" xfId="10003" xr:uid="{00000000-0005-0000-0000-0000E8230000}"/>
    <cellStyle name="Normal 6 3 3 7 4" xfId="10004" xr:uid="{00000000-0005-0000-0000-0000E9230000}"/>
    <cellStyle name="Normal 6 3 3 7 5" xfId="6561" xr:uid="{00000000-0005-0000-0000-0000EA230000}"/>
    <cellStyle name="Normal 6 3 3 7 6" xfId="11775" xr:uid="{00000000-0005-0000-0000-0000EB230000}"/>
    <cellStyle name="Normal 6 3 3 7 7" xfId="4736" xr:uid="{00000000-0005-0000-0000-0000EC230000}"/>
    <cellStyle name="Normal 6 3 3 8" xfId="1334" xr:uid="{00000000-0005-0000-0000-0000ED230000}"/>
    <cellStyle name="Normal 6 3 3 8 2" xfId="3290" xr:uid="{00000000-0005-0000-0000-0000EE230000}"/>
    <cellStyle name="Normal 6 3 3 8 2 2" xfId="13955" xr:uid="{00000000-0005-0000-0000-0000EF230000}"/>
    <cellStyle name="Normal 6 3 3 8 2 3" xfId="10005" xr:uid="{00000000-0005-0000-0000-0000F0230000}"/>
    <cellStyle name="Normal 6 3 3 8 3" xfId="10006" xr:uid="{00000000-0005-0000-0000-0000F1230000}"/>
    <cellStyle name="Normal 6 3 3 8 4" xfId="6928" xr:uid="{00000000-0005-0000-0000-0000F2230000}"/>
    <cellStyle name="Normal 6 3 3 8 5" xfId="12142" xr:uid="{00000000-0005-0000-0000-0000F3230000}"/>
    <cellStyle name="Normal 6 3 3 8 6" xfId="5103" xr:uid="{00000000-0005-0000-0000-0000F4230000}"/>
    <cellStyle name="Normal 6 3 3 9" xfId="283" xr:uid="{00000000-0005-0000-0000-0000F5230000}"/>
    <cellStyle name="Normal 6 3 3 9 2" xfId="2556" xr:uid="{00000000-0005-0000-0000-0000F6230000}"/>
    <cellStyle name="Normal 6 3 3 9 2 2" xfId="13222" xr:uid="{00000000-0005-0000-0000-0000F7230000}"/>
    <cellStyle name="Normal 6 3 3 9 2 3" xfId="10007" xr:uid="{00000000-0005-0000-0000-0000F8230000}"/>
    <cellStyle name="Normal 6 3 3 9 3" xfId="10008" xr:uid="{00000000-0005-0000-0000-0000F9230000}"/>
    <cellStyle name="Normal 6 3 3 9 4" xfId="6194" xr:uid="{00000000-0005-0000-0000-0000FA230000}"/>
    <cellStyle name="Normal 6 3 3 9 5" xfId="11409" xr:uid="{00000000-0005-0000-0000-0000FB230000}"/>
    <cellStyle name="Normal 6 3 3 9 6" xfId="4370" xr:uid="{00000000-0005-0000-0000-0000FC230000}"/>
    <cellStyle name="Normal 6 3 4" xfId="606" xr:uid="{00000000-0005-0000-0000-0000FD230000}"/>
    <cellStyle name="Normal 6 3 4 10" xfId="11547" xr:uid="{00000000-0005-0000-0000-0000FE230000}"/>
    <cellStyle name="Normal 6 3 4 11" xfId="4508" xr:uid="{00000000-0005-0000-0000-0000FF230000}"/>
    <cellStyle name="Normal 6 3 4 2" xfId="766" xr:uid="{00000000-0005-0000-0000-000000240000}"/>
    <cellStyle name="Normal 6 3 4 2 2" xfId="1229" xr:uid="{00000000-0005-0000-0000-000001240000}"/>
    <cellStyle name="Normal 6 3 4 2 2 2" xfId="1771" xr:uid="{00000000-0005-0000-0000-000002240000}"/>
    <cellStyle name="Normal 6 3 4 2 2 2 2" xfId="3727" xr:uid="{00000000-0005-0000-0000-000003240000}"/>
    <cellStyle name="Normal 6 3 4 2 2 2 2 2" xfId="14392" xr:uid="{00000000-0005-0000-0000-000004240000}"/>
    <cellStyle name="Normal 6 3 4 2 2 2 2 3" xfId="10009" xr:uid="{00000000-0005-0000-0000-000005240000}"/>
    <cellStyle name="Normal 6 3 4 2 2 2 3" xfId="10010" xr:uid="{00000000-0005-0000-0000-000006240000}"/>
    <cellStyle name="Normal 6 3 4 2 2 2 4" xfId="7365" xr:uid="{00000000-0005-0000-0000-000007240000}"/>
    <cellStyle name="Normal 6 3 4 2 2 2 5" xfId="12579" xr:uid="{00000000-0005-0000-0000-000008240000}"/>
    <cellStyle name="Normal 6 3 4 2 2 2 6" xfId="5540" xr:uid="{00000000-0005-0000-0000-000009240000}"/>
    <cellStyle name="Normal 6 3 4 2 2 3" xfId="3197" xr:uid="{00000000-0005-0000-0000-00000A240000}"/>
    <cellStyle name="Normal 6 3 4 2 2 3 2" xfId="13862" xr:uid="{00000000-0005-0000-0000-00000B240000}"/>
    <cellStyle name="Normal 6 3 4 2 2 3 3" xfId="10011" xr:uid="{00000000-0005-0000-0000-00000C240000}"/>
    <cellStyle name="Normal 6 3 4 2 2 4" xfId="10012" xr:uid="{00000000-0005-0000-0000-00000D240000}"/>
    <cellStyle name="Normal 6 3 4 2 2 5" xfId="6835" xr:uid="{00000000-0005-0000-0000-00000E240000}"/>
    <cellStyle name="Normal 6 3 4 2 2 6" xfId="12049" xr:uid="{00000000-0005-0000-0000-00000F240000}"/>
    <cellStyle name="Normal 6 3 4 2 2 7" xfId="5010" xr:uid="{00000000-0005-0000-0000-000010240000}"/>
    <cellStyle name="Normal 6 3 4 2 3" xfId="1770" xr:uid="{00000000-0005-0000-0000-000011240000}"/>
    <cellStyle name="Normal 6 3 4 2 3 2" xfId="3726" xr:uid="{00000000-0005-0000-0000-000012240000}"/>
    <cellStyle name="Normal 6 3 4 2 3 2 2" xfId="14391" xr:uid="{00000000-0005-0000-0000-000013240000}"/>
    <cellStyle name="Normal 6 3 4 2 3 2 3" xfId="10013" xr:uid="{00000000-0005-0000-0000-000014240000}"/>
    <cellStyle name="Normal 6 3 4 2 3 3" xfId="10014" xr:uid="{00000000-0005-0000-0000-000015240000}"/>
    <cellStyle name="Normal 6 3 4 2 3 4" xfId="7364" xr:uid="{00000000-0005-0000-0000-000016240000}"/>
    <cellStyle name="Normal 6 3 4 2 3 5" xfId="12578" xr:uid="{00000000-0005-0000-0000-000017240000}"/>
    <cellStyle name="Normal 6 3 4 2 3 6" xfId="5539" xr:uid="{00000000-0005-0000-0000-000018240000}"/>
    <cellStyle name="Normal 6 3 4 2 4" xfId="2830" xr:uid="{00000000-0005-0000-0000-000019240000}"/>
    <cellStyle name="Normal 6 3 4 2 4 2" xfId="13495" xr:uid="{00000000-0005-0000-0000-00001A240000}"/>
    <cellStyle name="Normal 6 3 4 2 4 3" xfId="10015" xr:uid="{00000000-0005-0000-0000-00001B240000}"/>
    <cellStyle name="Normal 6 3 4 2 5" xfId="10016" xr:uid="{00000000-0005-0000-0000-00001C240000}"/>
    <cellStyle name="Normal 6 3 4 2 6" xfId="6468" xr:uid="{00000000-0005-0000-0000-00001D240000}"/>
    <cellStyle name="Normal 6 3 4 2 7" xfId="11682" xr:uid="{00000000-0005-0000-0000-00001E240000}"/>
    <cellStyle name="Normal 6 3 4 2 8" xfId="4643" xr:uid="{00000000-0005-0000-0000-00001F240000}"/>
    <cellStyle name="Normal 6 3 4 3" xfId="918" xr:uid="{00000000-0005-0000-0000-000020240000}"/>
    <cellStyle name="Normal 6 3 4 3 2" xfId="1772" xr:uid="{00000000-0005-0000-0000-000021240000}"/>
    <cellStyle name="Normal 6 3 4 3 2 2" xfId="3728" xr:uid="{00000000-0005-0000-0000-000022240000}"/>
    <cellStyle name="Normal 6 3 4 3 2 2 2" xfId="14393" xr:uid="{00000000-0005-0000-0000-000023240000}"/>
    <cellStyle name="Normal 6 3 4 3 2 2 3" xfId="10017" xr:uid="{00000000-0005-0000-0000-000024240000}"/>
    <cellStyle name="Normal 6 3 4 3 2 3" xfId="10018" xr:uid="{00000000-0005-0000-0000-000025240000}"/>
    <cellStyle name="Normal 6 3 4 3 2 4" xfId="7366" xr:uid="{00000000-0005-0000-0000-000026240000}"/>
    <cellStyle name="Normal 6 3 4 3 2 5" xfId="12580" xr:uid="{00000000-0005-0000-0000-000027240000}"/>
    <cellStyle name="Normal 6 3 4 3 2 6" xfId="5541" xr:uid="{00000000-0005-0000-0000-000028240000}"/>
    <cellStyle name="Normal 6 3 4 3 3" xfId="2968" xr:uid="{00000000-0005-0000-0000-000029240000}"/>
    <cellStyle name="Normal 6 3 4 3 3 2" xfId="13633" xr:uid="{00000000-0005-0000-0000-00002A240000}"/>
    <cellStyle name="Normal 6 3 4 3 3 3" xfId="10019" xr:uid="{00000000-0005-0000-0000-00002B240000}"/>
    <cellStyle name="Normal 6 3 4 3 4" xfId="10020" xr:uid="{00000000-0005-0000-0000-00002C240000}"/>
    <cellStyle name="Normal 6 3 4 3 5" xfId="6606" xr:uid="{00000000-0005-0000-0000-00002D240000}"/>
    <cellStyle name="Normal 6 3 4 3 6" xfId="11820" xr:uid="{00000000-0005-0000-0000-00002E240000}"/>
    <cellStyle name="Normal 6 3 4 3 7" xfId="4781" xr:uid="{00000000-0005-0000-0000-00002F240000}"/>
    <cellStyle name="Normal 6 3 4 4" xfId="1769" xr:uid="{00000000-0005-0000-0000-000030240000}"/>
    <cellStyle name="Normal 6 3 4 4 2" xfId="3725" xr:uid="{00000000-0005-0000-0000-000031240000}"/>
    <cellStyle name="Normal 6 3 4 4 2 2" xfId="14390" xr:uid="{00000000-0005-0000-0000-000032240000}"/>
    <cellStyle name="Normal 6 3 4 4 2 3" xfId="10021" xr:uid="{00000000-0005-0000-0000-000033240000}"/>
    <cellStyle name="Normal 6 3 4 4 3" xfId="10022" xr:uid="{00000000-0005-0000-0000-000034240000}"/>
    <cellStyle name="Normal 6 3 4 4 4" xfId="7363" xr:uid="{00000000-0005-0000-0000-000035240000}"/>
    <cellStyle name="Normal 6 3 4 4 5" xfId="12577" xr:uid="{00000000-0005-0000-0000-000036240000}"/>
    <cellStyle name="Normal 6 3 4 4 6" xfId="5538" xr:uid="{00000000-0005-0000-0000-000037240000}"/>
    <cellStyle name="Normal 6 3 4 5" xfId="2224" xr:uid="{00000000-0005-0000-0000-000038240000}"/>
    <cellStyle name="Normal 6 3 4 5 2" xfId="4076" xr:uid="{00000000-0005-0000-0000-000039240000}"/>
    <cellStyle name="Normal 6 3 4 5 2 2" xfId="14738" xr:uid="{00000000-0005-0000-0000-00003A240000}"/>
    <cellStyle name="Normal 6 3 4 5 2 3" xfId="10023" xr:uid="{00000000-0005-0000-0000-00003B240000}"/>
    <cellStyle name="Normal 6 3 4 5 3" xfId="10024" xr:uid="{00000000-0005-0000-0000-00003C240000}"/>
    <cellStyle name="Normal 6 3 4 5 4" xfId="7714" xr:uid="{00000000-0005-0000-0000-00003D240000}"/>
    <cellStyle name="Normal 6 3 4 5 5" xfId="12925" xr:uid="{00000000-0005-0000-0000-00003E240000}"/>
    <cellStyle name="Normal 6 3 4 5 6" xfId="5886" xr:uid="{00000000-0005-0000-0000-00003F240000}"/>
    <cellStyle name="Normal 6 3 4 6" xfId="2368" xr:uid="{00000000-0005-0000-0000-000040240000}"/>
    <cellStyle name="Normal 6 3 4 6 2" xfId="4211" xr:uid="{00000000-0005-0000-0000-000041240000}"/>
    <cellStyle name="Normal 6 3 4 6 2 2" xfId="14873" xr:uid="{00000000-0005-0000-0000-000042240000}"/>
    <cellStyle name="Normal 6 3 4 6 2 3" xfId="10025" xr:uid="{00000000-0005-0000-0000-000043240000}"/>
    <cellStyle name="Normal 6 3 4 6 3" xfId="7849" xr:uid="{00000000-0005-0000-0000-000044240000}"/>
    <cellStyle name="Normal 6 3 4 6 4" xfId="13060" xr:uid="{00000000-0005-0000-0000-000045240000}"/>
    <cellStyle name="Normal 6 3 4 6 5" xfId="6021" xr:uid="{00000000-0005-0000-0000-000046240000}"/>
    <cellStyle name="Normal 6 3 4 7" xfId="2695" xr:uid="{00000000-0005-0000-0000-000047240000}"/>
    <cellStyle name="Normal 6 3 4 7 2" xfId="13360" xr:uid="{00000000-0005-0000-0000-000048240000}"/>
    <cellStyle name="Normal 6 3 4 7 3" xfId="10026" xr:uid="{00000000-0005-0000-0000-000049240000}"/>
    <cellStyle name="Normal 6 3 4 8" xfId="10027" xr:uid="{00000000-0005-0000-0000-00004A240000}"/>
    <cellStyle name="Normal 6 3 4 9" xfId="6333" xr:uid="{00000000-0005-0000-0000-00004B240000}"/>
    <cellStyle name="Normal 6 3 5" xfId="668" xr:uid="{00000000-0005-0000-0000-00004C240000}"/>
    <cellStyle name="Normal 6 3 5 10" xfId="11589" xr:uid="{00000000-0005-0000-0000-00004D240000}"/>
    <cellStyle name="Normal 6 3 5 11" xfId="4550" xr:uid="{00000000-0005-0000-0000-00004E240000}"/>
    <cellStyle name="Normal 6 3 5 2" xfId="809" xr:uid="{00000000-0005-0000-0000-00004F240000}"/>
    <cellStyle name="Normal 6 3 5 2 2" xfId="1271" xr:uid="{00000000-0005-0000-0000-000050240000}"/>
    <cellStyle name="Normal 6 3 5 2 2 2" xfId="1775" xr:uid="{00000000-0005-0000-0000-000051240000}"/>
    <cellStyle name="Normal 6 3 5 2 2 2 2" xfId="3731" xr:uid="{00000000-0005-0000-0000-000052240000}"/>
    <cellStyle name="Normal 6 3 5 2 2 2 2 2" xfId="14396" xr:uid="{00000000-0005-0000-0000-000053240000}"/>
    <cellStyle name="Normal 6 3 5 2 2 2 2 3" xfId="10028" xr:uid="{00000000-0005-0000-0000-000054240000}"/>
    <cellStyle name="Normal 6 3 5 2 2 2 3" xfId="10029" xr:uid="{00000000-0005-0000-0000-000055240000}"/>
    <cellStyle name="Normal 6 3 5 2 2 2 4" xfId="7369" xr:uid="{00000000-0005-0000-0000-000056240000}"/>
    <cellStyle name="Normal 6 3 5 2 2 2 5" xfId="12583" xr:uid="{00000000-0005-0000-0000-000057240000}"/>
    <cellStyle name="Normal 6 3 5 2 2 2 6" xfId="5544" xr:uid="{00000000-0005-0000-0000-000058240000}"/>
    <cellStyle name="Normal 6 3 5 2 2 3" xfId="3239" xr:uid="{00000000-0005-0000-0000-000059240000}"/>
    <cellStyle name="Normal 6 3 5 2 2 3 2" xfId="13904" xr:uid="{00000000-0005-0000-0000-00005A240000}"/>
    <cellStyle name="Normal 6 3 5 2 2 3 3" xfId="10030" xr:uid="{00000000-0005-0000-0000-00005B240000}"/>
    <cellStyle name="Normal 6 3 5 2 2 4" xfId="10031" xr:uid="{00000000-0005-0000-0000-00005C240000}"/>
    <cellStyle name="Normal 6 3 5 2 2 5" xfId="6877" xr:uid="{00000000-0005-0000-0000-00005D240000}"/>
    <cellStyle name="Normal 6 3 5 2 2 6" xfId="12091" xr:uid="{00000000-0005-0000-0000-00005E240000}"/>
    <cellStyle name="Normal 6 3 5 2 2 7" xfId="5052" xr:uid="{00000000-0005-0000-0000-00005F240000}"/>
    <cellStyle name="Normal 6 3 5 2 3" xfId="1774" xr:uid="{00000000-0005-0000-0000-000060240000}"/>
    <cellStyle name="Normal 6 3 5 2 3 2" xfId="3730" xr:uid="{00000000-0005-0000-0000-000061240000}"/>
    <cellStyle name="Normal 6 3 5 2 3 2 2" xfId="14395" xr:uid="{00000000-0005-0000-0000-000062240000}"/>
    <cellStyle name="Normal 6 3 5 2 3 2 3" xfId="10032" xr:uid="{00000000-0005-0000-0000-000063240000}"/>
    <cellStyle name="Normal 6 3 5 2 3 3" xfId="10033" xr:uid="{00000000-0005-0000-0000-000064240000}"/>
    <cellStyle name="Normal 6 3 5 2 3 4" xfId="7368" xr:uid="{00000000-0005-0000-0000-000065240000}"/>
    <cellStyle name="Normal 6 3 5 2 3 5" xfId="12582" xr:uid="{00000000-0005-0000-0000-000066240000}"/>
    <cellStyle name="Normal 6 3 5 2 3 6" xfId="5543" xr:uid="{00000000-0005-0000-0000-000067240000}"/>
    <cellStyle name="Normal 6 3 5 2 4" xfId="2872" xr:uid="{00000000-0005-0000-0000-000068240000}"/>
    <cellStyle name="Normal 6 3 5 2 4 2" xfId="13537" xr:uid="{00000000-0005-0000-0000-000069240000}"/>
    <cellStyle name="Normal 6 3 5 2 4 3" xfId="10034" xr:uid="{00000000-0005-0000-0000-00006A240000}"/>
    <cellStyle name="Normal 6 3 5 2 5" xfId="10035" xr:uid="{00000000-0005-0000-0000-00006B240000}"/>
    <cellStyle name="Normal 6 3 5 2 6" xfId="6510" xr:uid="{00000000-0005-0000-0000-00006C240000}"/>
    <cellStyle name="Normal 6 3 5 2 7" xfId="11724" xr:uid="{00000000-0005-0000-0000-00006D240000}"/>
    <cellStyle name="Normal 6 3 5 2 8" xfId="4685" xr:uid="{00000000-0005-0000-0000-00006E240000}"/>
    <cellStyle name="Normal 6 3 5 3" xfId="961" xr:uid="{00000000-0005-0000-0000-00006F240000}"/>
    <cellStyle name="Normal 6 3 5 3 2" xfId="1776" xr:uid="{00000000-0005-0000-0000-000070240000}"/>
    <cellStyle name="Normal 6 3 5 3 2 2" xfId="3732" xr:uid="{00000000-0005-0000-0000-000071240000}"/>
    <cellStyle name="Normal 6 3 5 3 2 2 2" xfId="14397" xr:uid="{00000000-0005-0000-0000-000072240000}"/>
    <cellStyle name="Normal 6 3 5 3 2 2 3" xfId="10036" xr:uid="{00000000-0005-0000-0000-000073240000}"/>
    <cellStyle name="Normal 6 3 5 3 2 3" xfId="10037" xr:uid="{00000000-0005-0000-0000-000074240000}"/>
    <cellStyle name="Normal 6 3 5 3 2 4" xfId="7370" xr:uid="{00000000-0005-0000-0000-000075240000}"/>
    <cellStyle name="Normal 6 3 5 3 2 5" xfId="12584" xr:uid="{00000000-0005-0000-0000-000076240000}"/>
    <cellStyle name="Normal 6 3 5 3 2 6" xfId="5545" xr:uid="{00000000-0005-0000-0000-000077240000}"/>
    <cellStyle name="Normal 6 3 5 3 3" xfId="3010" xr:uid="{00000000-0005-0000-0000-000078240000}"/>
    <cellStyle name="Normal 6 3 5 3 3 2" xfId="13675" xr:uid="{00000000-0005-0000-0000-000079240000}"/>
    <cellStyle name="Normal 6 3 5 3 3 3" xfId="10038" xr:uid="{00000000-0005-0000-0000-00007A240000}"/>
    <cellStyle name="Normal 6 3 5 3 4" xfId="10039" xr:uid="{00000000-0005-0000-0000-00007B240000}"/>
    <cellStyle name="Normal 6 3 5 3 5" xfId="6648" xr:uid="{00000000-0005-0000-0000-00007C240000}"/>
    <cellStyle name="Normal 6 3 5 3 6" xfId="11862" xr:uid="{00000000-0005-0000-0000-00007D240000}"/>
    <cellStyle name="Normal 6 3 5 3 7" xfId="4823" xr:uid="{00000000-0005-0000-0000-00007E240000}"/>
    <cellStyle name="Normal 6 3 5 4" xfId="1773" xr:uid="{00000000-0005-0000-0000-00007F240000}"/>
    <cellStyle name="Normal 6 3 5 4 2" xfId="3729" xr:uid="{00000000-0005-0000-0000-000080240000}"/>
    <cellStyle name="Normal 6 3 5 4 2 2" xfId="14394" xr:uid="{00000000-0005-0000-0000-000081240000}"/>
    <cellStyle name="Normal 6 3 5 4 2 3" xfId="10040" xr:uid="{00000000-0005-0000-0000-000082240000}"/>
    <cellStyle name="Normal 6 3 5 4 3" xfId="10041" xr:uid="{00000000-0005-0000-0000-000083240000}"/>
    <cellStyle name="Normal 6 3 5 4 4" xfId="7367" xr:uid="{00000000-0005-0000-0000-000084240000}"/>
    <cellStyle name="Normal 6 3 5 4 5" xfId="12581" xr:uid="{00000000-0005-0000-0000-000085240000}"/>
    <cellStyle name="Normal 6 3 5 4 6" xfId="5542" xr:uid="{00000000-0005-0000-0000-000086240000}"/>
    <cellStyle name="Normal 6 3 5 5" xfId="2266" xr:uid="{00000000-0005-0000-0000-000087240000}"/>
    <cellStyle name="Normal 6 3 5 5 2" xfId="4118" xr:uid="{00000000-0005-0000-0000-000088240000}"/>
    <cellStyle name="Normal 6 3 5 5 2 2" xfId="14780" xr:uid="{00000000-0005-0000-0000-000089240000}"/>
    <cellStyle name="Normal 6 3 5 5 2 3" xfId="10042" xr:uid="{00000000-0005-0000-0000-00008A240000}"/>
    <cellStyle name="Normal 6 3 5 5 3" xfId="10043" xr:uid="{00000000-0005-0000-0000-00008B240000}"/>
    <cellStyle name="Normal 6 3 5 5 4" xfId="7756" xr:uid="{00000000-0005-0000-0000-00008C240000}"/>
    <cellStyle name="Normal 6 3 5 5 5" xfId="12967" xr:uid="{00000000-0005-0000-0000-00008D240000}"/>
    <cellStyle name="Normal 6 3 5 5 6" xfId="5928" xr:uid="{00000000-0005-0000-0000-00008E240000}"/>
    <cellStyle name="Normal 6 3 5 6" xfId="2410" xr:uid="{00000000-0005-0000-0000-00008F240000}"/>
    <cellStyle name="Normal 6 3 5 6 2" xfId="4253" xr:uid="{00000000-0005-0000-0000-000090240000}"/>
    <cellStyle name="Normal 6 3 5 6 2 2" xfId="14915" xr:uid="{00000000-0005-0000-0000-000091240000}"/>
    <cellStyle name="Normal 6 3 5 6 2 3" xfId="10044" xr:uid="{00000000-0005-0000-0000-000092240000}"/>
    <cellStyle name="Normal 6 3 5 6 3" xfId="7891" xr:uid="{00000000-0005-0000-0000-000093240000}"/>
    <cellStyle name="Normal 6 3 5 6 4" xfId="13102" xr:uid="{00000000-0005-0000-0000-000094240000}"/>
    <cellStyle name="Normal 6 3 5 6 5" xfId="6063" xr:uid="{00000000-0005-0000-0000-000095240000}"/>
    <cellStyle name="Normal 6 3 5 7" xfId="2737" xr:uid="{00000000-0005-0000-0000-000096240000}"/>
    <cellStyle name="Normal 6 3 5 7 2" xfId="13402" xr:uid="{00000000-0005-0000-0000-000097240000}"/>
    <cellStyle name="Normal 6 3 5 7 3" xfId="10045" xr:uid="{00000000-0005-0000-0000-000098240000}"/>
    <cellStyle name="Normal 6 3 5 8" xfId="10046" xr:uid="{00000000-0005-0000-0000-000099240000}"/>
    <cellStyle name="Normal 6 3 5 9" xfId="6375" xr:uid="{00000000-0005-0000-0000-00009A240000}"/>
    <cellStyle name="Normal 6 3 6" xfId="503" xr:uid="{00000000-0005-0000-0000-00009B240000}"/>
    <cellStyle name="Normal 6 3 6 2" xfId="1070" xr:uid="{00000000-0005-0000-0000-00009C240000}"/>
    <cellStyle name="Normal 6 3 6 2 2" xfId="1778" xr:uid="{00000000-0005-0000-0000-00009D240000}"/>
    <cellStyle name="Normal 6 3 6 2 2 2" xfId="3734" xr:uid="{00000000-0005-0000-0000-00009E240000}"/>
    <cellStyle name="Normal 6 3 6 2 2 2 2" xfId="14399" xr:uid="{00000000-0005-0000-0000-00009F240000}"/>
    <cellStyle name="Normal 6 3 6 2 2 2 3" xfId="10047" xr:uid="{00000000-0005-0000-0000-0000A0240000}"/>
    <cellStyle name="Normal 6 3 6 2 2 3" xfId="10048" xr:uid="{00000000-0005-0000-0000-0000A1240000}"/>
    <cellStyle name="Normal 6 3 6 2 2 4" xfId="7372" xr:uid="{00000000-0005-0000-0000-0000A2240000}"/>
    <cellStyle name="Normal 6 3 6 2 2 5" xfId="12586" xr:uid="{00000000-0005-0000-0000-0000A3240000}"/>
    <cellStyle name="Normal 6 3 6 2 2 6" xfId="5547" xr:uid="{00000000-0005-0000-0000-0000A4240000}"/>
    <cellStyle name="Normal 6 3 6 2 3" xfId="3100" xr:uid="{00000000-0005-0000-0000-0000A5240000}"/>
    <cellStyle name="Normal 6 3 6 2 3 2" xfId="13765" xr:uid="{00000000-0005-0000-0000-0000A6240000}"/>
    <cellStyle name="Normal 6 3 6 2 3 3" xfId="10049" xr:uid="{00000000-0005-0000-0000-0000A7240000}"/>
    <cellStyle name="Normal 6 3 6 2 4" xfId="10050" xr:uid="{00000000-0005-0000-0000-0000A8240000}"/>
    <cellStyle name="Normal 6 3 6 2 5" xfId="6738" xr:uid="{00000000-0005-0000-0000-0000A9240000}"/>
    <cellStyle name="Normal 6 3 6 2 6" xfId="11952" xr:uid="{00000000-0005-0000-0000-0000AA240000}"/>
    <cellStyle name="Normal 6 3 6 2 7" xfId="4913" xr:uid="{00000000-0005-0000-0000-0000AB240000}"/>
    <cellStyle name="Normal 6 3 6 3" xfId="1777" xr:uid="{00000000-0005-0000-0000-0000AC240000}"/>
    <cellStyle name="Normal 6 3 6 3 2" xfId="3733" xr:uid="{00000000-0005-0000-0000-0000AD240000}"/>
    <cellStyle name="Normal 6 3 6 3 2 2" xfId="14398" xr:uid="{00000000-0005-0000-0000-0000AE240000}"/>
    <cellStyle name="Normal 6 3 6 3 2 3" xfId="10051" xr:uid="{00000000-0005-0000-0000-0000AF240000}"/>
    <cellStyle name="Normal 6 3 6 3 3" xfId="10052" xr:uid="{00000000-0005-0000-0000-0000B0240000}"/>
    <cellStyle name="Normal 6 3 6 3 4" xfId="7371" xr:uid="{00000000-0005-0000-0000-0000B1240000}"/>
    <cellStyle name="Normal 6 3 6 3 5" xfId="12585" xr:uid="{00000000-0005-0000-0000-0000B2240000}"/>
    <cellStyle name="Normal 6 3 6 3 6" xfId="5546" xr:uid="{00000000-0005-0000-0000-0000B3240000}"/>
    <cellStyle name="Normal 6 3 6 4" xfId="2648" xr:uid="{00000000-0005-0000-0000-0000B4240000}"/>
    <cellStyle name="Normal 6 3 6 4 2" xfId="13313" xr:uid="{00000000-0005-0000-0000-0000B5240000}"/>
    <cellStyle name="Normal 6 3 6 4 3" xfId="10053" xr:uid="{00000000-0005-0000-0000-0000B6240000}"/>
    <cellStyle name="Normal 6 3 6 5" xfId="10054" xr:uid="{00000000-0005-0000-0000-0000B7240000}"/>
    <cellStyle name="Normal 6 3 6 6" xfId="6286" xr:uid="{00000000-0005-0000-0000-0000B8240000}"/>
    <cellStyle name="Normal 6 3 6 7" xfId="11500" xr:uid="{00000000-0005-0000-0000-0000B9240000}"/>
    <cellStyle name="Normal 6 3 6 8" xfId="4461" xr:uid="{00000000-0005-0000-0000-0000BA240000}"/>
    <cellStyle name="Normal 6 3 7" xfId="719" xr:uid="{00000000-0005-0000-0000-0000BB240000}"/>
    <cellStyle name="Normal 6 3 7 2" xfId="1182" xr:uid="{00000000-0005-0000-0000-0000BC240000}"/>
    <cellStyle name="Normal 6 3 7 2 2" xfId="1780" xr:uid="{00000000-0005-0000-0000-0000BD240000}"/>
    <cellStyle name="Normal 6 3 7 2 2 2" xfId="3736" xr:uid="{00000000-0005-0000-0000-0000BE240000}"/>
    <cellStyle name="Normal 6 3 7 2 2 2 2" xfId="14401" xr:uid="{00000000-0005-0000-0000-0000BF240000}"/>
    <cellStyle name="Normal 6 3 7 2 2 2 3" xfId="10055" xr:uid="{00000000-0005-0000-0000-0000C0240000}"/>
    <cellStyle name="Normal 6 3 7 2 2 3" xfId="10056" xr:uid="{00000000-0005-0000-0000-0000C1240000}"/>
    <cellStyle name="Normal 6 3 7 2 2 4" xfId="7374" xr:uid="{00000000-0005-0000-0000-0000C2240000}"/>
    <cellStyle name="Normal 6 3 7 2 2 5" xfId="12588" xr:uid="{00000000-0005-0000-0000-0000C3240000}"/>
    <cellStyle name="Normal 6 3 7 2 2 6" xfId="5549" xr:uid="{00000000-0005-0000-0000-0000C4240000}"/>
    <cellStyle name="Normal 6 3 7 2 3" xfId="3150" xr:uid="{00000000-0005-0000-0000-0000C5240000}"/>
    <cellStyle name="Normal 6 3 7 2 3 2" xfId="13815" xr:uid="{00000000-0005-0000-0000-0000C6240000}"/>
    <cellStyle name="Normal 6 3 7 2 3 3" xfId="10057" xr:uid="{00000000-0005-0000-0000-0000C7240000}"/>
    <cellStyle name="Normal 6 3 7 2 4" xfId="10058" xr:uid="{00000000-0005-0000-0000-0000C8240000}"/>
    <cellStyle name="Normal 6 3 7 2 5" xfId="6788" xr:uid="{00000000-0005-0000-0000-0000C9240000}"/>
    <cellStyle name="Normal 6 3 7 2 6" xfId="12002" xr:uid="{00000000-0005-0000-0000-0000CA240000}"/>
    <cellStyle name="Normal 6 3 7 2 7" xfId="4963" xr:uid="{00000000-0005-0000-0000-0000CB240000}"/>
    <cellStyle name="Normal 6 3 7 3" xfId="1779" xr:uid="{00000000-0005-0000-0000-0000CC240000}"/>
    <cellStyle name="Normal 6 3 7 3 2" xfId="3735" xr:uid="{00000000-0005-0000-0000-0000CD240000}"/>
    <cellStyle name="Normal 6 3 7 3 2 2" xfId="14400" xr:uid="{00000000-0005-0000-0000-0000CE240000}"/>
    <cellStyle name="Normal 6 3 7 3 2 3" xfId="10059" xr:uid="{00000000-0005-0000-0000-0000CF240000}"/>
    <cellStyle name="Normal 6 3 7 3 3" xfId="10060" xr:uid="{00000000-0005-0000-0000-0000D0240000}"/>
    <cellStyle name="Normal 6 3 7 3 4" xfId="7373" xr:uid="{00000000-0005-0000-0000-0000D1240000}"/>
    <cellStyle name="Normal 6 3 7 3 5" xfId="12587" xr:uid="{00000000-0005-0000-0000-0000D2240000}"/>
    <cellStyle name="Normal 6 3 7 3 6" xfId="5548" xr:uid="{00000000-0005-0000-0000-0000D3240000}"/>
    <cellStyle name="Normal 6 3 7 4" xfId="2783" xr:uid="{00000000-0005-0000-0000-0000D4240000}"/>
    <cellStyle name="Normal 6 3 7 4 2" xfId="13448" xr:uid="{00000000-0005-0000-0000-0000D5240000}"/>
    <cellStyle name="Normal 6 3 7 4 3" xfId="10061" xr:uid="{00000000-0005-0000-0000-0000D6240000}"/>
    <cellStyle name="Normal 6 3 7 5" xfId="10062" xr:uid="{00000000-0005-0000-0000-0000D7240000}"/>
    <cellStyle name="Normal 6 3 7 6" xfId="6421" xr:uid="{00000000-0005-0000-0000-0000D8240000}"/>
    <cellStyle name="Normal 6 3 7 7" xfId="11635" xr:uid="{00000000-0005-0000-0000-0000D9240000}"/>
    <cellStyle name="Normal 6 3 7 8" xfId="4596" xr:uid="{00000000-0005-0000-0000-0000DA240000}"/>
    <cellStyle name="Normal 6 3 8" xfId="388" xr:uid="{00000000-0005-0000-0000-0000DB240000}"/>
    <cellStyle name="Normal 6 3 8 2" xfId="1013" xr:uid="{00000000-0005-0000-0000-0000DC240000}"/>
    <cellStyle name="Normal 6 3 8 2 2" xfId="1782" xr:uid="{00000000-0005-0000-0000-0000DD240000}"/>
    <cellStyle name="Normal 6 3 8 2 2 2" xfId="3738" xr:uid="{00000000-0005-0000-0000-0000DE240000}"/>
    <cellStyle name="Normal 6 3 8 2 2 2 2" xfId="14403" xr:uid="{00000000-0005-0000-0000-0000DF240000}"/>
    <cellStyle name="Normal 6 3 8 2 2 2 3" xfId="10063" xr:uid="{00000000-0005-0000-0000-0000E0240000}"/>
    <cellStyle name="Normal 6 3 8 2 2 3" xfId="10064" xr:uid="{00000000-0005-0000-0000-0000E1240000}"/>
    <cellStyle name="Normal 6 3 8 2 2 4" xfId="7376" xr:uid="{00000000-0005-0000-0000-0000E2240000}"/>
    <cellStyle name="Normal 6 3 8 2 2 5" xfId="12590" xr:uid="{00000000-0005-0000-0000-0000E3240000}"/>
    <cellStyle name="Normal 6 3 8 2 2 6" xfId="5551" xr:uid="{00000000-0005-0000-0000-0000E4240000}"/>
    <cellStyle name="Normal 6 3 8 2 3" xfId="3056" xr:uid="{00000000-0005-0000-0000-0000E5240000}"/>
    <cellStyle name="Normal 6 3 8 2 3 2" xfId="13721" xr:uid="{00000000-0005-0000-0000-0000E6240000}"/>
    <cellStyle name="Normal 6 3 8 2 3 3" xfId="10065" xr:uid="{00000000-0005-0000-0000-0000E7240000}"/>
    <cellStyle name="Normal 6 3 8 2 4" xfId="10066" xr:uid="{00000000-0005-0000-0000-0000E8240000}"/>
    <cellStyle name="Normal 6 3 8 2 5" xfId="6694" xr:uid="{00000000-0005-0000-0000-0000E9240000}"/>
    <cellStyle name="Normal 6 3 8 2 6" xfId="11908" xr:uid="{00000000-0005-0000-0000-0000EA240000}"/>
    <cellStyle name="Normal 6 3 8 2 7" xfId="4869" xr:uid="{00000000-0005-0000-0000-0000EB240000}"/>
    <cellStyle name="Normal 6 3 8 3" xfId="1781" xr:uid="{00000000-0005-0000-0000-0000EC240000}"/>
    <cellStyle name="Normal 6 3 8 3 2" xfId="3737" xr:uid="{00000000-0005-0000-0000-0000ED240000}"/>
    <cellStyle name="Normal 6 3 8 3 2 2" xfId="14402" xr:uid="{00000000-0005-0000-0000-0000EE240000}"/>
    <cellStyle name="Normal 6 3 8 3 2 3" xfId="10067" xr:uid="{00000000-0005-0000-0000-0000EF240000}"/>
    <cellStyle name="Normal 6 3 8 3 3" xfId="10068" xr:uid="{00000000-0005-0000-0000-0000F0240000}"/>
    <cellStyle name="Normal 6 3 8 3 4" xfId="7375" xr:uid="{00000000-0005-0000-0000-0000F1240000}"/>
    <cellStyle name="Normal 6 3 8 3 5" xfId="12589" xr:uid="{00000000-0005-0000-0000-0000F2240000}"/>
    <cellStyle name="Normal 6 3 8 3 6" xfId="5550" xr:uid="{00000000-0005-0000-0000-0000F3240000}"/>
    <cellStyle name="Normal 6 3 8 4" xfId="2599" xr:uid="{00000000-0005-0000-0000-0000F4240000}"/>
    <cellStyle name="Normal 6 3 8 4 2" xfId="13264" xr:uid="{00000000-0005-0000-0000-0000F5240000}"/>
    <cellStyle name="Normal 6 3 8 4 3" xfId="10069" xr:uid="{00000000-0005-0000-0000-0000F6240000}"/>
    <cellStyle name="Normal 6 3 8 5" xfId="10070" xr:uid="{00000000-0005-0000-0000-0000F7240000}"/>
    <cellStyle name="Normal 6 3 8 6" xfId="6237" xr:uid="{00000000-0005-0000-0000-0000F8240000}"/>
    <cellStyle name="Normal 6 3 8 7" xfId="11451" xr:uid="{00000000-0005-0000-0000-0000F9240000}"/>
    <cellStyle name="Normal 6 3 8 8" xfId="4412" xr:uid="{00000000-0005-0000-0000-0000FA240000}"/>
    <cellStyle name="Normal 6 3 9" xfId="867" xr:uid="{00000000-0005-0000-0000-0000FB240000}"/>
    <cellStyle name="Normal 6 3 9 2" xfId="1783" xr:uid="{00000000-0005-0000-0000-0000FC240000}"/>
    <cellStyle name="Normal 6 3 9 2 2" xfId="3739" xr:uid="{00000000-0005-0000-0000-0000FD240000}"/>
    <cellStyle name="Normal 6 3 9 2 2 2" xfId="14404" xr:uid="{00000000-0005-0000-0000-0000FE240000}"/>
    <cellStyle name="Normal 6 3 9 2 2 3" xfId="10071" xr:uid="{00000000-0005-0000-0000-0000FF240000}"/>
    <cellStyle name="Normal 6 3 9 2 3" xfId="10072" xr:uid="{00000000-0005-0000-0000-000000250000}"/>
    <cellStyle name="Normal 6 3 9 2 4" xfId="7377" xr:uid="{00000000-0005-0000-0000-000001250000}"/>
    <cellStyle name="Normal 6 3 9 2 5" xfId="12591" xr:uid="{00000000-0005-0000-0000-000002250000}"/>
    <cellStyle name="Normal 6 3 9 2 6" xfId="5552" xr:uid="{00000000-0005-0000-0000-000003250000}"/>
    <cellStyle name="Normal 6 3 9 3" xfId="2921" xr:uid="{00000000-0005-0000-0000-000004250000}"/>
    <cellStyle name="Normal 6 3 9 3 2" xfId="13586" xr:uid="{00000000-0005-0000-0000-000005250000}"/>
    <cellStyle name="Normal 6 3 9 3 3" xfId="10073" xr:uid="{00000000-0005-0000-0000-000006250000}"/>
    <cellStyle name="Normal 6 3 9 4" xfId="10074" xr:uid="{00000000-0005-0000-0000-000007250000}"/>
    <cellStyle name="Normal 6 3 9 5" xfId="6559" xr:uid="{00000000-0005-0000-0000-000008250000}"/>
    <cellStyle name="Normal 6 3 9 6" xfId="11773" xr:uid="{00000000-0005-0000-0000-000009250000}"/>
    <cellStyle name="Normal 6 3 9 7" xfId="4734" xr:uid="{00000000-0005-0000-0000-00000A250000}"/>
    <cellStyle name="Normal 6 4" xfId="150" xr:uid="{00000000-0005-0000-0000-00000B250000}"/>
    <cellStyle name="Normal 6 4 10" xfId="2173" xr:uid="{00000000-0005-0000-0000-00000C250000}"/>
    <cellStyle name="Normal 6 4 10 2" xfId="4031" xr:uid="{00000000-0005-0000-0000-00000D250000}"/>
    <cellStyle name="Normal 6 4 10 2 2" xfId="14693" xr:uid="{00000000-0005-0000-0000-00000E250000}"/>
    <cellStyle name="Normal 6 4 10 2 3" xfId="10075" xr:uid="{00000000-0005-0000-0000-00000F250000}"/>
    <cellStyle name="Normal 6 4 10 3" xfId="10076" xr:uid="{00000000-0005-0000-0000-000010250000}"/>
    <cellStyle name="Normal 6 4 10 4" xfId="7669" xr:uid="{00000000-0005-0000-0000-000011250000}"/>
    <cellStyle name="Normal 6 4 10 5" xfId="12880" xr:uid="{00000000-0005-0000-0000-000012250000}"/>
    <cellStyle name="Normal 6 4 10 6" xfId="5841" xr:uid="{00000000-0005-0000-0000-000013250000}"/>
    <cellStyle name="Normal 6 4 11" xfId="2324" xr:uid="{00000000-0005-0000-0000-000014250000}"/>
    <cellStyle name="Normal 6 4 11 2" xfId="4167" xr:uid="{00000000-0005-0000-0000-000015250000}"/>
    <cellStyle name="Normal 6 4 11 2 2" xfId="14829" xr:uid="{00000000-0005-0000-0000-000016250000}"/>
    <cellStyle name="Normal 6 4 11 2 3" xfId="10077" xr:uid="{00000000-0005-0000-0000-000017250000}"/>
    <cellStyle name="Normal 6 4 11 3" xfId="7805" xr:uid="{00000000-0005-0000-0000-000018250000}"/>
    <cellStyle name="Normal 6 4 11 4" xfId="13016" xr:uid="{00000000-0005-0000-0000-000019250000}"/>
    <cellStyle name="Normal 6 4 11 5" xfId="5977" xr:uid="{00000000-0005-0000-0000-00001A250000}"/>
    <cellStyle name="Normal 6 4 12" xfId="2500" xr:uid="{00000000-0005-0000-0000-00001B250000}"/>
    <cellStyle name="Normal 6 4 12 2" xfId="10078" xr:uid="{00000000-0005-0000-0000-00001C250000}"/>
    <cellStyle name="Normal 6 4 12 3" xfId="13167" xr:uid="{00000000-0005-0000-0000-00001D250000}"/>
    <cellStyle name="Normal 6 4 12 4" xfId="6116" xr:uid="{00000000-0005-0000-0000-00001E250000}"/>
    <cellStyle name="Normal 6 4 13" xfId="10079" xr:uid="{00000000-0005-0000-0000-00001F250000}"/>
    <cellStyle name="Normal 6 4 14" xfId="6138" xr:uid="{00000000-0005-0000-0000-000020250000}"/>
    <cellStyle name="Normal 6 4 15" xfId="11354" xr:uid="{00000000-0005-0000-0000-000021250000}"/>
    <cellStyle name="Normal 6 4 16" xfId="4315" xr:uid="{00000000-0005-0000-0000-000022250000}"/>
    <cellStyle name="Normal 6 4 2" xfId="609" xr:uid="{00000000-0005-0000-0000-000023250000}"/>
    <cellStyle name="Normal 6 4 2 10" xfId="11550" xr:uid="{00000000-0005-0000-0000-000024250000}"/>
    <cellStyle name="Normal 6 4 2 11" xfId="4511" xr:uid="{00000000-0005-0000-0000-000025250000}"/>
    <cellStyle name="Normal 6 4 2 2" xfId="769" xr:uid="{00000000-0005-0000-0000-000026250000}"/>
    <cellStyle name="Normal 6 4 2 2 2" xfId="1232" xr:uid="{00000000-0005-0000-0000-000027250000}"/>
    <cellStyle name="Normal 6 4 2 2 2 2" xfId="1786" xr:uid="{00000000-0005-0000-0000-000028250000}"/>
    <cellStyle name="Normal 6 4 2 2 2 2 2" xfId="3742" xr:uid="{00000000-0005-0000-0000-000029250000}"/>
    <cellStyle name="Normal 6 4 2 2 2 2 2 2" xfId="14407" xr:uid="{00000000-0005-0000-0000-00002A250000}"/>
    <cellStyle name="Normal 6 4 2 2 2 2 2 3" xfId="10080" xr:uid="{00000000-0005-0000-0000-00002B250000}"/>
    <cellStyle name="Normal 6 4 2 2 2 2 3" xfId="10081" xr:uid="{00000000-0005-0000-0000-00002C250000}"/>
    <cellStyle name="Normal 6 4 2 2 2 2 4" xfId="7380" xr:uid="{00000000-0005-0000-0000-00002D250000}"/>
    <cellStyle name="Normal 6 4 2 2 2 2 5" xfId="12594" xr:uid="{00000000-0005-0000-0000-00002E250000}"/>
    <cellStyle name="Normal 6 4 2 2 2 2 6" xfId="5555" xr:uid="{00000000-0005-0000-0000-00002F250000}"/>
    <cellStyle name="Normal 6 4 2 2 2 3" xfId="3200" xr:uid="{00000000-0005-0000-0000-000030250000}"/>
    <cellStyle name="Normal 6 4 2 2 2 3 2" xfId="13865" xr:uid="{00000000-0005-0000-0000-000031250000}"/>
    <cellStyle name="Normal 6 4 2 2 2 3 3" xfId="10082" xr:uid="{00000000-0005-0000-0000-000032250000}"/>
    <cellStyle name="Normal 6 4 2 2 2 4" xfId="10083" xr:uid="{00000000-0005-0000-0000-000033250000}"/>
    <cellStyle name="Normal 6 4 2 2 2 5" xfId="6838" xr:uid="{00000000-0005-0000-0000-000034250000}"/>
    <cellStyle name="Normal 6 4 2 2 2 6" xfId="12052" xr:uid="{00000000-0005-0000-0000-000035250000}"/>
    <cellStyle name="Normal 6 4 2 2 2 7" xfId="5013" xr:uid="{00000000-0005-0000-0000-000036250000}"/>
    <cellStyle name="Normal 6 4 2 2 3" xfId="1785" xr:uid="{00000000-0005-0000-0000-000037250000}"/>
    <cellStyle name="Normal 6 4 2 2 3 2" xfId="3741" xr:uid="{00000000-0005-0000-0000-000038250000}"/>
    <cellStyle name="Normal 6 4 2 2 3 2 2" xfId="14406" xr:uid="{00000000-0005-0000-0000-000039250000}"/>
    <cellStyle name="Normal 6 4 2 2 3 2 3" xfId="10084" xr:uid="{00000000-0005-0000-0000-00003A250000}"/>
    <cellStyle name="Normal 6 4 2 2 3 3" xfId="10085" xr:uid="{00000000-0005-0000-0000-00003B250000}"/>
    <cellStyle name="Normal 6 4 2 2 3 4" xfId="7379" xr:uid="{00000000-0005-0000-0000-00003C250000}"/>
    <cellStyle name="Normal 6 4 2 2 3 5" xfId="12593" xr:uid="{00000000-0005-0000-0000-00003D250000}"/>
    <cellStyle name="Normal 6 4 2 2 3 6" xfId="5554" xr:uid="{00000000-0005-0000-0000-00003E250000}"/>
    <cellStyle name="Normal 6 4 2 2 4" xfId="2833" xr:uid="{00000000-0005-0000-0000-00003F250000}"/>
    <cellStyle name="Normal 6 4 2 2 4 2" xfId="13498" xr:uid="{00000000-0005-0000-0000-000040250000}"/>
    <cellStyle name="Normal 6 4 2 2 4 3" xfId="10086" xr:uid="{00000000-0005-0000-0000-000041250000}"/>
    <cellStyle name="Normal 6 4 2 2 5" xfId="10087" xr:uid="{00000000-0005-0000-0000-000042250000}"/>
    <cellStyle name="Normal 6 4 2 2 6" xfId="6471" xr:uid="{00000000-0005-0000-0000-000043250000}"/>
    <cellStyle name="Normal 6 4 2 2 7" xfId="11685" xr:uid="{00000000-0005-0000-0000-000044250000}"/>
    <cellStyle name="Normal 6 4 2 2 8" xfId="4646" xr:uid="{00000000-0005-0000-0000-000045250000}"/>
    <cellStyle name="Normal 6 4 2 3" xfId="921" xr:uid="{00000000-0005-0000-0000-000046250000}"/>
    <cellStyle name="Normal 6 4 2 3 2" xfId="1787" xr:uid="{00000000-0005-0000-0000-000047250000}"/>
    <cellStyle name="Normal 6 4 2 3 2 2" xfId="3743" xr:uid="{00000000-0005-0000-0000-000048250000}"/>
    <cellStyle name="Normal 6 4 2 3 2 2 2" xfId="14408" xr:uid="{00000000-0005-0000-0000-000049250000}"/>
    <cellStyle name="Normal 6 4 2 3 2 2 3" xfId="10088" xr:uid="{00000000-0005-0000-0000-00004A250000}"/>
    <cellStyle name="Normal 6 4 2 3 2 3" xfId="10089" xr:uid="{00000000-0005-0000-0000-00004B250000}"/>
    <cellStyle name="Normal 6 4 2 3 2 4" xfId="7381" xr:uid="{00000000-0005-0000-0000-00004C250000}"/>
    <cellStyle name="Normal 6 4 2 3 2 5" xfId="12595" xr:uid="{00000000-0005-0000-0000-00004D250000}"/>
    <cellStyle name="Normal 6 4 2 3 2 6" xfId="5556" xr:uid="{00000000-0005-0000-0000-00004E250000}"/>
    <cellStyle name="Normal 6 4 2 3 3" xfId="2971" xr:uid="{00000000-0005-0000-0000-00004F250000}"/>
    <cellStyle name="Normal 6 4 2 3 3 2" xfId="13636" xr:uid="{00000000-0005-0000-0000-000050250000}"/>
    <cellStyle name="Normal 6 4 2 3 3 3" xfId="10090" xr:uid="{00000000-0005-0000-0000-000051250000}"/>
    <cellStyle name="Normal 6 4 2 3 4" xfId="10091" xr:uid="{00000000-0005-0000-0000-000052250000}"/>
    <cellStyle name="Normal 6 4 2 3 5" xfId="6609" xr:uid="{00000000-0005-0000-0000-000053250000}"/>
    <cellStyle name="Normal 6 4 2 3 6" xfId="11823" xr:uid="{00000000-0005-0000-0000-000054250000}"/>
    <cellStyle name="Normal 6 4 2 3 7" xfId="4784" xr:uid="{00000000-0005-0000-0000-000055250000}"/>
    <cellStyle name="Normal 6 4 2 4" xfId="1784" xr:uid="{00000000-0005-0000-0000-000056250000}"/>
    <cellStyle name="Normal 6 4 2 4 2" xfId="3740" xr:uid="{00000000-0005-0000-0000-000057250000}"/>
    <cellStyle name="Normal 6 4 2 4 2 2" xfId="14405" xr:uid="{00000000-0005-0000-0000-000058250000}"/>
    <cellStyle name="Normal 6 4 2 4 2 3" xfId="10092" xr:uid="{00000000-0005-0000-0000-000059250000}"/>
    <cellStyle name="Normal 6 4 2 4 3" xfId="10093" xr:uid="{00000000-0005-0000-0000-00005A250000}"/>
    <cellStyle name="Normal 6 4 2 4 4" xfId="7378" xr:uid="{00000000-0005-0000-0000-00005B250000}"/>
    <cellStyle name="Normal 6 4 2 4 5" xfId="12592" xr:uid="{00000000-0005-0000-0000-00005C250000}"/>
    <cellStyle name="Normal 6 4 2 4 6" xfId="5553" xr:uid="{00000000-0005-0000-0000-00005D250000}"/>
    <cellStyle name="Normal 6 4 2 5" xfId="2227" xr:uid="{00000000-0005-0000-0000-00005E250000}"/>
    <cellStyle name="Normal 6 4 2 5 2" xfId="4079" xr:uid="{00000000-0005-0000-0000-00005F250000}"/>
    <cellStyle name="Normal 6 4 2 5 2 2" xfId="14741" xr:uid="{00000000-0005-0000-0000-000060250000}"/>
    <cellStyle name="Normal 6 4 2 5 2 3" xfId="10094" xr:uid="{00000000-0005-0000-0000-000061250000}"/>
    <cellStyle name="Normal 6 4 2 5 3" xfId="10095" xr:uid="{00000000-0005-0000-0000-000062250000}"/>
    <cellStyle name="Normal 6 4 2 5 4" xfId="7717" xr:uid="{00000000-0005-0000-0000-000063250000}"/>
    <cellStyle name="Normal 6 4 2 5 5" xfId="12928" xr:uid="{00000000-0005-0000-0000-000064250000}"/>
    <cellStyle name="Normal 6 4 2 5 6" xfId="5889" xr:uid="{00000000-0005-0000-0000-000065250000}"/>
    <cellStyle name="Normal 6 4 2 6" xfId="2371" xr:uid="{00000000-0005-0000-0000-000066250000}"/>
    <cellStyle name="Normal 6 4 2 6 2" xfId="4214" xr:uid="{00000000-0005-0000-0000-000067250000}"/>
    <cellStyle name="Normal 6 4 2 6 2 2" xfId="14876" xr:uid="{00000000-0005-0000-0000-000068250000}"/>
    <cellStyle name="Normal 6 4 2 6 2 3" xfId="10096" xr:uid="{00000000-0005-0000-0000-000069250000}"/>
    <cellStyle name="Normal 6 4 2 6 3" xfId="7852" xr:uid="{00000000-0005-0000-0000-00006A250000}"/>
    <cellStyle name="Normal 6 4 2 6 4" xfId="13063" xr:uid="{00000000-0005-0000-0000-00006B250000}"/>
    <cellStyle name="Normal 6 4 2 6 5" xfId="6024" xr:uid="{00000000-0005-0000-0000-00006C250000}"/>
    <cellStyle name="Normal 6 4 2 7" xfId="2698" xr:uid="{00000000-0005-0000-0000-00006D250000}"/>
    <cellStyle name="Normal 6 4 2 7 2" xfId="13363" xr:uid="{00000000-0005-0000-0000-00006E250000}"/>
    <cellStyle name="Normal 6 4 2 7 3" xfId="10097" xr:uid="{00000000-0005-0000-0000-00006F250000}"/>
    <cellStyle name="Normal 6 4 2 8" xfId="10098" xr:uid="{00000000-0005-0000-0000-000070250000}"/>
    <cellStyle name="Normal 6 4 2 9" xfId="6336" xr:uid="{00000000-0005-0000-0000-000071250000}"/>
    <cellStyle name="Normal 6 4 3" xfId="671" xr:uid="{00000000-0005-0000-0000-000072250000}"/>
    <cellStyle name="Normal 6 4 3 10" xfId="11592" xr:uid="{00000000-0005-0000-0000-000073250000}"/>
    <cellStyle name="Normal 6 4 3 11" xfId="4553" xr:uid="{00000000-0005-0000-0000-000074250000}"/>
    <cellStyle name="Normal 6 4 3 2" xfId="812" xr:uid="{00000000-0005-0000-0000-000075250000}"/>
    <cellStyle name="Normal 6 4 3 2 2" xfId="1274" xr:uid="{00000000-0005-0000-0000-000076250000}"/>
    <cellStyle name="Normal 6 4 3 2 2 2" xfId="1790" xr:uid="{00000000-0005-0000-0000-000077250000}"/>
    <cellStyle name="Normal 6 4 3 2 2 2 2" xfId="3746" xr:uid="{00000000-0005-0000-0000-000078250000}"/>
    <cellStyle name="Normal 6 4 3 2 2 2 2 2" xfId="14411" xr:uid="{00000000-0005-0000-0000-000079250000}"/>
    <cellStyle name="Normal 6 4 3 2 2 2 2 3" xfId="10099" xr:uid="{00000000-0005-0000-0000-00007A250000}"/>
    <cellStyle name="Normal 6 4 3 2 2 2 3" xfId="10100" xr:uid="{00000000-0005-0000-0000-00007B250000}"/>
    <cellStyle name="Normal 6 4 3 2 2 2 4" xfId="7384" xr:uid="{00000000-0005-0000-0000-00007C250000}"/>
    <cellStyle name="Normal 6 4 3 2 2 2 5" xfId="12598" xr:uid="{00000000-0005-0000-0000-00007D250000}"/>
    <cellStyle name="Normal 6 4 3 2 2 2 6" xfId="5559" xr:uid="{00000000-0005-0000-0000-00007E250000}"/>
    <cellStyle name="Normal 6 4 3 2 2 3" xfId="3242" xr:uid="{00000000-0005-0000-0000-00007F250000}"/>
    <cellStyle name="Normal 6 4 3 2 2 3 2" xfId="13907" xr:uid="{00000000-0005-0000-0000-000080250000}"/>
    <cellStyle name="Normal 6 4 3 2 2 3 3" xfId="10101" xr:uid="{00000000-0005-0000-0000-000081250000}"/>
    <cellStyle name="Normal 6 4 3 2 2 4" xfId="10102" xr:uid="{00000000-0005-0000-0000-000082250000}"/>
    <cellStyle name="Normal 6 4 3 2 2 5" xfId="6880" xr:uid="{00000000-0005-0000-0000-000083250000}"/>
    <cellStyle name="Normal 6 4 3 2 2 6" xfId="12094" xr:uid="{00000000-0005-0000-0000-000084250000}"/>
    <cellStyle name="Normal 6 4 3 2 2 7" xfId="5055" xr:uid="{00000000-0005-0000-0000-000085250000}"/>
    <cellStyle name="Normal 6 4 3 2 3" xfId="1789" xr:uid="{00000000-0005-0000-0000-000086250000}"/>
    <cellStyle name="Normal 6 4 3 2 3 2" xfId="3745" xr:uid="{00000000-0005-0000-0000-000087250000}"/>
    <cellStyle name="Normal 6 4 3 2 3 2 2" xfId="14410" xr:uid="{00000000-0005-0000-0000-000088250000}"/>
    <cellStyle name="Normal 6 4 3 2 3 2 3" xfId="10103" xr:uid="{00000000-0005-0000-0000-000089250000}"/>
    <cellStyle name="Normal 6 4 3 2 3 3" xfId="10104" xr:uid="{00000000-0005-0000-0000-00008A250000}"/>
    <cellStyle name="Normal 6 4 3 2 3 4" xfId="7383" xr:uid="{00000000-0005-0000-0000-00008B250000}"/>
    <cellStyle name="Normal 6 4 3 2 3 5" xfId="12597" xr:uid="{00000000-0005-0000-0000-00008C250000}"/>
    <cellStyle name="Normal 6 4 3 2 3 6" xfId="5558" xr:uid="{00000000-0005-0000-0000-00008D250000}"/>
    <cellStyle name="Normal 6 4 3 2 4" xfId="2875" xr:uid="{00000000-0005-0000-0000-00008E250000}"/>
    <cellStyle name="Normal 6 4 3 2 4 2" xfId="13540" xr:uid="{00000000-0005-0000-0000-00008F250000}"/>
    <cellStyle name="Normal 6 4 3 2 4 3" xfId="10105" xr:uid="{00000000-0005-0000-0000-000090250000}"/>
    <cellStyle name="Normal 6 4 3 2 5" xfId="10106" xr:uid="{00000000-0005-0000-0000-000091250000}"/>
    <cellStyle name="Normal 6 4 3 2 6" xfId="6513" xr:uid="{00000000-0005-0000-0000-000092250000}"/>
    <cellStyle name="Normal 6 4 3 2 7" xfId="11727" xr:uid="{00000000-0005-0000-0000-000093250000}"/>
    <cellStyle name="Normal 6 4 3 2 8" xfId="4688" xr:uid="{00000000-0005-0000-0000-000094250000}"/>
    <cellStyle name="Normal 6 4 3 3" xfId="964" xr:uid="{00000000-0005-0000-0000-000095250000}"/>
    <cellStyle name="Normal 6 4 3 3 2" xfId="1791" xr:uid="{00000000-0005-0000-0000-000096250000}"/>
    <cellStyle name="Normal 6 4 3 3 2 2" xfId="3747" xr:uid="{00000000-0005-0000-0000-000097250000}"/>
    <cellStyle name="Normal 6 4 3 3 2 2 2" xfId="14412" xr:uid="{00000000-0005-0000-0000-000098250000}"/>
    <cellStyle name="Normal 6 4 3 3 2 2 3" xfId="10107" xr:uid="{00000000-0005-0000-0000-000099250000}"/>
    <cellStyle name="Normal 6 4 3 3 2 3" xfId="10108" xr:uid="{00000000-0005-0000-0000-00009A250000}"/>
    <cellStyle name="Normal 6 4 3 3 2 4" xfId="7385" xr:uid="{00000000-0005-0000-0000-00009B250000}"/>
    <cellStyle name="Normal 6 4 3 3 2 5" xfId="12599" xr:uid="{00000000-0005-0000-0000-00009C250000}"/>
    <cellStyle name="Normal 6 4 3 3 2 6" xfId="5560" xr:uid="{00000000-0005-0000-0000-00009D250000}"/>
    <cellStyle name="Normal 6 4 3 3 3" xfId="3013" xr:uid="{00000000-0005-0000-0000-00009E250000}"/>
    <cellStyle name="Normal 6 4 3 3 3 2" xfId="13678" xr:uid="{00000000-0005-0000-0000-00009F250000}"/>
    <cellStyle name="Normal 6 4 3 3 3 3" xfId="10109" xr:uid="{00000000-0005-0000-0000-0000A0250000}"/>
    <cellStyle name="Normal 6 4 3 3 4" xfId="10110" xr:uid="{00000000-0005-0000-0000-0000A1250000}"/>
    <cellStyle name="Normal 6 4 3 3 5" xfId="6651" xr:uid="{00000000-0005-0000-0000-0000A2250000}"/>
    <cellStyle name="Normal 6 4 3 3 6" xfId="11865" xr:uid="{00000000-0005-0000-0000-0000A3250000}"/>
    <cellStyle name="Normal 6 4 3 3 7" xfId="4826" xr:uid="{00000000-0005-0000-0000-0000A4250000}"/>
    <cellStyle name="Normal 6 4 3 4" xfId="1788" xr:uid="{00000000-0005-0000-0000-0000A5250000}"/>
    <cellStyle name="Normal 6 4 3 4 2" xfId="3744" xr:uid="{00000000-0005-0000-0000-0000A6250000}"/>
    <cellStyle name="Normal 6 4 3 4 2 2" xfId="14409" xr:uid="{00000000-0005-0000-0000-0000A7250000}"/>
    <cellStyle name="Normal 6 4 3 4 2 3" xfId="10111" xr:uid="{00000000-0005-0000-0000-0000A8250000}"/>
    <cellStyle name="Normal 6 4 3 4 3" xfId="10112" xr:uid="{00000000-0005-0000-0000-0000A9250000}"/>
    <cellStyle name="Normal 6 4 3 4 4" xfId="7382" xr:uid="{00000000-0005-0000-0000-0000AA250000}"/>
    <cellStyle name="Normal 6 4 3 4 5" xfId="12596" xr:uid="{00000000-0005-0000-0000-0000AB250000}"/>
    <cellStyle name="Normal 6 4 3 4 6" xfId="5557" xr:uid="{00000000-0005-0000-0000-0000AC250000}"/>
    <cellStyle name="Normal 6 4 3 5" xfId="2269" xr:uid="{00000000-0005-0000-0000-0000AD250000}"/>
    <cellStyle name="Normal 6 4 3 5 2" xfId="4121" xr:uid="{00000000-0005-0000-0000-0000AE250000}"/>
    <cellStyle name="Normal 6 4 3 5 2 2" xfId="14783" xr:uid="{00000000-0005-0000-0000-0000AF250000}"/>
    <cellStyle name="Normal 6 4 3 5 2 3" xfId="10113" xr:uid="{00000000-0005-0000-0000-0000B0250000}"/>
    <cellStyle name="Normal 6 4 3 5 3" xfId="10114" xr:uid="{00000000-0005-0000-0000-0000B1250000}"/>
    <cellStyle name="Normal 6 4 3 5 4" xfId="7759" xr:uid="{00000000-0005-0000-0000-0000B2250000}"/>
    <cellStyle name="Normal 6 4 3 5 5" xfId="12970" xr:uid="{00000000-0005-0000-0000-0000B3250000}"/>
    <cellStyle name="Normal 6 4 3 5 6" xfId="5931" xr:uid="{00000000-0005-0000-0000-0000B4250000}"/>
    <cellStyle name="Normal 6 4 3 6" xfId="2413" xr:uid="{00000000-0005-0000-0000-0000B5250000}"/>
    <cellStyle name="Normal 6 4 3 6 2" xfId="4256" xr:uid="{00000000-0005-0000-0000-0000B6250000}"/>
    <cellStyle name="Normal 6 4 3 6 2 2" xfId="14918" xr:uid="{00000000-0005-0000-0000-0000B7250000}"/>
    <cellStyle name="Normal 6 4 3 6 2 3" xfId="10115" xr:uid="{00000000-0005-0000-0000-0000B8250000}"/>
    <cellStyle name="Normal 6 4 3 6 3" xfId="7894" xr:uid="{00000000-0005-0000-0000-0000B9250000}"/>
    <cellStyle name="Normal 6 4 3 6 4" xfId="13105" xr:uid="{00000000-0005-0000-0000-0000BA250000}"/>
    <cellStyle name="Normal 6 4 3 6 5" xfId="6066" xr:uid="{00000000-0005-0000-0000-0000BB250000}"/>
    <cellStyle name="Normal 6 4 3 7" xfId="2740" xr:uid="{00000000-0005-0000-0000-0000BC250000}"/>
    <cellStyle name="Normal 6 4 3 7 2" xfId="13405" xr:uid="{00000000-0005-0000-0000-0000BD250000}"/>
    <cellStyle name="Normal 6 4 3 7 3" xfId="10116" xr:uid="{00000000-0005-0000-0000-0000BE250000}"/>
    <cellStyle name="Normal 6 4 3 8" xfId="10117" xr:uid="{00000000-0005-0000-0000-0000BF250000}"/>
    <cellStyle name="Normal 6 4 3 9" xfId="6378" xr:uid="{00000000-0005-0000-0000-0000C0250000}"/>
    <cellStyle name="Normal 6 4 4" xfId="506" xr:uid="{00000000-0005-0000-0000-0000C1250000}"/>
    <cellStyle name="Normal 6 4 4 2" xfId="1073" xr:uid="{00000000-0005-0000-0000-0000C2250000}"/>
    <cellStyle name="Normal 6 4 4 2 2" xfId="1793" xr:uid="{00000000-0005-0000-0000-0000C3250000}"/>
    <cellStyle name="Normal 6 4 4 2 2 2" xfId="3749" xr:uid="{00000000-0005-0000-0000-0000C4250000}"/>
    <cellStyle name="Normal 6 4 4 2 2 2 2" xfId="14414" xr:uid="{00000000-0005-0000-0000-0000C5250000}"/>
    <cellStyle name="Normal 6 4 4 2 2 2 3" xfId="10118" xr:uid="{00000000-0005-0000-0000-0000C6250000}"/>
    <cellStyle name="Normal 6 4 4 2 2 3" xfId="10119" xr:uid="{00000000-0005-0000-0000-0000C7250000}"/>
    <cellStyle name="Normal 6 4 4 2 2 4" xfId="7387" xr:uid="{00000000-0005-0000-0000-0000C8250000}"/>
    <cellStyle name="Normal 6 4 4 2 2 5" xfId="12601" xr:uid="{00000000-0005-0000-0000-0000C9250000}"/>
    <cellStyle name="Normal 6 4 4 2 2 6" xfId="5562" xr:uid="{00000000-0005-0000-0000-0000CA250000}"/>
    <cellStyle name="Normal 6 4 4 2 3" xfId="3103" xr:uid="{00000000-0005-0000-0000-0000CB250000}"/>
    <cellStyle name="Normal 6 4 4 2 3 2" xfId="13768" xr:uid="{00000000-0005-0000-0000-0000CC250000}"/>
    <cellStyle name="Normal 6 4 4 2 3 3" xfId="10120" xr:uid="{00000000-0005-0000-0000-0000CD250000}"/>
    <cellStyle name="Normal 6 4 4 2 4" xfId="10121" xr:uid="{00000000-0005-0000-0000-0000CE250000}"/>
    <cellStyle name="Normal 6 4 4 2 5" xfId="6741" xr:uid="{00000000-0005-0000-0000-0000CF250000}"/>
    <cellStyle name="Normal 6 4 4 2 6" xfId="11955" xr:uid="{00000000-0005-0000-0000-0000D0250000}"/>
    <cellStyle name="Normal 6 4 4 2 7" xfId="4916" xr:uid="{00000000-0005-0000-0000-0000D1250000}"/>
    <cellStyle name="Normal 6 4 4 3" xfId="1792" xr:uid="{00000000-0005-0000-0000-0000D2250000}"/>
    <cellStyle name="Normal 6 4 4 3 2" xfId="3748" xr:uid="{00000000-0005-0000-0000-0000D3250000}"/>
    <cellStyle name="Normal 6 4 4 3 2 2" xfId="14413" xr:uid="{00000000-0005-0000-0000-0000D4250000}"/>
    <cellStyle name="Normal 6 4 4 3 2 3" xfId="10122" xr:uid="{00000000-0005-0000-0000-0000D5250000}"/>
    <cellStyle name="Normal 6 4 4 3 3" xfId="10123" xr:uid="{00000000-0005-0000-0000-0000D6250000}"/>
    <cellStyle name="Normal 6 4 4 3 4" xfId="7386" xr:uid="{00000000-0005-0000-0000-0000D7250000}"/>
    <cellStyle name="Normal 6 4 4 3 5" xfId="12600" xr:uid="{00000000-0005-0000-0000-0000D8250000}"/>
    <cellStyle name="Normal 6 4 4 3 6" xfId="5561" xr:uid="{00000000-0005-0000-0000-0000D9250000}"/>
    <cellStyle name="Normal 6 4 4 4" xfId="2651" xr:uid="{00000000-0005-0000-0000-0000DA250000}"/>
    <cellStyle name="Normal 6 4 4 4 2" xfId="13316" xr:uid="{00000000-0005-0000-0000-0000DB250000}"/>
    <cellStyle name="Normal 6 4 4 4 3" xfId="10124" xr:uid="{00000000-0005-0000-0000-0000DC250000}"/>
    <cellStyle name="Normal 6 4 4 5" xfId="10125" xr:uid="{00000000-0005-0000-0000-0000DD250000}"/>
    <cellStyle name="Normal 6 4 4 6" xfId="6289" xr:uid="{00000000-0005-0000-0000-0000DE250000}"/>
    <cellStyle name="Normal 6 4 4 7" xfId="11503" xr:uid="{00000000-0005-0000-0000-0000DF250000}"/>
    <cellStyle name="Normal 6 4 4 8" xfId="4464" xr:uid="{00000000-0005-0000-0000-0000E0250000}"/>
    <cellStyle name="Normal 6 4 5" xfId="722" xr:uid="{00000000-0005-0000-0000-0000E1250000}"/>
    <cellStyle name="Normal 6 4 5 2" xfId="1185" xr:uid="{00000000-0005-0000-0000-0000E2250000}"/>
    <cellStyle name="Normal 6 4 5 2 2" xfId="1795" xr:uid="{00000000-0005-0000-0000-0000E3250000}"/>
    <cellStyle name="Normal 6 4 5 2 2 2" xfId="3751" xr:uid="{00000000-0005-0000-0000-0000E4250000}"/>
    <cellStyle name="Normal 6 4 5 2 2 2 2" xfId="14416" xr:uid="{00000000-0005-0000-0000-0000E5250000}"/>
    <cellStyle name="Normal 6 4 5 2 2 2 3" xfId="10126" xr:uid="{00000000-0005-0000-0000-0000E6250000}"/>
    <cellStyle name="Normal 6 4 5 2 2 3" xfId="10127" xr:uid="{00000000-0005-0000-0000-0000E7250000}"/>
    <cellStyle name="Normal 6 4 5 2 2 4" xfId="7389" xr:uid="{00000000-0005-0000-0000-0000E8250000}"/>
    <cellStyle name="Normal 6 4 5 2 2 5" xfId="12603" xr:uid="{00000000-0005-0000-0000-0000E9250000}"/>
    <cellStyle name="Normal 6 4 5 2 2 6" xfId="5564" xr:uid="{00000000-0005-0000-0000-0000EA250000}"/>
    <cellStyle name="Normal 6 4 5 2 3" xfId="3153" xr:uid="{00000000-0005-0000-0000-0000EB250000}"/>
    <cellStyle name="Normal 6 4 5 2 3 2" xfId="13818" xr:uid="{00000000-0005-0000-0000-0000EC250000}"/>
    <cellStyle name="Normal 6 4 5 2 3 3" xfId="10128" xr:uid="{00000000-0005-0000-0000-0000ED250000}"/>
    <cellStyle name="Normal 6 4 5 2 4" xfId="10129" xr:uid="{00000000-0005-0000-0000-0000EE250000}"/>
    <cellStyle name="Normal 6 4 5 2 5" xfId="6791" xr:uid="{00000000-0005-0000-0000-0000EF250000}"/>
    <cellStyle name="Normal 6 4 5 2 6" xfId="12005" xr:uid="{00000000-0005-0000-0000-0000F0250000}"/>
    <cellStyle name="Normal 6 4 5 2 7" xfId="4966" xr:uid="{00000000-0005-0000-0000-0000F1250000}"/>
    <cellStyle name="Normal 6 4 5 3" xfId="1794" xr:uid="{00000000-0005-0000-0000-0000F2250000}"/>
    <cellStyle name="Normal 6 4 5 3 2" xfId="3750" xr:uid="{00000000-0005-0000-0000-0000F3250000}"/>
    <cellStyle name="Normal 6 4 5 3 2 2" xfId="14415" xr:uid="{00000000-0005-0000-0000-0000F4250000}"/>
    <cellStyle name="Normal 6 4 5 3 2 3" xfId="10130" xr:uid="{00000000-0005-0000-0000-0000F5250000}"/>
    <cellStyle name="Normal 6 4 5 3 3" xfId="10131" xr:uid="{00000000-0005-0000-0000-0000F6250000}"/>
    <cellStyle name="Normal 6 4 5 3 4" xfId="7388" xr:uid="{00000000-0005-0000-0000-0000F7250000}"/>
    <cellStyle name="Normal 6 4 5 3 5" xfId="12602" xr:uid="{00000000-0005-0000-0000-0000F8250000}"/>
    <cellStyle name="Normal 6 4 5 3 6" xfId="5563" xr:uid="{00000000-0005-0000-0000-0000F9250000}"/>
    <cellStyle name="Normal 6 4 5 4" xfId="2786" xr:uid="{00000000-0005-0000-0000-0000FA250000}"/>
    <cellStyle name="Normal 6 4 5 4 2" xfId="13451" xr:uid="{00000000-0005-0000-0000-0000FB250000}"/>
    <cellStyle name="Normal 6 4 5 4 3" xfId="10132" xr:uid="{00000000-0005-0000-0000-0000FC250000}"/>
    <cellStyle name="Normal 6 4 5 5" xfId="10133" xr:uid="{00000000-0005-0000-0000-0000FD250000}"/>
    <cellStyle name="Normal 6 4 5 6" xfId="6424" xr:uid="{00000000-0005-0000-0000-0000FE250000}"/>
    <cellStyle name="Normal 6 4 5 7" xfId="11638" xr:uid="{00000000-0005-0000-0000-0000FF250000}"/>
    <cellStyle name="Normal 6 4 5 8" xfId="4599" xr:uid="{00000000-0005-0000-0000-000000260000}"/>
    <cellStyle name="Normal 6 4 6" xfId="391" xr:uid="{00000000-0005-0000-0000-000001260000}"/>
    <cellStyle name="Normal 6 4 6 2" xfId="1016" xr:uid="{00000000-0005-0000-0000-000002260000}"/>
    <cellStyle name="Normal 6 4 6 2 2" xfId="1797" xr:uid="{00000000-0005-0000-0000-000003260000}"/>
    <cellStyle name="Normal 6 4 6 2 2 2" xfId="3753" xr:uid="{00000000-0005-0000-0000-000004260000}"/>
    <cellStyle name="Normal 6 4 6 2 2 2 2" xfId="14418" xr:uid="{00000000-0005-0000-0000-000005260000}"/>
    <cellStyle name="Normal 6 4 6 2 2 2 3" xfId="10134" xr:uid="{00000000-0005-0000-0000-000006260000}"/>
    <cellStyle name="Normal 6 4 6 2 2 3" xfId="10135" xr:uid="{00000000-0005-0000-0000-000007260000}"/>
    <cellStyle name="Normal 6 4 6 2 2 4" xfId="7391" xr:uid="{00000000-0005-0000-0000-000008260000}"/>
    <cellStyle name="Normal 6 4 6 2 2 5" xfId="12605" xr:uid="{00000000-0005-0000-0000-000009260000}"/>
    <cellStyle name="Normal 6 4 6 2 2 6" xfId="5566" xr:uid="{00000000-0005-0000-0000-00000A260000}"/>
    <cellStyle name="Normal 6 4 6 2 3" xfId="3059" xr:uid="{00000000-0005-0000-0000-00000B260000}"/>
    <cellStyle name="Normal 6 4 6 2 3 2" xfId="13724" xr:uid="{00000000-0005-0000-0000-00000C260000}"/>
    <cellStyle name="Normal 6 4 6 2 3 3" xfId="10136" xr:uid="{00000000-0005-0000-0000-00000D260000}"/>
    <cellStyle name="Normal 6 4 6 2 4" xfId="10137" xr:uid="{00000000-0005-0000-0000-00000E260000}"/>
    <cellStyle name="Normal 6 4 6 2 5" xfId="6697" xr:uid="{00000000-0005-0000-0000-00000F260000}"/>
    <cellStyle name="Normal 6 4 6 2 6" xfId="11911" xr:uid="{00000000-0005-0000-0000-000010260000}"/>
    <cellStyle name="Normal 6 4 6 2 7" xfId="4872" xr:uid="{00000000-0005-0000-0000-000011260000}"/>
    <cellStyle name="Normal 6 4 6 3" xfId="1796" xr:uid="{00000000-0005-0000-0000-000012260000}"/>
    <cellStyle name="Normal 6 4 6 3 2" xfId="3752" xr:uid="{00000000-0005-0000-0000-000013260000}"/>
    <cellStyle name="Normal 6 4 6 3 2 2" xfId="14417" xr:uid="{00000000-0005-0000-0000-000014260000}"/>
    <cellStyle name="Normal 6 4 6 3 2 3" xfId="10138" xr:uid="{00000000-0005-0000-0000-000015260000}"/>
    <cellStyle name="Normal 6 4 6 3 3" xfId="10139" xr:uid="{00000000-0005-0000-0000-000016260000}"/>
    <cellStyle name="Normal 6 4 6 3 4" xfId="7390" xr:uid="{00000000-0005-0000-0000-000017260000}"/>
    <cellStyle name="Normal 6 4 6 3 5" xfId="12604" xr:uid="{00000000-0005-0000-0000-000018260000}"/>
    <cellStyle name="Normal 6 4 6 3 6" xfId="5565" xr:uid="{00000000-0005-0000-0000-000019260000}"/>
    <cellStyle name="Normal 6 4 6 4" xfId="2602" xr:uid="{00000000-0005-0000-0000-00001A260000}"/>
    <cellStyle name="Normal 6 4 6 4 2" xfId="13267" xr:uid="{00000000-0005-0000-0000-00001B260000}"/>
    <cellStyle name="Normal 6 4 6 4 3" xfId="10140" xr:uid="{00000000-0005-0000-0000-00001C260000}"/>
    <cellStyle name="Normal 6 4 6 5" xfId="10141" xr:uid="{00000000-0005-0000-0000-00001D260000}"/>
    <cellStyle name="Normal 6 4 6 6" xfId="6240" xr:uid="{00000000-0005-0000-0000-00001E260000}"/>
    <cellStyle name="Normal 6 4 6 7" xfId="11454" xr:uid="{00000000-0005-0000-0000-00001F260000}"/>
    <cellStyle name="Normal 6 4 6 8" xfId="4415" xr:uid="{00000000-0005-0000-0000-000020260000}"/>
    <cellStyle name="Normal 6 4 7" xfId="870" xr:uid="{00000000-0005-0000-0000-000021260000}"/>
    <cellStyle name="Normal 6 4 7 2" xfId="1798" xr:uid="{00000000-0005-0000-0000-000022260000}"/>
    <cellStyle name="Normal 6 4 7 2 2" xfId="3754" xr:uid="{00000000-0005-0000-0000-000023260000}"/>
    <cellStyle name="Normal 6 4 7 2 2 2" xfId="14419" xr:uid="{00000000-0005-0000-0000-000024260000}"/>
    <cellStyle name="Normal 6 4 7 2 2 3" xfId="10142" xr:uid="{00000000-0005-0000-0000-000025260000}"/>
    <cellStyle name="Normal 6 4 7 2 3" xfId="10143" xr:uid="{00000000-0005-0000-0000-000026260000}"/>
    <cellStyle name="Normal 6 4 7 2 4" xfId="7392" xr:uid="{00000000-0005-0000-0000-000027260000}"/>
    <cellStyle name="Normal 6 4 7 2 5" xfId="12606" xr:uid="{00000000-0005-0000-0000-000028260000}"/>
    <cellStyle name="Normal 6 4 7 2 6" xfId="5567" xr:uid="{00000000-0005-0000-0000-000029260000}"/>
    <cellStyle name="Normal 6 4 7 3" xfId="2924" xr:uid="{00000000-0005-0000-0000-00002A260000}"/>
    <cellStyle name="Normal 6 4 7 3 2" xfId="13589" xr:uid="{00000000-0005-0000-0000-00002B260000}"/>
    <cellStyle name="Normal 6 4 7 3 3" xfId="10144" xr:uid="{00000000-0005-0000-0000-00002C260000}"/>
    <cellStyle name="Normal 6 4 7 4" xfId="10145" xr:uid="{00000000-0005-0000-0000-00002D260000}"/>
    <cellStyle name="Normal 6 4 7 5" xfId="6562" xr:uid="{00000000-0005-0000-0000-00002E260000}"/>
    <cellStyle name="Normal 6 4 7 6" xfId="11776" xr:uid="{00000000-0005-0000-0000-00002F260000}"/>
    <cellStyle name="Normal 6 4 7 7" xfId="4737" xr:uid="{00000000-0005-0000-0000-000030260000}"/>
    <cellStyle name="Normal 6 4 8" xfId="1335" xr:uid="{00000000-0005-0000-0000-000031260000}"/>
    <cellStyle name="Normal 6 4 8 2" xfId="3291" xr:uid="{00000000-0005-0000-0000-000032260000}"/>
    <cellStyle name="Normal 6 4 8 2 2" xfId="13956" xr:uid="{00000000-0005-0000-0000-000033260000}"/>
    <cellStyle name="Normal 6 4 8 2 3" xfId="10146" xr:uid="{00000000-0005-0000-0000-000034260000}"/>
    <cellStyle name="Normal 6 4 8 3" xfId="10147" xr:uid="{00000000-0005-0000-0000-000035260000}"/>
    <cellStyle name="Normal 6 4 8 4" xfId="6929" xr:uid="{00000000-0005-0000-0000-000036260000}"/>
    <cellStyle name="Normal 6 4 8 5" xfId="12143" xr:uid="{00000000-0005-0000-0000-000037260000}"/>
    <cellStyle name="Normal 6 4 8 6" xfId="5104" xr:uid="{00000000-0005-0000-0000-000038260000}"/>
    <cellStyle name="Normal 6 4 9" xfId="284" xr:uid="{00000000-0005-0000-0000-000039260000}"/>
    <cellStyle name="Normal 6 4 9 2" xfId="2557" xr:uid="{00000000-0005-0000-0000-00003A260000}"/>
    <cellStyle name="Normal 6 4 9 2 2" xfId="13223" xr:uid="{00000000-0005-0000-0000-00003B260000}"/>
    <cellStyle name="Normal 6 4 9 2 3" xfId="10148" xr:uid="{00000000-0005-0000-0000-00003C260000}"/>
    <cellStyle name="Normal 6 4 9 3" xfId="10149" xr:uid="{00000000-0005-0000-0000-00003D260000}"/>
    <cellStyle name="Normal 6 4 9 4" xfId="6195" xr:uid="{00000000-0005-0000-0000-00003E260000}"/>
    <cellStyle name="Normal 6 4 9 5" xfId="11410" xr:uid="{00000000-0005-0000-0000-00003F260000}"/>
    <cellStyle name="Normal 6 4 9 6" xfId="4371" xr:uid="{00000000-0005-0000-0000-000040260000}"/>
    <cellStyle name="Normal 6 5" xfId="187" xr:uid="{00000000-0005-0000-0000-000041260000}"/>
    <cellStyle name="Normal 6 5 10" xfId="2174" xr:uid="{00000000-0005-0000-0000-000042260000}"/>
    <cellStyle name="Normal 6 5 10 2" xfId="4032" xr:uid="{00000000-0005-0000-0000-000043260000}"/>
    <cellStyle name="Normal 6 5 10 2 2" xfId="14694" xr:uid="{00000000-0005-0000-0000-000044260000}"/>
    <cellStyle name="Normal 6 5 10 2 3" xfId="10150" xr:uid="{00000000-0005-0000-0000-000045260000}"/>
    <cellStyle name="Normal 6 5 10 3" xfId="10151" xr:uid="{00000000-0005-0000-0000-000046260000}"/>
    <cellStyle name="Normal 6 5 10 4" xfId="7670" xr:uid="{00000000-0005-0000-0000-000047260000}"/>
    <cellStyle name="Normal 6 5 10 5" xfId="12881" xr:uid="{00000000-0005-0000-0000-000048260000}"/>
    <cellStyle name="Normal 6 5 10 6" xfId="5842" xr:uid="{00000000-0005-0000-0000-000049260000}"/>
    <cellStyle name="Normal 6 5 11" xfId="2325" xr:uid="{00000000-0005-0000-0000-00004A260000}"/>
    <cellStyle name="Normal 6 5 11 2" xfId="4168" xr:uid="{00000000-0005-0000-0000-00004B260000}"/>
    <cellStyle name="Normal 6 5 11 2 2" xfId="14830" xr:uid="{00000000-0005-0000-0000-00004C260000}"/>
    <cellStyle name="Normal 6 5 11 2 3" xfId="10152" xr:uid="{00000000-0005-0000-0000-00004D260000}"/>
    <cellStyle name="Normal 6 5 11 3" xfId="7806" xr:uid="{00000000-0005-0000-0000-00004E260000}"/>
    <cellStyle name="Normal 6 5 11 4" xfId="13017" xr:uid="{00000000-0005-0000-0000-00004F260000}"/>
    <cellStyle name="Normal 6 5 11 5" xfId="5978" xr:uid="{00000000-0005-0000-0000-000050260000}"/>
    <cellStyle name="Normal 6 5 12" xfId="2515" xr:uid="{00000000-0005-0000-0000-000051260000}"/>
    <cellStyle name="Normal 6 5 12 2" xfId="10153" xr:uid="{00000000-0005-0000-0000-000052260000}"/>
    <cellStyle name="Normal 6 5 12 3" xfId="13182" xr:uid="{00000000-0005-0000-0000-000053260000}"/>
    <cellStyle name="Normal 6 5 12 4" xfId="6117" xr:uid="{00000000-0005-0000-0000-000054260000}"/>
    <cellStyle name="Normal 6 5 13" xfId="10154" xr:uid="{00000000-0005-0000-0000-000055260000}"/>
    <cellStyle name="Normal 6 5 14" xfId="6153" xr:uid="{00000000-0005-0000-0000-000056260000}"/>
    <cellStyle name="Normal 6 5 15" xfId="11369" xr:uid="{00000000-0005-0000-0000-000057260000}"/>
    <cellStyle name="Normal 6 5 16" xfId="4330" xr:uid="{00000000-0005-0000-0000-000058260000}"/>
    <cellStyle name="Normal 6 5 2" xfId="610" xr:uid="{00000000-0005-0000-0000-000059260000}"/>
    <cellStyle name="Normal 6 5 2 10" xfId="11551" xr:uid="{00000000-0005-0000-0000-00005A260000}"/>
    <cellStyle name="Normal 6 5 2 11" xfId="4512" xr:uid="{00000000-0005-0000-0000-00005B260000}"/>
    <cellStyle name="Normal 6 5 2 2" xfId="770" xr:uid="{00000000-0005-0000-0000-00005C260000}"/>
    <cellStyle name="Normal 6 5 2 2 2" xfId="1233" xr:uid="{00000000-0005-0000-0000-00005D260000}"/>
    <cellStyle name="Normal 6 5 2 2 2 2" xfId="1801" xr:uid="{00000000-0005-0000-0000-00005E260000}"/>
    <cellStyle name="Normal 6 5 2 2 2 2 2" xfId="3757" xr:uid="{00000000-0005-0000-0000-00005F260000}"/>
    <cellStyle name="Normal 6 5 2 2 2 2 2 2" xfId="14422" xr:uid="{00000000-0005-0000-0000-000060260000}"/>
    <cellStyle name="Normal 6 5 2 2 2 2 2 3" xfId="10155" xr:uid="{00000000-0005-0000-0000-000061260000}"/>
    <cellStyle name="Normal 6 5 2 2 2 2 3" xfId="10156" xr:uid="{00000000-0005-0000-0000-000062260000}"/>
    <cellStyle name="Normal 6 5 2 2 2 2 4" xfId="7395" xr:uid="{00000000-0005-0000-0000-000063260000}"/>
    <cellStyle name="Normal 6 5 2 2 2 2 5" xfId="12609" xr:uid="{00000000-0005-0000-0000-000064260000}"/>
    <cellStyle name="Normal 6 5 2 2 2 2 6" xfId="5570" xr:uid="{00000000-0005-0000-0000-000065260000}"/>
    <cellStyle name="Normal 6 5 2 2 2 3" xfId="3201" xr:uid="{00000000-0005-0000-0000-000066260000}"/>
    <cellStyle name="Normal 6 5 2 2 2 3 2" xfId="13866" xr:uid="{00000000-0005-0000-0000-000067260000}"/>
    <cellStyle name="Normal 6 5 2 2 2 3 3" xfId="10157" xr:uid="{00000000-0005-0000-0000-000068260000}"/>
    <cellStyle name="Normal 6 5 2 2 2 4" xfId="10158" xr:uid="{00000000-0005-0000-0000-000069260000}"/>
    <cellStyle name="Normal 6 5 2 2 2 5" xfId="6839" xr:uid="{00000000-0005-0000-0000-00006A260000}"/>
    <cellStyle name="Normal 6 5 2 2 2 6" xfId="12053" xr:uid="{00000000-0005-0000-0000-00006B260000}"/>
    <cellStyle name="Normal 6 5 2 2 2 7" xfId="5014" xr:uid="{00000000-0005-0000-0000-00006C260000}"/>
    <cellStyle name="Normal 6 5 2 2 3" xfId="1800" xr:uid="{00000000-0005-0000-0000-00006D260000}"/>
    <cellStyle name="Normal 6 5 2 2 3 2" xfId="3756" xr:uid="{00000000-0005-0000-0000-00006E260000}"/>
    <cellStyle name="Normal 6 5 2 2 3 2 2" xfId="14421" xr:uid="{00000000-0005-0000-0000-00006F260000}"/>
    <cellStyle name="Normal 6 5 2 2 3 2 3" xfId="10159" xr:uid="{00000000-0005-0000-0000-000070260000}"/>
    <cellStyle name="Normal 6 5 2 2 3 3" xfId="10160" xr:uid="{00000000-0005-0000-0000-000071260000}"/>
    <cellStyle name="Normal 6 5 2 2 3 4" xfId="7394" xr:uid="{00000000-0005-0000-0000-000072260000}"/>
    <cellStyle name="Normal 6 5 2 2 3 5" xfId="12608" xr:uid="{00000000-0005-0000-0000-000073260000}"/>
    <cellStyle name="Normal 6 5 2 2 3 6" xfId="5569" xr:uid="{00000000-0005-0000-0000-000074260000}"/>
    <cellStyle name="Normal 6 5 2 2 4" xfId="2834" xr:uid="{00000000-0005-0000-0000-000075260000}"/>
    <cellStyle name="Normal 6 5 2 2 4 2" xfId="13499" xr:uid="{00000000-0005-0000-0000-000076260000}"/>
    <cellStyle name="Normal 6 5 2 2 4 3" xfId="10161" xr:uid="{00000000-0005-0000-0000-000077260000}"/>
    <cellStyle name="Normal 6 5 2 2 5" xfId="10162" xr:uid="{00000000-0005-0000-0000-000078260000}"/>
    <cellStyle name="Normal 6 5 2 2 6" xfId="6472" xr:uid="{00000000-0005-0000-0000-000079260000}"/>
    <cellStyle name="Normal 6 5 2 2 7" xfId="11686" xr:uid="{00000000-0005-0000-0000-00007A260000}"/>
    <cellStyle name="Normal 6 5 2 2 8" xfId="4647" xr:uid="{00000000-0005-0000-0000-00007B260000}"/>
    <cellStyle name="Normal 6 5 2 3" xfId="922" xr:uid="{00000000-0005-0000-0000-00007C260000}"/>
    <cellStyle name="Normal 6 5 2 3 2" xfId="1802" xr:uid="{00000000-0005-0000-0000-00007D260000}"/>
    <cellStyle name="Normal 6 5 2 3 2 2" xfId="3758" xr:uid="{00000000-0005-0000-0000-00007E260000}"/>
    <cellStyle name="Normal 6 5 2 3 2 2 2" xfId="14423" xr:uid="{00000000-0005-0000-0000-00007F260000}"/>
    <cellStyle name="Normal 6 5 2 3 2 2 3" xfId="10163" xr:uid="{00000000-0005-0000-0000-000080260000}"/>
    <cellStyle name="Normal 6 5 2 3 2 3" xfId="10164" xr:uid="{00000000-0005-0000-0000-000081260000}"/>
    <cellStyle name="Normal 6 5 2 3 2 4" xfId="7396" xr:uid="{00000000-0005-0000-0000-000082260000}"/>
    <cellStyle name="Normal 6 5 2 3 2 5" xfId="12610" xr:uid="{00000000-0005-0000-0000-000083260000}"/>
    <cellStyle name="Normal 6 5 2 3 2 6" xfId="5571" xr:uid="{00000000-0005-0000-0000-000084260000}"/>
    <cellStyle name="Normal 6 5 2 3 3" xfId="2972" xr:uid="{00000000-0005-0000-0000-000085260000}"/>
    <cellStyle name="Normal 6 5 2 3 3 2" xfId="13637" xr:uid="{00000000-0005-0000-0000-000086260000}"/>
    <cellStyle name="Normal 6 5 2 3 3 3" xfId="10165" xr:uid="{00000000-0005-0000-0000-000087260000}"/>
    <cellStyle name="Normal 6 5 2 3 4" xfId="10166" xr:uid="{00000000-0005-0000-0000-000088260000}"/>
    <cellStyle name="Normal 6 5 2 3 5" xfId="6610" xr:uid="{00000000-0005-0000-0000-000089260000}"/>
    <cellStyle name="Normal 6 5 2 3 6" xfId="11824" xr:uid="{00000000-0005-0000-0000-00008A260000}"/>
    <cellStyle name="Normal 6 5 2 3 7" xfId="4785" xr:uid="{00000000-0005-0000-0000-00008B260000}"/>
    <cellStyle name="Normal 6 5 2 4" xfId="1799" xr:uid="{00000000-0005-0000-0000-00008C260000}"/>
    <cellStyle name="Normal 6 5 2 4 2" xfId="3755" xr:uid="{00000000-0005-0000-0000-00008D260000}"/>
    <cellStyle name="Normal 6 5 2 4 2 2" xfId="14420" xr:uid="{00000000-0005-0000-0000-00008E260000}"/>
    <cellStyle name="Normal 6 5 2 4 2 3" xfId="10167" xr:uid="{00000000-0005-0000-0000-00008F260000}"/>
    <cellStyle name="Normal 6 5 2 4 3" xfId="10168" xr:uid="{00000000-0005-0000-0000-000090260000}"/>
    <cellStyle name="Normal 6 5 2 4 4" xfId="7393" xr:uid="{00000000-0005-0000-0000-000091260000}"/>
    <cellStyle name="Normal 6 5 2 4 5" xfId="12607" xr:uid="{00000000-0005-0000-0000-000092260000}"/>
    <cellStyle name="Normal 6 5 2 4 6" xfId="5568" xr:uid="{00000000-0005-0000-0000-000093260000}"/>
    <cellStyle name="Normal 6 5 2 5" xfId="2228" xr:uid="{00000000-0005-0000-0000-000094260000}"/>
    <cellStyle name="Normal 6 5 2 5 2" xfId="4080" xr:uid="{00000000-0005-0000-0000-000095260000}"/>
    <cellStyle name="Normal 6 5 2 5 2 2" xfId="14742" xr:uid="{00000000-0005-0000-0000-000096260000}"/>
    <cellStyle name="Normal 6 5 2 5 2 3" xfId="10169" xr:uid="{00000000-0005-0000-0000-000097260000}"/>
    <cellStyle name="Normal 6 5 2 5 3" xfId="10170" xr:uid="{00000000-0005-0000-0000-000098260000}"/>
    <cellStyle name="Normal 6 5 2 5 4" xfId="7718" xr:uid="{00000000-0005-0000-0000-000099260000}"/>
    <cellStyle name="Normal 6 5 2 5 5" xfId="12929" xr:uid="{00000000-0005-0000-0000-00009A260000}"/>
    <cellStyle name="Normal 6 5 2 5 6" xfId="5890" xr:uid="{00000000-0005-0000-0000-00009B260000}"/>
    <cellStyle name="Normal 6 5 2 6" xfId="2372" xr:uid="{00000000-0005-0000-0000-00009C260000}"/>
    <cellStyle name="Normal 6 5 2 6 2" xfId="4215" xr:uid="{00000000-0005-0000-0000-00009D260000}"/>
    <cellStyle name="Normal 6 5 2 6 2 2" xfId="14877" xr:uid="{00000000-0005-0000-0000-00009E260000}"/>
    <cellStyle name="Normal 6 5 2 6 2 3" xfId="10171" xr:uid="{00000000-0005-0000-0000-00009F260000}"/>
    <cellStyle name="Normal 6 5 2 6 3" xfId="7853" xr:uid="{00000000-0005-0000-0000-0000A0260000}"/>
    <cellStyle name="Normal 6 5 2 6 4" xfId="13064" xr:uid="{00000000-0005-0000-0000-0000A1260000}"/>
    <cellStyle name="Normal 6 5 2 6 5" xfId="6025" xr:uid="{00000000-0005-0000-0000-0000A2260000}"/>
    <cellStyle name="Normal 6 5 2 7" xfId="2699" xr:uid="{00000000-0005-0000-0000-0000A3260000}"/>
    <cellStyle name="Normal 6 5 2 7 2" xfId="13364" xr:uid="{00000000-0005-0000-0000-0000A4260000}"/>
    <cellStyle name="Normal 6 5 2 7 3" xfId="10172" xr:uid="{00000000-0005-0000-0000-0000A5260000}"/>
    <cellStyle name="Normal 6 5 2 8" xfId="10173" xr:uid="{00000000-0005-0000-0000-0000A6260000}"/>
    <cellStyle name="Normal 6 5 2 9" xfId="6337" xr:uid="{00000000-0005-0000-0000-0000A7260000}"/>
    <cellStyle name="Normal 6 5 3" xfId="672" xr:uid="{00000000-0005-0000-0000-0000A8260000}"/>
    <cellStyle name="Normal 6 5 3 10" xfId="11593" xr:uid="{00000000-0005-0000-0000-0000A9260000}"/>
    <cellStyle name="Normal 6 5 3 11" xfId="4554" xr:uid="{00000000-0005-0000-0000-0000AA260000}"/>
    <cellStyle name="Normal 6 5 3 2" xfId="813" xr:uid="{00000000-0005-0000-0000-0000AB260000}"/>
    <cellStyle name="Normal 6 5 3 2 2" xfId="1275" xr:uid="{00000000-0005-0000-0000-0000AC260000}"/>
    <cellStyle name="Normal 6 5 3 2 2 2" xfId="1805" xr:uid="{00000000-0005-0000-0000-0000AD260000}"/>
    <cellStyle name="Normal 6 5 3 2 2 2 2" xfId="3761" xr:uid="{00000000-0005-0000-0000-0000AE260000}"/>
    <cellStyle name="Normal 6 5 3 2 2 2 2 2" xfId="14426" xr:uid="{00000000-0005-0000-0000-0000AF260000}"/>
    <cellStyle name="Normal 6 5 3 2 2 2 2 3" xfId="10174" xr:uid="{00000000-0005-0000-0000-0000B0260000}"/>
    <cellStyle name="Normal 6 5 3 2 2 2 3" xfId="10175" xr:uid="{00000000-0005-0000-0000-0000B1260000}"/>
    <cellStyle name="Normal 6 5 3 2 2 2 4" xfId="7399" xr:uid="{00000000-0005-0000-0000-0000B2260000}"/>
    <cellStyle name="Normal 6 5 3 2 2 2 5" xfId="12613" xr:uid="{00000000-0005-0000-0000-0000B3260000}"/>
    <cellStyle name="Normal 6 5 3 2 2 2 6" xfId="5574" xr:uid="{00000000-0005-0000-0000-0000B4260000}"/>
    <cellStyle name="Normal 6 5 3 2 2 3" xfId="3243" xr:uid="{00000000-0005-0000-0000-0000B5260000}"/>
    <cellStyle name="Normal 6 5 3 2 2 3 2" xfId="13908" xr:uid="{00000000-0005-0000-0000-0000B6260000}"/>
    <cellStyle name="Normal 6 5 3 2 2 3 3" xfId="10176" xr:uid="{00000000-0005-0000-0000-0000B7260000}"/>
    <cellStyle name="Normal 6 5 3 2 2 4" xfId="10177" xr:uid="{00000000-0005-0000-0000-0000B8260000}"/>
    <cellStyle name="Normal 6 5 3 2 2 5" xfId="6881" xr:uid="{00000000-0005-0000-0000-0000B9260000}"/>
    <cellStyle name="Normal 6 5 3 2 2 6" xfId="12095" xr:uid="{00000000-0005-0000-0000-0000BA260000}"/>
    <cellStyle name="Normal 6 5 3 2 2 7" xfId="5056" xr:uid="{00000000-0005-0000-0000-0000BB260000}"/>
    <cellStyle name="Normal 6 5 3 2 3" xfId="1804" xr:uid="{00000000-0005-0000-0000-0000BC260000}"/>
    <cellStyle name="Normal 6 5 3 2 3 2" xfId="3760" xr:uid="{00000000-0005-0000-0000-0000BD260000}"/>
    <cellStyle name="Normal 6 5 3 2 3 2 2" xfId="14425" xr:uid="{00000000-0005-0000-0000-0000BE260000}"/>
    <cellStyle name="Normal 6 5 3 2 3 2 3" xfId="10178" xr:uid="{00000000-0005-0000-0000-0000BF260000}"/>
    <cellStyle name="Normal 6 5 3 2 3 3" xfId="10179" xr:uid="{00000000-0005-0000-0000-0000C0260000}"/>
    <cellStyle name="Normal 6 5 3 2 3 4" xfId="7398" xr:uid="{00000000-0005-0000-0000-0000C1260000}"/>
    <cellStyle name="Normal 6 5 3 2 3 5" xfId="12612" xr:uid="{00000000-0005-0000-0000-0000C2260000}"/>
    <cellStyle name="Normal 6 5 3 2 3 6" xfId="5573" xr:uid="{00000000-0005-0000-0000-0000C3260000}"/>
    <cellStyle name="Normal 6 5 3 2 4" xfId="2876" xr:uid="{00000000-0005-0000-0000-0000C4260000}"/>
    <cellStyle name="Normal 6 5 3 2 4 2" xfId="13541" xr:uid="{00000000-0005-0000-0000-0000C5260000}"/>
    <cellStyle name="Normal 6 5 3 2 4 3" xfId="10180" xr:uid="{00000000-0005-0000-0000-0000C6260000}"/>
    <cellStyle name="Normal 6 5 3 2 5" xfId="10181" xr:uid="{00000000-0005-0000-0000-0000C7260000}"/>
    <cellStyle name="Normal 6 5 3 2 6" xfId="6514" xr:uid="{00000000-0005-0000-0000-0000C8260000}"/>
    <cellStyle name="Normal 6 5 3 2 7" xfId="11728" xr:uid="{00000000-0005-0000-0000-0000C9260000}"/>
    <cellStyle name="Normal 6 5 3 2 8" xfId="4689" xr:uid="{00000000-0005-0000-0000-0000CA260000}"/>
    <cellStyle name="Normal 6 5 3 3" xfId="965" xr:uid="{00000000-0005-0000-0000-0000CB260000}"/>
    <cellStyle name="Normal 6 5 3 3 2" xfId="1806" xr:uid="{00000000-0005-0000-0000-0000CC260000}"/>
    <cellStyle name="Normal 6 5 3 3 2 2" xfId="3762" xr:uid="{00000000-0005-0000-0000-0000CD260000}"/>
    <cellStyle name="Normal 6 5 3 3 2 2 2" xfId="14427" xr:uid="{00000000-0005-0000-0000-0000CE260000}"/>
    <cellStyle name="Normal 6 5 3 3 2 2 3" xfId="10182" xr:uid="{00000000-0005-0000-0000-0000CF260000}"/>
    <cellStyle name="Normal 6 5 3 3 2 3" xfId="10183" xr:uid="{00000000-0005-0000-0000-0000D0260000}"/>
    <cellStyle name="Normal 6 5 3 3 2 4" xfId="7400" xr:uid="{00000000-0005-0000-0000-0000D1260000}"/>
    <cellStyle name="Normal 6 5 3 3 2 5" xfId="12614" xr:uid="{00000000-0005-0000-0000-0000D2260000}"/>
    <cellStyle name="Normal 6 5 3 3 2 6" xfId="5575" xr:uid="{00000000-0005-0000-0000-0000D3260000}"/>
    <cellStyle name="Normal 6 5 3 3 3" xfId="3014" xr:uid="{00000000-0005-0000-0000-0000D4260000}"/>
    <cellStyle name="Normal 6 5 3 3 3 2" xfId="13679" xr:uid="{00000000-0005-0000-0000-0000D5260000}"/>
    <cellStyle name="Normal 6 5 3 3 3 3" xfId="10184" xr:uid="{00000000-0005-0000-0000-0000D6260000}"/>
    <cellStyle name="Normal 6 5 3 3 4" xfId="10185" xr:uid="{00000000-0005-0000-0000-0000D7260000}"/>
    <cellStyle name="Normal 6 5 3 3 5" xfId="6652" xr:uid="{00000000-0005-0000-0000-0000D8260000}"/>
    <cellStyle name="Normal 6 5 3 3 6" xfId="11866" xr:uid="{00000000-0005-0000-0000-0000D9260000}"/>
    <cellStyle name="Normal 6 5 3 3 7" xfId="4827" xr:uid="{00000000-0005-0000-0000-0000DA260000}"/>
    <cellStyle name="Normal 6 5 3 4" xfId="1803" xr:uid="{00000000-0005-0000-0000-0000DB260000}"/>
    <cellStyle name="Normal 6 5 3 4 2" xfId="3759" xr:uid="{00000000-0005-0000-0000-0000DC260000}"/>
    <cellStyle name="Normal 6 5 3 4 2 2" xfId="14424" xr:uid="{00000000-0005-0000-0000-0000DD260000}"/>
    <cellStyle name="Normal 6 5 3 4 2 3" xfId="10186" xr:uid="{00000000-0005-0000-0000-0000DE260000}"/>
    <cellStyle name="Normal 6 5 3 4 3" xfId="10187" xr:uid="{00000000-0005-0000-0000-0000DF260000}"/>
    <cellStyle name="Normal 6 5 3 4 4" xfId="7397" xr:uid="{00000000-0005-0000-0000-0000E0260000}"/>
    <cellStyle name="Normal 6 5 3 4 5" xfId="12611" xr:uid="{00000000-0005-0000-0000-0000E1260000}"/>
    <cellStyle name="Normal 6 5 3 4 6" xfId="5572" xr:uid="{00000000-0005-0000-0000-0000E2260000}"/>
    <cellStyle name="Normal 6 5 3 5" xfId="2270" xr:uid="{00000000-0005-0000-0000-0000E3260000}"/>
    <cellStyle name="Normal 6 5 3 5 2" xfId="4122" xr:uid="{00000000-0005-0000-0000-0000E4260000}"/>
    <cellStyle name="Normal 6 5 3 5 2 2" xfId="14784" xr:uid="{00000000-0005-0000-0000-0000E5260000}"/>
    <cellStyle name="Normal 6 5 3 5 2 3" xfId="10188" xr:uid="{00000000-0005-0000-0000-0000E6260000}"/>
    <cellStyle name="Normal 6 5 3 5 3" xfId="10189" xr:uid="{00000000-0005-0000-0000-0000E7260000}"/>
    <cellStyle name="Normal 6 5 3 5 4" xfId="7760" xr:uid="{00000000-0005-0000-0000-0000E8260000}"/>
    <cellStyle name="Normal 6 5 3 5 5" xfId="12971" xr:uid="{00000000-0005-0000-0000-0000E9260000}"/>
    <cellStyle name="Normal 6 5 3 5 6" xfId="5932" xr:uid="{00000000-0005-0000-0000-0000EA260000}"/>
    <cellStyle name="Normal 6 5 3 6" xfId="2414" xr:uid="{00000000-0005-0000-0000-0000EB260000}"/>
    <cellStyle name="Normal 6 5 3 6 2" xfId="4257" xr:uid="{00000000-0005-0000-0000-0000EC260000}"/>
    <cellStyle name="Normal 6 5 3 6 2 2" xfId="14919" xr:uid="{00000000-0005-0000-0000-0000ED260000}"/>
    <cellStyle name="Normal 6 5 3 6 2 3" xfId="10190" xr:uid="{00000000-0005-0000-0000-0000EE260000}"/>
    <cellStyle name="Normal 6 5 3 6 3" xfId="7895" xr:uid="{00000000-0005-0000-0000-0000EF260000}"/>
    <cellStyle name="Normal 6 5 3 6 4" xfId="13106" xr:uid="{00000000-0005-0000-0000-0000F0260000}"/>
    <cellStyle name="Normal 6 5 3 6 5" xfId="6067" xr:uid="{00000000-0005-0000-0000-0000F1260000}"/>
    <cellStyle name="Normal 6 5 3 7" xfId="2741" xr:uid="{00000000-0005-0000-0000-0000F2260000}"/>
    <cellStyle name="Normal 6 5 3 7 2" xfId="13406" xr:uid="{00000000-0005-0000-0000-0000F3260000}"/>
    <cellStyle name="Normal 6 5 3 7 3" xfId="10191" xr:uid="{00000000-0005-0000-0000-0000F4260000}"/>
    <cellStyle name="Normal 6 5 3 8" xfId="10192" xr:uid="{00000000-0005-0000-0000-0000F5260000}"/>
    <cellStyle name="Normal 6 5 3 9" xfId="6379" xr:uid="{00000000-0005-0000-0000-0000F6260000}"/>
    <cellStyle name="Normal 6 5 4" xfId="507" xr:uid="{00000000-0005-0000-0000-0000F7260000}"/>
    <cellStyle name="Normal 6 5 4 2" xfId="1074" xr:uid="{00000000-0005-0000-0000-0000F8260000}"/>
    <cellStyle name="Normal 6 5 4 2 2" xfId="1808" xr:uid="{00000000-0005-0000-0000-0000F9260000}"/>
    <cellStyle name="Normal 6 5 4 2 2 2" xfId="3764" xr:uid="{00000000-0005-0000-0000-0000FA260000}"/>
    <cellStyle name="Normal 6 5 4 2 2 2 2" xfId="14429" xr:uid="{00000000-0005-0000-0000-0000FB260000}"/>
    <cellStyle name="Normal 6 5 4 2 2 2 3" xfId="10193" xr:uid="{00000000-0005-0000-0000-0000FC260000}"/>
    <cellStyle name="Normal 6 5 4 2 2 3" xfId="10194" xr:uid="{00000000-0005-0000-0000-0000FD260000}"/>
    <cellStyle name="Normal 6 5 4 2 2 4" xfId="7402" xr:uid="{00000000-0005-0000-0000-0000FE260000}"/>
    <cellStyle name="Normal 6 5 4 2 2 5" xfId="12616" xr:uid="{00000000-0005-0000-0000-0000FF260000}"/>
    <cellStyle name="Normal 6 5 4 2 2 6" xfId="5577" xr:uid="{00000000-0005-0000-0000-000000270000}"/>
    <cellStyle name="Normal 6 5 4 2 3" xfId="3104" xr:uid="{00000000-0005-0000-0000-000001270000}"/>
    <cellStyle name="Normal 6 5 4 2 3 2" xfId="13769" xr:uid="{00000000-0005-0000-0000-000002270000}"/>
    <cellStyle name="Normal 6 5 4 2 3 3" xfId="10195" xr:uid="{00000000-0005-0000-0000-000003270000}"/>
    <cellStyle name="Normal 6 5 4 2 4" xfId="10196" xr:uid="{00000000-0005-0000-0000-000004270000}"/>
    <cellStyle name="Normal 6 5 4 2 5" xfId="6742" xr:uid="{00000000-0005-0000-0000-000005270000}"/>
    <cellStyle name="Normal 6 5 4 2 6" xfId="11956" xr:uid="{00000000-0005-0000-0000-000006270000}"/>
    <cellStyle name="Normal 6 5 4 2 7" xfId="4917" xr:uid="{00000000-0005-0000-0000-000007270000}"/>
    <cellStyle name="Normal 6 5 4 3" xfId="1807" xr:uid="{00000000-0005-0000-0000-000008270000}"/>
    <cellStyle name="Normal 6 5 4 3 2" xfId="3763" xr:uid="{00000000-0005-0000-0000-000009270000}"/>
    <cellStyle name="Normal 6 5 4 3 2 2" xfId="14428" xr:uid="{00000000-0005-0000-0000-00000A270000}"/>
    <cellStyle name="Normal 6 5 4 3 2 3" xfId="10197" xr:uid="{00000000-0005-0000-0000-00000B270000}"/>
    <cellStyle name="Normal 6 5 4 3 3" xfId="10198" xr:uid="{00000000-0005-0000-0000-00000C270000}"/>
    <cellStyle name="Normal 6 5 4 3 4" xfId="7401" xr:uid="{00000000-0005-0000-0000-00000D270000}"/>
    <cellStyle name="Normal 6 5 4 3 5" xfId="12615" xr:uid="{00000000-0005-0000-0000-00000E270000}"/>
    <cellStyle name="Normal 6 5 4 3 6" xfId="5576" xr:uid="{00000000-0005-0000-0000-00000F270000}"/>
    <cellStyle name="Normal 6 5 4 4" xfId="2652" xr:uid="{00000000-0005-0000-0000-000010270000}"/>
    <cellStyle name="Normal 6 5 4 4 2" xfId="13317" xr:uid="{00000000-0005-0000-0000-000011270000}"/>
    <cellStyle name="Normal 6 5 4 4 3" xfId="10199" xr:uid="{00000000-0005-0000-0000-000012270000}"/>
    <cellStyle name="Normal 6 5 4 5" xfId="10200" xr:uid="{00000000-0005-0000-0000-000013270000}"/>
    <cellStyle name="Normal 6 5 4 6" xfId="6290" xr:uid="{00000000-0005-0000-0000-000014270000}"/>
    <cellStyle name="Normal 6 5 4 7" xfId="11504" xr:uid="{00000000-0005-0000-0000-000015270000}"/>
    <cellStyle name="Normal 6 5 4 8" xfId="4465" xr:uid="{00000000-0005-0000-0000-000016270000}"/>
    <cellStyle name="Normal 6 5 5" xfId="723" xr:uid="{00000000-0005-0000-0000-000017270000}"/>
    <cellStyle name="Normal 6 5 5 2" xfId="1186" xr:uid="{00000000-0005-0000-0000-000018270000}"/>
    <cellStyle name="Normal 6 5 5 2 2" xfId="1810" xr:uid="{00000000-0005-0000-0000-000019270000}"/>
    <cellStyle name="Normal 6 5 5 2 2 2" xfId="3766" xr:uid="{00000000-0005-0000-0000-00001A270000}"/>
    <cellStyle name="Normal 6 5 5 2 2 2 2" xfId="14431" xr:uid="{00000000-0005-0000-0000-00001B270000}"/>
    <cellStyle name="Normal 6 5 5 2 2 2 3" xfId="10201" xr:uid="{00000000-0005-0000-0000-00001C270000}"/>
    <cellStyle name="Normal 6 5 5 2 2 3" xfId="10202" xr:uid="{00000000-0005-0000-0000-00001D270000}"/>
    <cellStyle name="Normal 6 5 5 2 2 4" xfId="7404" xr:uid="{00000000-0005-0000-0000-00001E270000}"/>
    <cellStyle name="Normal 6 5 5 2 2 5" xfId="12618" xr:uid="{00000000-0005-0000-0000-00001F270000}"/>
    <cellStyle name="Normal 6 5 5 2 2 6" xfId="5579" xr:uid="{00000000-0005-0000-0000-000020270000}"/>
    <cellStyle name="Normal 6 5 5 2 3" xfId="3154" xr:uid="{00000000-0005-0000-0000-000021270000}"/>
    <cellStyle name="Normal 6 5 5 2 3 2" xfId="13819" xr:uid="{00000000-0005-0000-0000-000022270000}"/>
    <cellStyle name="Normal 6 5 5 2 3 3" xfId="10203" xr:uid="{00000000-0005-0000-0000-000023270000}"/>
    <cellStyle name="Normal 6 5 5 2 4" xfId="10204" xr:uid="{00000000-0005-0000-0000-000024270000}"/>
    <cellStyle name="Normal 6 5 5 2 5" xfId="6792" xr:uid="{00000000-0005-0000-0000-000025270000}"/>
    <cellStyle name="Normal 6 5 5 2 6" xfId="12006" xr:uid="{00000000-0005-0000-0000-000026270000}"/>
    <cellStyle name="Normal 6 5 5 2 7" xfId="4967" xr:uid="{00000000-0005-0000-0000-000027270000}"/>
    <cellStyle name="Normal 6 5 5 3" xfId="1809" xr:uid="{00000000-0005-0000-0000-000028270000}"/>
    <cellStyle name="Normal 6 5 5 3 2" xfId="3765" xr:uid="{00000000-0005-0000-0000-000029270000}"/>
    <cellStyle name="Normal 6 5 5 3 2 2" xfId="14430" xr:uid="{00000000-0005-0000-0000-00002A270000}"/>
    <cellStyle name="Normal 6 5 5 3 2 3" xfId="10205" xr:uid="{00000000-0005-0000-0000-00002B270000}"/>
    <cellStyle name="Normal 6 5 5 3 3" xfId="10206" xr:uid="{00000000-0005-0000-0000-00002C270000}"/>
    <cellStyle name="Normal 6 5 5 3 4" xfId="7403" xr:uid="{00000000-0005-0000-0000-00002D270000}"/>
    <cellStyle name="Normal 6 5 5 3 5" xfId="12617" xr:uid="{00000000-0005-0000-0000-00002E270000}"/>
    <cellStyle name="Normal 6 5 5 3 6" xfId="5578" xr:uid="{00000000-0005-0000-0000-00002F270000}"/>
    <cellStyle name="Normal 6 5 5 4" xfId="2787" xr:uid="{00000000-0005-0000-0000-000030270000}"/>
    <cellStyle name="Normal 6 5 5 4 2" xfId="13452" xr:uid="{00000000-0005-0000-0000-000031270000}"/>
    <cellStyle name="Normal 6 5 5 4 3" xfId="10207" xr:uid="{00000000-0005-0000-0000-000032270000}"/>
    <cellStyle name="Normal 6 5 5 5" xfId="10208" xr:uid="{00000000-0005-0000-0000-000033270000}"/>
    <cellStyle name="Normal 6 5 5 6" xfId="6425" xr:uid="{00000000-0005-0000-0000-000034270000}"/>
    <cellStyle name="Normal 6 5 5 7" xfId="11639" xr:uid="{00000000-0005-0000-0000-000035270000}"/>
    <cellStyle name="Normal 6 5 5 8" xfId="4600" xr:uid="{00000000-0005-0000-0000-000036270000}"/>
    <cellStyle name="Normal 6 5 6" xfId="392" xr:uid="{00000000-0005-0000-0000-000037270000}"/>
    <cellStyle name="Normal 6 5 6 2" xfId="1017" xr:uid="{00000000-0005-0000-0000-000038270000}"/>
    <cellStyle name="Normal 6 5 6 2 2" xfId="1812" xr:uid="{00000000-0005-0000-0000-000039270000}"/>
    <cellStyle name="Normal 6 5 6 2 2 2" xfId="3768" xr:uid="{00000000-0005-0000-0000-00003A270000}"/>
    <cellStyle name="Normal 6 5 6 2 2 2 2" xfId="14433" xr:uid="{00000000-0005-0000-0000-00003B270000}"/>
    <cellStyle name="Normal 6 5 6 2 2 2 3" xfId="10209" xr:uid="{00000000-0005-0000-0000-00003C270000}"/>
    <cellStyle name="Normal 6 5 6 2 2 3" xfId="10210" xr:uid="{00000000-0005-0000-0000-00003D270000}"/>
    <cellStyle name="Normal 6 5 6 2 2 4" xfId="7406" xr:uid="{00000000-0005-0000-0000-00003E270000}"/>
    <cellStyle name="Normal 6 5 6 2 2 5" xfId="12620" xr:uid="{00000000-0005-0000-0000-00003F270000}"/>
    <cellStyle name="Normal 6 5 6 2 2 6" xfId="5581" xr:uid="{00000000-0005-0000-0000-000040270000}"/>
    <cellStyle name="Normal 6 5 6 2 3" xfId="3060" xr:uid="{00000000-0005-0000-0000-000041270000}"/>
    <cellStyle name="Normal 6 5 6 2 3 2" xfId="13725" xr:uid="{00000000-0005-0000-0000-000042270000}"/>
    <cellStyle name="Normal 6 5 6 2 3 3" xfId="10211" xr:uid="{00000000-0005-0000-0000-000043270000}"/>
    <cellStyle name="Normal 6 5 6 2 4" xfId="10212" xr:uid="{00000000-0005-0000-0000-000044270000}"/>
    <cellStyle name="Normal 6 5 6 2 5" xfId="6698" xr:uid="{00000000-0005-0000-0000-000045270000}"/>
    <cellStyle name="Normal 6 5 6 2 6" xfId="11912" xr:uid="{00000000-0005-0000-0000-000046270000}"/>
    <cellStyle name="Normal 6 5 6 2 7" xfId="4873" xr:uid="{00000000-0005-0000-0000-000047270000}"/>
    <cellStyle name="Normal 6 5 6 3" xfId="1811" xr:uid="{00000000-0005-0000-0000-000048270000}"/>
    <cellStyle name="Normal 6 5 6 3 2" xfId="3767" xr:uid="{00000000-0005-0000-0000-000049270000}"/>
    <cellStyle name="Normal 6 5 6 3 2 2" xfId="14432" xr:uid="{00000000-0005-0000-0000-00004A270000}"/>
    <cellStyle name="Normal 6 5 6 3 2 3" xfId="10213" xr:uid="{00000000-0005-0000-0000-00004B270000}"/>
    <cellStyle name="Normal 6 5 6 3 3" xfId="10214" xr:uid="{00000000-0005-0000-0000-00004C270000}"/>
    <cellStyle name="Normal 6 5 6 3 4" xfId="7405" xr:uid="{00000000-0005-0000-0000-00004D270000}"/>
    <cellStyle name="Normal 6 5 6 3 5" xfId="12619" xr:uid="{00000000-0005-0000-0000-00004E270000}"/>
    <cellStyle name="Normal 6 5 6 3 6" xfId="5580" xr:uid="{00000000-0005-0000-0000-00004F270000}"/>
    <cellStyle name="Normal 6 5 6 4" xfId="2603" xr:uid="{00000000-0005-0000-0000-000050270000}"/>
    <cellStyle name="Normal 6 5 6 4 2" xfId="13268" xr:uid="{00000000-0005-0000-0000-000051270000}"/>
    <cellStyle name="Normal 6 5 6 4 3" xfId="10215" xr:uid="{00000000-0005-0000-0000-000052270000}"/>
    <cellStyle name="Normal 6 5 6 5" xfId="10216" xr:uid="{00000000-0005-0000-0000-000053270000}"/>
    <cellStyle name="Normal 6 5 6 6" xfId="6241" xr:uid="{00000000-0005-0000-0000-000054270000}"/>
    <cellStyle name="Normal 6 5 6 7" xfId="11455" xr:uid="{00000000-0005-0000-0000-000055270000}"/>
    <cellStyle name="Normal 6 5 6 8" xfId="4416" xr:uid="{00000000-0005-0000-0000-000056270000}"/>
    <cellStyle name="Normal 6 5 7" xfId="871" xr:uid="{00000000-0005-0000-0000-000057270000}"/>
    <cellStyle name="Normal 6 5 7 2" xfId="1813" xr:uid="{00000000-0005-0000-0000-000058270000}"/>
    <cellStyle name="Normal 6 5 7 2 2" xfId="3769" xr:uid="{00000000-0005-0000-0000-000059270000}"/>
    <cellStyle name="Normal 6 5 7 2 2 2" xfId="14434" xr:uid="{00000000-0005-0000-0000-00005A270000}"/>
    <cellStyle name="Normal 6 5 7 2 2 3" xfId="10217" xr:uid="{00000000-0005-0000-0000-00005B270000}"/>
    <cellStyle name="Normal 6 5 7 2 3" xfId="10218" xr:uid="{00000000-0005-0000-0000-00005C270000}"/>
    <cellStyle name="Normal 6 5 7 2 4" xfId="7407" xr:uid="{00000000-0005-0000-0000-00005D270000}"/>
    <cellStyle name="Normal 6 5 7 2 5" xfId="12621" xr:uid="{00000000-0005-0000-0000-00005E270000}"/>
    <cellStyle name="Normal 6 5 7 2 6" xfId="5582" xr:uid="{00000000-0005-0000-0000-00005F270000}"/>
    <cellStyle name="Normal 6 5 7 3" xfId="2925" xr:uid="{00000000-0005-0000-0000-000060270000}"/>
    <cellStyle name="Normal 6 5 7 3 2" xfId="13590" xr:uid="{00000000-0005-0000-0000-000061270000}"/>
    <cellStyle name="Normal 6 5 7 3 3" xfId="10219" xr:uid="{00000000-0005-0000-0000-000062270000}"/>
    <cellStyle name="Normal 6 5 7 4" xfId="10220" xr:uid="{00000000-0005-0000-0000-000063270000}"/>
    <cellStyle name="Normal 6 5 7 5" xfId="6563" xr:uid="{00000000-0005-0000-0000-000064270000}"/>
    <cellStyle name="Normal 6 5 7 6" xfId="11777" xr:uid="{00000000-0005-0000-0000-000065270000}"/>
    <cellStyle name="Normal 6 5 7 7" xfId="4738" xr:uid="{00000000-0005-0000-0000-000066270000}"/>
    <cellStyle name="Normal 6 5 8" xfId="1336" xr:uid="{00000000-0005-0000-0000-000067270000}"/>
    <cellStyle name="Normal 6 5 8 2" xfId="3292" xr:uid="{00000000-0005-0000-0000-000068270000}"/>
    <cellStyle name="Normal 6 5 8 2 2" xfId="13957" xr:uid="{00000000-0005-0000-0000-000069270000}"/>
    <cellStyle name="Normal 6 5 8 2 3" xfId="10221" xr:uid="{00000000-0005-0000-0000-00006A270000}"/>
    <cellStyle name="Normal 6 5 8 3" xfId="10222" xr:uid="{00000000-0005-0000-0000-00006B270000}"/>
    <cellStyle name="Normal 6 5 8 4" xfId="6930" xr:uid="{00000000-0005-0000-0000-00006C270000}"/>
    <cellStyle name="Normal 6 5 8 5" xfId="12144" xr:uid="{00000000-0005-0000-0000-00006D270000}"/>
    <cellStyle name="Normal 6 5 8 6" xfId="5105" xr:uid="{00000000-0005-0000-0000-00006E270000}"/>
    <cellStyle name="Normal 6 5 9" xfId="285" xr:uid="{00000000-0005-0000-0000-00006F270000}"/>
    <cellStyle name="Normal 6 5 9 2" xfId="2558" xr:uid="{00000000-0005-0000-0000-000070270000}"/>
    <cellStyle name="Normal 6 5 9 2 2" xfId="13224" xr:uid="{00000000-0005-0000-0000-000071270000}"/>
    <cellStyle name="Normal 6 5 9 2 3" xfId="10223" xr:uid="{00000000-0005-0000-0000-000072270000}"/>
    <cellStyle name="Normal 6 5 9 3" xfId="10224" xr:uid="{00000000-0005-0000-0000-000073270000}"/>
    <cellStyle name="Normal 6 5 9 4" xfId="6196" xr:uid="{00000000-0005-0000-0000-000074270000}"/>
    <cellStyle name="Normal 6 5 9 5" xfId="11411" xr:uid="{00000000-0005-0000-0000-000075270000}"/>
    <cellStyle name="Normal 6 5 9 6" xfId="4372" xr:uid="{00000000-0005-0000-0000-000076270000}"/>
    <cellStyle name="Normal 6 6" xfId="599" xr:uid="{00000000-0005-0000-0000-000077270000}"/>
    <cellStyle name="Normal 6 6 10" xfId="11540" xr:uid="{00000000-0005-0000-0000-000078270000}"/>
    <cellStyle name="Normal 6 6 11" xfId="4501" xr:uid="{00000000-0005-0000-0000-000079270000}"/>
    <cellStyle name="Normal 6 6 2" xfId="759" xr:uid="{00000000-0005-0000-0000-00007A270000}"/>
    <cellStyle name="Normal 6 6 2 2" xfId="1222" xr:uid="{00000000-0005-0000-0000-00007B270000}"/>
    <cellStyle name="Normal 6 6 2 2 2" xfId="1816" xr:uid="{00000000-0005-0000-0000-00007C270000}"/>
    <cellStyle name="Normal 6 6 2 2 2 2" xfId="3772" xr:uid="{00000000-0005-0000-0000-00007D270000}"/>
    <cellStyle name="Normal 6 6 2 2 2 2 2" xfId="14437" xr:uid="{00000000-0005-0000-0000-00007E270000}"/>
    <cellStyle name="Normal 6 6 2 2 2 2 3" xfId="10225" xr:uid="{00000000-0005-0000-0000-00007F270000}"/>
    <cellStyle name="Normal 6 6 2 2 2 3" xfId="10226" xr:uid="{00000000-0005-0000-0000-000080270000}"/>
    <cellStyle name="Normal 6 6 2 2 2 4" xfId="7410" xr:uid="{00000000-0005-0000-0000-000081270000}"/>
    <cellStyle name="Normal 6 6 2 2 2 5" xfId="12624" xr:uid="{00000000-0005-0000-0000-000082270000}"/>
    <cellStyle name="Normal 6 6 2 2 2 6" xfId="5585" xr:uid="{00000000-0005-0000-0000-000083270000}"/>
    <cellStyle name="Normal 6 6 2 2 3" xfId="3190" xr:uid="{00000000-0005-0000-0000-000084270000}"/>
    <cellStyle name="Normal 6 6 2 2 3 2" xfId="13855" xr:uid="{00000000-0005-0000-0000-000085270000}"/>
    <cellStyle name="Normal 6 6 2 2 3 3" xfId="10227" xr:uid="{00000000-0005-0000-0000-000086270000}"/>
    <cellStyle name="Normal 6 6 2 2 4" xfId="10228" xr:uid="{00000000-0005-0000-0000-000087270000}"/>
    <cellStyle name="Normal 6 6 2 2 5" xfId="6828" xr:uid="{00000000-0005-0000-0000-000088270000}"/>
    <cellStyle name="Normal 6 6 2 2 6" xfId="12042" xr:uid="{00000000-0005-0000-0000-000089270000}"/>
    <cellStyle name="Normal 6 6 2 2 7" xfId="5003" xr:uid="{00000000-0005-0000-0000-00008A270000}"/>
    <cellStyle name="Normal 6 6 2 3" xfId="1815" xr:uid="{00000000-0005-0000-0000-00008B270000}"/>
    <cellStyle name="Normal 6 6 2 3 2" xfId="3771" xr:uid="{00000000-0005-0000-0000-00008C270000}"/>
    <cellStyle name="Normal 6 6 2 3 2 2" xfId="14436" xr:uid="{00000000-0005-0000-0000-00008D270000}"/>
    <cellStyle name="Normal 6 6 2 3 2 3" xfId="10229" xr:uid="{00000000-0005-0000-0000-00008E270000}"/>
    <cellStyle name="Normal 6 6 2 3 3" xfId="10230" xr:uid="{00000000-0005-0000-0000-00008F270000}"/>
    <cellStyle name="Normal 6 6 2 3 4" xfId="7409" xr:uid="{00000000-0005-0000-0000-000090270000}"/>
    <cellStyle name="Normal 6 6 2 3 5" xfId="12623" xr:uid="{00000000-0005-0000-0000-000091270000}"/>
    <cellStyle name="Normal 6 6 2 3 6" xfId="5584" xr:uid="{00000000-0005-0000-0000-000092270000}"/>
    <cellStyle name="Normal 6 6 2 4" xfId="2823" xr:uid="{00000000-0005-0000-0000-000093270000}"/>
    <cellStyle name="Normal 6 6 2 4 2" xfId="13488" xr:uid="{00000000-0005-0000-0000-000094270000}"/>
    <cellStyle name="Normal 6 6 2 4 3" xfId="10231" xr:uid="{00000000-0005-0000-0000-000095270000}"/>
    <cellStyle name="Normal 6 6 2 5" xfId="10232" xr:uid="{00000000-0005-0000-0000-000096270000}"/>
    <cellStyle name="Normal 6 6 2 6" xfId="6461" xr:uid="{00000000-0005-0000-0000-000097270000}"/>
    <cellStyle name="Normal 6 6 2 7" xfId="11675" xr:uid="{00000000-0005-0000-0000-000098270000}"/>
    <cellStyle name="Normal 6 6 2 8" xfId="4636" xr:uid="{00000000-0005-0000-0000-000099270000}"/>
    <cellStyle name="Normal 6 6 3" xfId="911" xr:uid="{00000000-0005-0000-0000-00009A270000}"/>
    <cellStyle name="Normal 6 6 3 2" xfId="1817" xr:uid="{00000000-0005-0000-0000-00009B270000}"/>
    <cellStyle name="Normal 6 6 3 2 2" xfId="3773" xr:uid="{00000000-0005-0000-0000-00009C270000}"/>
    <cellStyle name="Normal 6 6 3 2 2 2" xfId="14438" xr:uid="{00000000-0005-0000-0000-00009D270000}"/>
    <cellStyle name="Normal 6 6 3 2 2 3" xfId="10233" xr:uid="{00000000-0005-0000-0000-00009E270000}"/>
    <cellStyle name="Normal 6 6 3 2 3" xfId="10234" xr:uid="{00000000-0005-0000-0000-00009F270000}"/>
    <cellStyle name="Normal 6 6 3 2 4" xfId="7411" xr:uid="{00000000-0005-0000-0000-0000A0270000}"/>
    <cellStyle name="Normal 6 6 3 2 5" xfId="12625" xr:uid="{00000000-0005-0000-0000-0000A1270000}"/>
    <cellStyle name="Normal 6 6 3 2 6" xfId="5586" xr:uid="{00000000-0005-0000-0000-0000A2270000}"/>
    <cellStyle name="Normal 6 6 3 3" xfId="2961" xr:uid="{00000000-0005-0000-0000-0000A3270000}"/>
    <cellStyle name="Normal 6 6 3 3 2" xfId="13626" xr:uid="{00000000-0005-0000-0000-0000A4270000}"/>
    <cellStyle name="Normal 6 6 3 3 3" xfId="10235" xr:uid="{00000000-0005-0000-0000-0000A5270000}"/>
    <cellStyle name="Normal 6 6 3 4" xfId="10236" xr:uid="{00000000-0005-0000-0000-0000A6270000}"/>
    <cellStyle name="Normal 6 6 3 5" xfId="6599" xr:uid="{00000000-0005-0000-0000-0000A7270000}"/>
    <cellStyle name="Normal 6 6 3 6" xfId="11813" xr:uid="{00000000-0005-0000-0000-0000A8270000}"/>
    <cellStyle name="Normal 6 6 3 7" xfId="4774" xr:uid="{00000000-0005-0000-0000-0000A9270000}"/>
    <cellStyle name="Normal 6 6 4" xfId="1814" xr:uid="{00000000-0005-0000-0000-0000AA270000}"/>
    <cellStyle name="Normal 6 6 4 2" xfId="3770" xr:uid="{00000000-0005-0000-0000-0000AB270000}"/>
    <cellStyle name="Normal 6 6 4 2 2" xfId="14435" xr:uid="{00000000-0005-0000-0000-0000AC270000}"/>
    <cellStyle name="Normal 6 6 4 2 3" xfId="10237" xr:uid="{00000000-0005-0000-0000-0000AD270000}"/>
    <cellStyle name="Normal 6 6 4 3" xfId="10238" xr:uid="{00000000-0005-0000-0000-0000AE270000}"/>
    <cellStyle name="Normal 6 6 4 4" xfId="7408" xr:uid="{00000000-0005-0000-0000-0000AF270000}"/>
    <cellStyle name="Normal 6 6 4 5" xfId="12622" xr:uid="{00000000-0005-0000-0000-0000B0270000}"/>
    <cellStyle name="Normal 6 6 4 6" xfId="5583" xr:uid="{00000000-0005-0000-0000-0000B1270000}"/>
    <cellStyle name="Normal 6 6 5" xfId="2217" xr:uid="{00000000-0005-0000-0000-0000B2270000}"/>
    <cellStyle name="Normal 6 6 5 2" xfId="4069" xr:uid="{00000000-0005-0000-0000-0000B3270000}"/>
    <cellStyle name="Normal 6 6 5 2 2" xfId="14731" xr:uid="{00000000-0005-0000-0000-0000B4270000}"/>
    <cellStyle name="Normal 6 6 5 2 3" xfId="10239" xr:uid="{00000000-0005-0000-0000-0000B5270000}"/>
    <cellStyle name="Normal 6 6 5 3" xfId="10240" xr:uid="{00000000-0005-0000-0000-0000B6270000}"/>
    <cellStyle name="Normal 6 6 5 4" xfId="7707" xr:uid="{00000000-0005-0000-0000-0000B7270000}"/>
    <cellStyle name="Normal 6 6 5 5" xfId="12918" xr:uid="{00000000-0005-0000-0000-0000B8270000}"/>
    <cellStyle name="Normal 6 6 5 6" xfId="5879" xr:uid="{00000000-0005-0000-0000-0000B9270000}"/>
    <cellStyle name="Normal 6 6 6" xfId="2361" xr:uid="{00000000-0005-0000-0000-0000BA270000}"/>
    <cellStyle name="Normal 6 6 6 2" xfId="4204" xr:uid="{00000000-0005-0000-0000-0000BB270000}"/>
    <cellStyle name="Normal 6 6 6 2 2" xfId="14866" xr:uid="{00000000-0005-0000-0000-0000BC270000}"/>
    <cellStyle name="Normal 6 6 6 2 3" xfId="10241" xr:uid="{00000000-0005-0000-0000-0000BD270000}"/>
    <cellStyle name="Normal 6 6 6 3" xfId="7842" xr:uid="{00000000-0005-0000-0000-0000BE270000}"/>
    <cellStyle name="Normal 6 6 6 4" xfId="13053" xr:uid="{00000000-0005-0000-0000-0000BF270000}"/>
    <cellStyle name="Normal 6 6 6 5" xfId="6014" xr:uid="{00000000-0005-0000-0000-0000C0270000}"/>
    <cellStyle name="Normal 6 6 7" xfId="2688" xr:uid="{00000000-0005-0000-0000-0000C1270000}"/>
    <cellStyle name="Normal 6 6 7 2" xfId="13353" xr:uid="{00000000-0005-0000-0000-0000C2270000}"/>
    <cellStyle name="Normal 6 6 7 3" xfId="10242" xr:uid="{00000000-0005-0000-0000-0000C3270000}"/>
    <cellStyle name="Normal 6 6 8" xfId="10243" xr:uid="{00000000-0005-0000-0000-0000C4270000}"/>
    <cellStyle name="Normal 6 6 9" xfId="6326" xr:uid="{00000000-0005-0000-0000-0000C5270000}"/>
    <cellStyle name="Normal 6 7" xfId="643" xr:uid="{00000000-0005-0000-0000-0000C6270000}"/>
    <cellStyle name="Normal 6 7 10" xfId="11565" xr:uid="{00000000-0005-0000-0000-0000C7270000}"/>
    <cellStyle name="Normal 6 7 11" xfId="4526" xr:uid="{00000000-0005-0000-0000-0000C8270000}"/>
    <cellStyle name="Normal 6 7 2" xfId="785" xr:uid="{00000000-0005-0000-0000-0000C9270000}"/>
    <cellStyle name="Normal 6 7 2 2" xfId="1247" xr:uid="{00000000-0005-0000-0000-0000CA270000}"/>
    <cellStyle name="Normal 6 7 2 2 2" xfId="1820" xr:uid="{00000000-0005-0000-0000-0000CB270000}"/>
    <cellStyle name="Normal 6 7 2 2 2 2" xfId="3776" xr:uid="{00000000-0005-0000-0000-0000CC270000}"/>
    <cellStyle name="Normal 6 7 2 2 2 2 2" xfId="14441" xr:uid="{00000000-0005-0000-0000-0000CD270000}"/>
    <cellStyle name="Normal 6 7 2 2 2 2 3" xfId="10244" xr:uid="{00000000-0005-0000-0000-0000CE270000}"/>
    <cellStyle name="Normal 6 7 2 2 2 3" xfId="10245" xr:uid="{00000000-0005-0000-0000-0000CF270000}"/>
    <cellStyle name="Normal 6 7 2 2 2 4" xfId="7414" xr:uid="{00000000-0005-0000-0000-0000D0270000}"/>
    <cellStyle name="Normal 6 7 2 2 2 5" xfId="12628" xr:uid="{00000000-0005-0000-0000-0000D1270000}"/>
    <cellStyle name="Normal 6 7 2 2 2 6" xfId="5589" xr:uid="{00000000-0005-0000-0000-0000D2270000}"/>
    <cellStyle name="Normal 6 7 2 2 3" xfId="3215" xr:uid="{00000000-0005-0000-0000-0000D3270000}"/>
    <cellStyle name="Normal 6 7 2 2 3 2" xfId="13880" xr:uid="{00000000-0005-0000-0000-0000D4270000}"/>
    <cellStyle name="Normal 6 7 2 2 3 3" xfId="10246" xr:uid="{00000000-0005-0000-0000-0000D5270000}"/>
    <cellStyle name="Normal 6 7 2 2 4" xfId="10247" xr:uid="{00000000-0005-0000-0000-0000D6270000}"/>
    <cellStyle name="Normal 6 7 2 2 5" xfId="6853" xr:uid="{00000000-0005-0000-0000-0000D7270000}"/>
    <cellStyle name="Normal 6 7 2 2 6" xfId="12067" xr:uid="{00000000-0005-0000-0000-0000D8270000}"/>
    <cellStyle name="Normal 6 7 2 2 7" xfId="5028" xr:uid="{00000000-0005-0000-0000-0000D9270000}"/>
    <cellStyle name="Normal 6 7 2 3" xfId="1819" xr:uid="{00000000-0005-0000-0000-0000DA270000}"/>
    <cellStyle name="Normal 6 7 2 3 2" xfId="3775" xr:uid="{00000000-0005-0000-0000-0000DB270000}"/>
    <cellStyle name="Normal 6 7 2 3 2 2" xfId="14440" xr:uid="{00000000-0005-0000-0000-0000DC270000}"/>
    <cellStyle name="Normal 6 7 2 3 2 3" xfId="10248" xr:uid="{00000000-0005-0000-0000-0000DD270000}"/>
    <cellStyle name="Normal 6 7 2 3 3" xfId="10249" xr:uid="{00000000-0005-0000-0000-0000DE270000}"/>
    <cellStyle name="Normal 6 7 2 3 4" xfId="7413" xr:uid="{00000000-0005-0000-0000-0000DF270000}"/>
    <cellStyle name="Normal 6 7 2 3 5" xfId="12627" xr:uid="{00000000-0005-0000-0000-0000E0270000}"/>
    <cellStyle name="Normal 6 7 2 3 6" xfId="5588" xr:uid="{00000000-0005-0000-0000-0000E1270000}"/>
    <cellStyle name="Normal 6 7 2 4" xfId="2848" xr:uid="{00000000-0005-0000-0000-0000E2270000}"/>
    <cellStyle name="Normal 6 7 2 4 2" xfId="13513" xr:uid="{00000000-0005-0000-0000-0000E3270000}"/>
    <cellStyle name="Normal 6 7 2 4 3" xfId="10250" xr:uid="{00000000-0005-0000-0000-0000E4270000}"/>
    <cellStyle name="Normal 6 7 2 5" xfId="10251" xr:uid="{00000000-0005-0000-0000-0000E5270000}"/>
    <cellStyle name="Normal 6 7 2 6" xfId="6486" xr:uid="{00000000-0005-0000-0000-0000E6270000}"/>
    <cellStyle name="Normal 6 7 2 7" xfId="11700" xr:uid="{00000000-0005-0000-0000-0000E7270000}"/>
    <cellStyle name="Normal 6 7 2 8" xfId="4661" xr:uid="{00000000-0005-0000-0000-0000E8270000}"/>
    <cellStyle name="Normal 6 7 3" xfId="937" xr:uid="{00000000-0005-0000-0000-0000E9270000}"/>
    <cellStyle name="Normal 6 7 3 2" xfId="1821" xr:uid="{00000000-0005-0000-0000-0000EA270000}"/>
    <cellStyle name="Normal 6 7 3 2 2" xfId="3777" xr:uid="{00000000-0005-0000-0000-0000EB270000}"/>
    <cellStyle name="Normal 6 7 3 2 2 2" xfId="14442" xr:uid="{00000000-0005-0000-0000-0000EC270000}"/>
    <cellStyle name="Normal 6 7 3 2 2 3" xfId="10252" xr:uid="{00000000-0005-0000-0000-0000ED270000}"/>
    <cellStyle name="Normal 6 7 3 2 3" xfId="10253" xr:uid="{00000000-0005-0000-0000-0000EE270000}"/>
    <cellStyle name="Normal 6 7 3 2 4" xfId="7415" xr:uid="{00000000-0005-0000-0000-0000EF270000}"/>
    <cellStyle name="Normal 6 7 3 2 5" xfId="12629" xr:uid="{00000000-0005-0000-0000-0000F0270000}"/>
    <cellStyle name="Normal 6 7 3 2 6" xfId="5590" xr:uid="{00000000-0005-0000-0000-0000F1270000}"/>
    <cellStyle name="Normal 6 7 3 3" xfId="2986" xr:uid="{00000000-0005-0000-0000-0000F2270000}"/>
    <cellStyle name="Normal 6 7 3 3 2" xfId="13651" xr:uid="{00000000-0005-0000-0000-0000F3270000}"/>
    <cellStyle name="Normal 6 7 3 3 3" xfId="10254" xr:uid="{00000000-0005-0000-0000-0000F4270000}"/>
    <cellStyle name="Normal 6 7 3 4" xfId="10255" xr:uid="{00000000-0005-0000-0000-0000F5270000}"/>
    <cellStyle name="Normal 6 7 3 5" xfId="6624" xr:uid="{00000000-0005-0000-0000-0000F6270000}"/>
    <cellStyle name="Normal 6 7 3 6" xfId="11838" xr:uid="{00000000-0005-0000-0000-0000F7270000}"/>
    <cellStyle name="Normal 6 7 3 7" xfId="4799" xr:uid="{00000000-0005-0000-0000-0000F8270000}"/>
    <cellStyle name="Normal 6 7 4" xfId="1818" xr:uid="{00000000-0005-0000-0000-0000F9270000}"/>
    <cellStyle name="Normal 6 7 4 2" xfId="3774" xr:uid="{00000000-0005-0000-0000-0000FA270000}"/>
    <cellStyle name="Normal 6 7 4 2 2" xfId="14439" xr:uid="{00000000-0005-0000-0000-0000FB270000}"/>
    <cellStyle name="Normal 6 7 4 2 3" xfId="10256" xr:uid="{00000000-0005-0000-0000-0000FC270000}"/>
    <cellStyle name="Normal 6 7 4 3" xfId="10257" xr:uid="{00000000-0005-0000-0000-0000FD270000}"/>
    <cellStyle name="Normal 6 7 4 4" xfId="7412" xr:uid="{00000000-0005-0000-0000-0000FE270000}"/>
    <cellStyle name="Normal 6 7 4 5" xfId="12626" xr:uid="{00000000-0005-0000-0000-0000FF270000}"/>
    <cellStyle name="Normal 6 7 4 6" xfId="5587" xr:uid="{00000000-0005-0000-0000-000000280000}"/>
    <cellStyle name="Normal 6 7 5" xfId="2242" xr:uid="{00000000-0005-0000-0000-000001280000}"/>
    <cellStyle name="Normal 6 7 5 2" xfId="4094" xr:uid="{00000000-0005-0000-0000-000002280000}"/>
    <cellStyle name="Normal 6 7 5 2 2" xfId="14756" xr:uid="{00000000-0005-0000-0000-000003280000}"/>
    <cellStyle name="Normal 6 7 5 2 3" xfId="10258" xr:uid="{00000000-0005-0000-0000-000004280000}"/>
    <cellStyle name="Normal 6 7 5 3" xfId="10259" xr:uid="{00000000-0005-0000-0000-000005280000}"/>
    <cellStyle name="Normal 6 7 5 4" xfId="7732" xr:uid="{00000000-0005-0000-0000-000006280000}"/>
    <cellStyle name="Normal 6 7 5 5" xfId="12943" xr:uid="{00000000-0005-0000-0000-000007280000}"/>
    <cellStyle name="Normal 6 7 5 6" xfId="5904" xr:uid="{00000000-0005-0000-0000-000008280000}"/>
    <cellStyle name="Normal 6 7 6" xfId="2386" xr:uid="{00000000-0005-0000-0000-000009280000}"/>
    <cellStyle name="Normal 6 7 6 2" xfId="4229" xr:uid="{00000000-0005-0000-0000-00000A280000}"/>
    <cellStyle name="Normal 6 7 6 2 2" xfId="14891" xr:uid="{00000000-0005-0000-0000-00000B280000}"/>
    <cellStyle name="Normal 6 7 6 2 3" xfId="10260" xr:uid="{00000000-0005-0000-0000-00000C280000}"/>
    <cellStyle name="Normal 6 7 6 3" xfId="7867" xr:uid="{00000000-0005-0000-0000-00000D280000}"/>
    <cellStyle name="Normal 6 7 6 4" xfId="13078" xr:uid="{00000000-0005-0000-0000-00000E280000}"/>
    <cellStyle name="Normal 6 7 6 5" xfId="6039" xr:uid="{00000000-0005-0000-0000-00000F280000}"/>
    <cellStyle name="Normal 6 7 7" xfId="2713" xr:uid="{00000000-0005-0000-0000-000010280000}"/>
    <cellStyle name="Normal 6 7 7 2" xfId="13378" xr:uid="{00000000-0005-0000-0000-000011280000}"/>
    <cellStyle name="Normal 6 7 7 3" xfId="10261" xr:uid="{00000000-0005-0000-0000-000012280000}"/>
    <cellStyle name="Normal 6 7 8" xfId="10262" xr:uid="{00000000-0005-0000-0000-000013280000}"/>
    <cellStyle name="Normal 6 7 9" xfId="6351" xr:uid="{00000000-0005-0000-0000-000014280000}"/>
    <cellStyle name="Normal 6 8" xfId="426" xr:uid="{00000000-0005-0000-0000-000015280000}"/>
    <cellStyle name="Normal 6 8 2" xfId="1045" xr:uid="{00000000-0005-0000-0000-000016280000}"/>
    <cellStyle name="Normal 6 8 2 2" xfId="1823" xr:uid="{00000000-0005-0000-0000-000017280000}"/>
    <cellStyle name="Normal 6 8 2 2 2" xfId="3779" xr:uid="{00000000-0005-0000-0000-000018280000}"/>
    <cellStyle name="Normal 6 8 2 2 2 2" xfId="14444" xr:uid="{00000000-0005-0000-0000-000019280000}"/>
    <cellStyle name="Normal 6 8 2 2 2 3" xfId="10263" xr:uid="{00000000-0005-0000-0000-00001A280000}"/>
    <cellStyle name="Normal 6 8 2 2 3" xfId="10264" xr:uid="{00000000-0005-0000-0000-00001B280000}"/>
    <cellStyle name="Normal 6 8 2 2 4" xfId="7417" xr:uid="{00000000-0005-0000-0000-00001C280000}"/>
    <cellStyle name="Normal 6 8 2 2 5" xfId="12631" xr:uid="{00000000-0005-0000-0000-00001D280000}"/>
    <cellStyle name="Normal 6 8 2 2 6" xfId="5592" xr:uid="{00000000-0005-0000-0000-00001E280000}"/>
    <cellStyle name="Normal 6 8 2 3" xfId="3075" xr:uid="{00000000-0005-0000-0000-00001F280000}"/>
    <cellStyle name="Normal 6 8 2 3 2" xfId="13740" xr:uid="{00000000-0005-0000-0000-000020280000}"/>
    <cellStyle name="Normal 6 8 2 3 3" xfId="10265" xr:uid="{00000000-0005-0000-0000-000021280000}"/>
    <cellStyle name="Normal 6 8 2 4" xfId="10266" xr:uid="{00000000-0005-0000-0000-000022280000}"/>
    <cellStyle name="Normal 6 8 2 5" xfId="6713" xr:uid="{00000000-0005-0000-0000-000023280000}"/>
    <cellStyle name="Normal 6 8 2 6" xfId="11927" xr:uid="{00000000-0005-0000-0000-000024280000}"/>
    <cellStyle name="Normal 6 8 2 7" xfId="4888" xr:uid="{00000000-0005-0000-0000-000025280000}"/>
    <cellStyle name="Normal 6 8 3" xfId="1822" xr:uid="{00000000-0005-0000-0000-000026280000}"/>
    <cellStyle name="Normal 6 8 3 2" xfId="3778" xr:uid="{00000000-0005-0000-0000-000027280000}"/>
    <cellStyle name="Normal 6 8 3 2 2" xfId="14443" xr:uid="{00000000-0005-0000-0000-000028280000}"/>
    <cellStyle name="Normal 6 8 3 2 3" xfId="10267" xr:uid="{00000000-0005-0000-0000-000029280000}"/>
    <cellStyle name="Normal 6 8 3 3" xfId="10268" xr:uid="{00000000-0005-0000-0000-00002A280000}"/>
    <cellStyle name="Normal 6 8 3 4" xfId="7416" xr:uid="{00000000-0005-0000-0000-00002B280000}"/>
    <cellStyle name="Normal 6 8 3 5" xfId="12630" xr:uid="{00000000-0005-0000-0000-00002C280000}"/>
    <cellStyle name="Normal 6 8 3 6" xfId="5591" xr:uid="{00000000-0005-0000-0000-00002D280000}"/>
    <cellStyle name="Normal 6 8 4" xfId="2623" xr:uid="{00000000-0005-0000-0000-00002E280000}"/>
    <cellStyle name="Normal 6 8 4 2" xfId="13288" xr:uid="{00000000-0005-0000-0000-00002F280000}"/>
    <cellStyle name="Normal 6 8 4 3" xfId="10269" xr:uid="{00000000-0005-0000-0000-000030280000}"/>
    <cellStyle name="Normal 6 8 5" xfId="10270" xr:uid="{00000000-0005-0000-0000-000031280000}"/>
    <cellStyle name="Normal 6 8 6" xfId="6261" xr:uid="{00000000-0005-0000-0000-000032280000}"/>
    <cellStyle name="Normal 6 8 7" xfId="11475" xr:uid="{00000000-0005-0000-0000-000033280000}"/>
    <cellStyle name="Normal 6 8 8" xfId="4436" xr:uid="{00000000-0005-0000-0000-000034280000}"/>
    <cellStyle name="Normal 6 9" xfId="694" xr:uid="{00000000-0005-0000-0000-000035280000}"/>
    <cellStyle name="Normal 6 9 2" xfId="1157" xr:uid="{00000000-0005-0000-0000-000036280000}"/>
    <cellStyle name="Normal 6 9 2 2" xfId="1825" xr:uid="{00000000-0005-0000-0000-000037280000}"/>
    <cellStyle name="Normal 6 9 2 2 2" xfId="3781" xr:uid="{00000000-0005-0000-0000-000038280000}"/>
    <cellStyle name="Normal 6 9 2 2 2 2" xfId="14446" xr:uid="{00000000-0005-0000-0000-000039280000}"/>
    <cellStyle name="Normal 6 9 2 2 2 3" xfId="10271" xr:uid="{00000000-0005-0000-0000-00003A280000}"/>
    <cellStyle name="Normal 6 9 2 2 3" xfId="10272" xr:uid="{00000000-0005-0000-0000-00003B280000}"/>
    <cellStyle name="Normal 6 9 2 2 4" xfId="7419" xr:uid="{00000000-0005-0000-0000-00003C280000}"/>
    <cellStyle name="Normal 6 9 2 2 5" xfId="12633" xr:uid="{00000000-0005-0000-0000-00003D280000}"/>
    <cellStyle name="Normal 6 9 2 2 6" xfId="5594" xr:uid="{00000000-0005-0000-0000-00003E280000}"/>
    <cellStyle name="Normal 6 9 2 3" xfId="3125" xr:uid="{00000000-0005-0000-0000-00003F280000}"/>
    <cellStyle name="Normal 6 9 2 3 2" xfId="13790" xr:uid="{00000000-0005-0000-0000-000040280000}"/>
    <cellStyle name="Normal 6 9 2 3 3" xfId="10273" xr:uid="{00000000-0005-0000-0000-000041280000}"/>
    <cellStyle name="Normal 6 9 2 4" xfId="10274" xr:uid="{00000000-0005-0000-0000-000042280000}"/>
    <cellStyle name="Normal 6 9 2 5" xfId="6763" xr:uid="{00000000-0005-0000-0000-000043280000}"/>
    <cellStyle name="Normal 6 9 2 6" xfId="11977" xr:uid="{00000000-0005-0000-0000-000044280000}"/>
    <cellStyle name="Normal 6 9 2 7" xfId="4938" xr:uid="{00000000-0005-0000-0000-000045280000}"/>
    <cellStyle name="Normal 6 9 3" xfId="1824" xr:uid="{00000000-0005-0000-0000-000046280000}"/>
    <cellStyle name="Normal 6 9 3 2" xfId="3780" xr:uid="{00000000-0005-0000-0000-000047280000}"/>
    <cellStyle name="Normal 6 9 3 2 2" xfId="14445" xr:uid="{00000000-0005-0000-0000-000048280000}"/>
    <cellStyle name="Normal 6 9 3 2 3" xfId="10275" xr:uid="{00000000-0005-0000-0000-000049280000}"/>
    <cellStyle name="Normal 6 9 3 3" xfId="10276" xr:uid="{00000000-0005-0000-0000-00004A280000}"/>
    <cellStyle name="Normal 6 9 3 4" xfId="7418" xr:uid="{00000000-0005-0000-0000-00004B280000}"/>
    <cellStyle name="Normal 6 9 3 5" xfId="12632" xr:uid="{00000000-0005-0000-0000-00004C280000}"/>
    <cellStyle name="Normal 6 9 3 6" xfId="5593" xr:uid="{00000000-0005-0000-0000-00004D280000}"/>
    <cellStyle name="Normal 6 9 4" xfId="2758" xr:uid="{00000000-0005-0000-0000-00004E280000}"/>
    <cellStyle name="Normal 6 9 4 2" xfId="13423" xr:uid="{00000000-0005-0000-0000-00004F280000}"/>
    <cellStyle name="Normal 6 9 4 3" xfId="10277" xr:uid="{00000000-0005-0000-0000-000050280000}"/>
    <cellStyle name="Normal 6 9 5" xfId="10278" xr:uid="{00000000-0005-0000-0000-000051280000}"/>
    <cellStyle name="Normal 6 9 6" xfId="6396" xr:uid="{00000000-0005-0000-0000-000052280000}"/>
    <cellStyle name="Normal 6 9 7" xfId="11610" xr:uid="{00000000-0005-0000-0000-000053280000}"/>
    <cellStyle name="Normal 6 9 8" xfId="4571" xr:uid="{00000000-0005-0000-0000-000054280000}"/>
    <cellStyle name="Normal 60" xfId="221" xr:uid="{00000000-0005-0000-0000-000055280000}"/>
    <cellStyle name="Normal 60 2" xfId="611" xr:uid="{00000000-0005-0000-0000-000056280000}"/>
    <cellStyle name="Normal 60 2 2" xfId="1137" xr:uid="{00000000-0005-0000-0000-000057280000}"/>
    <cellStyle name="Normal 60 3" xfId="471" xr:uid="{00000000-0005-0000-0000-000058280000}"/>
    <cellStyle name="Normal 60 4" xfId="355" xr:uid="{00000000-0005-0000-0000-000059280000}"/>
    <cellStyle name="Normal 60 5" xfId="253" xr:uid="{00000000-0005-0000-0000-00005A280000}"/>
    <cellStyle name="Normal 61" xfId="222" xr:uid="{00000000-0005-0000-0000-00005B280000}"/>
    <cellStyle name="Normal 61 2" xfId="612" xr:uid="{00000000-0005-0000-0000-00005C280000}"/>
    <cellStyle name="Normal 61 2 2" xfId="1138" xr:uid="{00000000-0005-0000-0000-00005D280000}"/>
    <cellStyle name="Normal 61 3" xfId="472" xr:uid="{00000000-0005-0000-0000-00005E280000}"/>
    <cellStyle name="Normal 61 4" xfId="356" xr:uid="{00000000-0005-0000-0000-00005F280000}"/>
    <cellStyle name="Normal 61 5" xfId="254" xr:uid="{00000000-0005-0000-0000-000060280000}"/>
    <cellStyle name="Normal 62" xfId="223" xr:uid="{00000000-0005-0000-0000-000061280000}"/>
    <cellStyle name="Normal 62 2" xfId="613" xr:uid="{00000000-0005-0000-0000-000062280000}"/>
    <cellStyle name="Normal 62 2 2" xfId="1139" xr:uid="{00000000-0005-0000-0000-000063280000}"/>
    <cellStyle name="Normal 62 3" xfId="473" xr:uid="{00000000-0005-0000-0000-000064280000}"/>
    <cellStyle name="Normal 62 4" xfId="357" xr:uid="{00000000-0005-0000-0000-000065280000}"/>
    <cellStyle name="Normal 62 5" xfId="255" xr:uid="{00000000-0005-0000-0000-000066280000}"/>
    <cellStyle name="Normal 63" xfId="224" xr:uid="{00000000-0005-0000-0000-000067280000}"/>
    <cellStyle name="Normal 63 2" xfId="614" xr:uid="{00000000-0005-0000-0000-000068280000}"/>
    <cellStyle name="Normal 63 2 2" xfId="1140" xr:uid="{00000000-0005-0000-0000-000069280000}"/>
    <cellStyle name="Normal 63 3" xfId="475" xr:uid="{00000000-0005-0000-0000-00006A280000}"/>
    <cellStyle name="Normal 63 4" xfId="359" xr:uid="{00000000-0005-0000-0000-00006B280000}"/>
    <cellStyle name="Normal 63 5" xfId="256" xr:uid="{00000000-0005-0000-0000-00006C280000}"/>
    <cellStyle name="Normal 64" xfId="225" xr:uid="{00000000-0005-0000-0000-00006D280000}"/>
    <cellStyle name="Normal 64 10" xfId="2339" xr:uid="{00000000-0005-0000-0000-00006E280000}"/>
    <cellStyle name="Normal 64 10 2" xfId="4182" xr:uid="{00000000-0005-0000-0000-00006F280000}"/>
    <cellStyle name="Normal 64 10 2 2" xfId="14844" xr:uid="{00000000-0005-0000-0000-000070280000}"/>
    <cellStyle name="Normal 64 10 2 3" xfId="10279" xr:uid="{00000000-0005-0000-0000-000071280000}"/>
    <cellStyle name="Normal 64 10 3" xfId="7820" xr:uid="{00000000-0005-0000-0000-000072280000}"/>
    <cellStyle name="Normal 64 10 4" xfId="13031" xr:uid="{00000000-0005-0000-0000-000073280000}"/>
    <cellStyle name="Normal 64 10 5" xfId="5992" xr:uid="{00000000-0005-0000-0000-000074280000}"/>
    <cellStyle name="Normal 64 2" xfId="302" xr:uid="{00000000-0005-0000-0000-000075280000}"/>
    <cellStyle name="Normal 64 2 2" xfId="1038" xr:uid="{00000000-0005-0000-0000-000076280000}"/>
    <cellStyle name="Normal 64 3" xfId="531" xr:uid="{00000000-0005-0000-0000-000077280000}"/>
    <cellStyle name="Normal 64 3 2" xfId="1088" xr:uid="{00000000-0005-0000-0000-000078280000}"/>
    <cellStyle name="Normal 64 3 2 2" xfId="1827" xr:uid="{00000000-0005-0000-0000-000079280000}"/>
    <cellStyle name="Normal 64 3 2 2 2" xfId="3783" xr:uid="{00000000-0005-0000-0000-00007A280000}"/>
    <cellStyle name="Normal 64 3 2 2 2 2" xfId="14448" xr:uid="{00000000-0005-0000-0000-00007B280000}"/>
    <cellStyle name="Normal 64 3 2 2 2 3" xfId="10280" xr:uid="{00000000-0005-0000-0000-00007C280000}"/>
    <cellStyle name="Normal 64 3 2 2 3" xfId="10281" xr:uid="{00000000-0005-0000-0000-00007D280000}"/>
    <cellStyle name="Normal 64 3 2 2 4" xfId="7421" xr:uid="{00000000-0005-0000-0000-00007E280000}"/>
    <cellStyle name="Normal 64 3 2 2 5" xfId="12635" xr:uid="{00000000-0005-0000-0000-00007F280000}"/>
    <cellStyle name="Normal 64 3 2 2 6" xfId="5596" xr:uid="{00000000-0005-0000-0000-000080280000}"/>
    <cellStyle name="Normal 64 3 2 3" xfId="3118" xr:uid="{00000000-0005-0000-0000-000081280000}"/>
    <cellStyle name="Normal 64 3 2 3 2" xfId="13783" xr:uid="{00000000-0005-0000-0000-000082280000}"/>
    <cellStyle name="Normal 64 3 2 3 3" xfId="10282" xr:uid="{00000000-0005-0000-0000-000083280000}"/>
    <cellStyle name="Normal 64 3 2 4" xfId="10283" xr:uid="{00000000-0005-0000-0000-000084280000}"/>
    <cellStyle name="Normal 64 3 2 5" xfId="6756" xr:uid="{00000000-0005-0000-0000-000085280000}"/>
    <cellStyle name="Normal 64 3 2 6" xfId="11970" xr:uid="{00000000-0005-0000-0000-000086280000}"/>
    <cellStyle name="Normal 64 3 2 7" xfId="4931" xr:uid="{00000000-0005-0000-0000-000087280000}"/>
    <cellStyle name="Normal 64 3 3" xfId="1826" xr:uid="{00000000-0005-0000-0000-000088280000}"/>
    <cellStyle name="Normal 64 3 3 2" xfId="3782" xr:uid="{00000000-0005-0000-0000-000089280000}"/>
    <cellStyle name="Normal 64 3 3 2 2" xfId="14447" xr:uid="{00000000-0005-0000-0000-00008A280000}"/>
    <cellStyle name="Normal 64 3 3 2 3" xfId="10284" xr:uid="{00000000-0005-0000-0000-00008B280000}"/>
    <cellStyle name="Normal 64 3 3 3" xfId="10285" xr:uid="{00000000-0005-0000-0000-00008C280000}"/>
    <cellStyle name="Normal 64 3 3 4" xfId="7420" xr:uid="{00000000-0005-0000-0000-00008D280000}"/>
    <cellStyle name="Normal 64 3 3 5" xfId="12634" xr:uid="{00000000-0005-0000-0000-00008E280000}"/>
    <cellStyle name="Normal 64 3 3 6" xfId="5595" xr:uid="{00000000-0005-0000-0000-00008F280000}"/>
    <cellStyle name="Normal 64 3 4" xfId="2666" xr:uid="{00000000-0005-0000-0000-000090280000}"/>
    <cellStyle name="Normal 64 3 4 2" xfId="13331" xr:uid="{00000000-0005-0000-0000-000091280000}"/>
    <cellStyle name="Normal 64 3 4 3" xfId="10286" xr:uid="{00000000-0005-0000-0000-000092280000}"/>
    <cellStyle name="Normal 64 3 5" xfId="10287" xr:uid="{00000000-0005-0000-0000-000093280000}"/>
    <cellStyle name="Normal 64 3 6" xfId="6304" xr:uid="{00000000-0005-0000-0000-000094280000}"/>
    <cellStyle name="Normal 64 3 7" xfId="11518" xr:uid="{00000000-0005-0000-0000-000095280000}"/>
    <cellStyle name="Normal 64 3 8" xfId="4479" xr:uid="{00000000-0005-0000-0000-000096280000}"/>
    <cellStyle name="Normal 64 4" xfId="737" xr:uid="{00000000-0005-0000-0000-000097280000}"/>
    <cellStyle name="Normal 64 4 2" xfId="1200" xr:uid="{00000000-0005-0000-0000-000098280000}"/>
    <cellStyle name="Normal 64 4 2 2" xfId="1829" xr:uid="{00000000-0005-0000-0000-000099280000}"/>
    <cellStyle name="Normal 64 4 2 2 2" xfId="3785" xr:uid="{00000000-0005-0000-0000-00009A280000}"/>
    <cellStyle name="Normal 64 4 2 2 2 2" xfId="14450" xr:uid="{00000000-0005-0000-0000-00009B280000}"/>
    <cellStyle name="Normal 64 4 2 2 2 3" xfId="10288" xr:uid="{00000000-0005-0000-0000-00009C280000}"/>
    <cellStyle name="Normal 64 4 2 2 3" xfId="10289" xr:uid="{00000000-0005-0000-0000-00009D280000}"/>
    <cellStyle name="Normal 64 4 2 2 4" xfId="7423" xr:uid="{00000000-0005-0000-0000-00009E280000}"/>
    <cellStyle name="Normal 64 4 2 2 5" xfId="12637" xr:uid="{00000000-0005-0000-0000-00009F280000}"/>
    <cellStyle name="Normal 64 4 2 2 6" xfId="5598" xr:uid="{00000000-0005-0000-0000-0000A0280000}"/>
    <cellStyle name="Normal 64 4 2 3" xfId="3168" xr:uid="{00000000-0005-0000-0000-0000A1280000}"/>
    <cellStyle name="Normal 64 4 2 3 2" xfId="13833" xr:uid="{00000000-0005-0000-0000-0000A2280000}"/>
    <cellStyle name="Normal 64 4 2 3 3" xfId="10290" xr:uid="{00000000-0005-0000-0000-0000A3280000}"/>
    <cellStyle name="Normal 64 4 2 4" xfId="10291" xr:uid="{00000000-0005-0000-0000-0000A4280000}"/>
    <cellStyle name="Normal 64 4 2 5" xfId="6806" xr:uid="{00000000-0005-0000-0000-0000A5280000}"/>
    <cellStyle name="Normal 64 4 2 6" xfId="12020" xr:uid="{00000000-0005-0000-0000-0000A6280000}"/>
    <cellStyle name="Normal 64 4 2 7" xfId="4981" xr:uid="{00000000-0005-0000-0000-0000A7280000}"/>
    <cellStyle name="Normal 64 4 3" xfId="1828" xr:uid="{00000000-0005-0000-0000-0000A8280000}"/>
    <cellStyle name="Normal 64 4 3 2" xfId="3784" xr:uid="{00000000-0005-0000-0000-0000A9280000}"/>
    <cellStyle name="Normal 64 4 3 2 2" xfId="14449" xr:uid="{00000000-0005-0000-0000-0000AA280000}"/>
    <cellStyle name="Normal 64 4 3 2 3" xfId="10292" xr:uid="{00000000-0005-0000-0000-0000AB280000}"/>
    <cellStyle name="Normal 64 4 3 3" xfId="10293" xr:uid="{00000000-0005-0000-0000-0000AC280000}"/>
    <cellStyle name="Normal 64 4 3 4" xfId="7422" xr:uid="{00000000-0005-0000-0000-0000AD280000}"/>
    <cellStyle name="Normal 64 4 3 5" xfId="12636" xr:uid="{00000000-0005-0000-0000-0000AE280000}"/>
    <cellStyle name="Normal 64 4 3 6" xfId="5597" xr:uid="{00000000-0005-0000-0000-0000AF280000}"/>
    <cellStyle name="Normal 64 4 4" xfId="2801" xr:uid="{00000000-0005-0000-0000-0000B0280000}"/>
    <cellStyle name="Normal 64 4 4 2" xfId="13466" xr:uid="{00000000-0005-0000-0000-0000B1280000}"/>
    <cellStyle name="Normal 64 4 4 3" xfId="10294" xr:uid="{00000000-0005-0000-0000-0000B2280000}"/>
    <cellStyle name="Normal 64 4 5" xfId="10295" xr:uid="{00000000-0005-0000-0000-0000B3280000}"/>
    <cellStyle name="Normal 64 4 6" xfId="6439" xr:uid="{00000000-0005-0000-0000-0000B4280000}"/>
    <cellStyle name="Normal 64 4 7" xfId="11653" xr:uid="{00000000-0005-0000-0000-0000B5280000}"/>
    <cellStyle name="Normal 64 4 8" xfId="4614" xr:uid="{00000000-0005-0000-0000-0000B6280000}"/>
    <cellStyle name="Normal 64 5" xfId="416" xr:uid="{00000000-0005-0000-0000-0000B7280000}"/>
    <cellStyle name="Normal 64 5 2" xfId="1037" xr:uid="{00000000-0005-0000-0000-0000B8280000}"/>
    <cellStyle name="Normal 64 5 2 2" xfId="1831" xr:uid="{00000000-0005-0000-0000-0000B9280000}"/>
    <cellStyle name="Normal 64 5 2 2 2" xfId="3787" xr:uid="{00000000-0005-0000-0000-0000BA280000}"/>
    <cellStyle name="Normal 64 5 2 2 2 2" xfId="14452" xr:uid="{00000000-0005-0000-0000-0000BB280000}"/>
    <cellStyle name="Normal 64 5 2 2 2 3" xfId="10296" xr:uid="{00000000-0005-0000-0000-0000BC280000}"/>
    <cellStyle name="Normal 64 5 2 2 3" xfId="10297" xr:uid="{00000000-0005-0000-0000-0000BD280000}"/>
    <cellStyle name="Normal 64 5 2 2 4" xfId="7425" xr:uid="{00000000-0005-0000-0000-0000BE280000}"/>
    <cellStyle name="Normal 64 5 2 2 5" xfId="12639" xr:uid="{00000000-0005-0000-0000-0000BF280000}"/>
    <cellStyle name="Normal 64 5 2 2 6" xfId="5600" xr:uid="{00000000-0005-0000-0000-0000C0280000}"/>
    <cellStyle name="Normal 64 5 2 3" xfId="3074" xr:uid="{00000000-0005-0000-0000-0000C1280000}"/>
    <cellStyle name="Normal 64 5 2 3 2" xfId="13739" xr:uid="{00000000-0005-0000-0000-0000C2280000}"/>
    <cellStyle name="Normal 64 5 2 3 3" xfId="10298" xr:uid="{00000000-0005-0000-0000-0000C3280000}"/>
    <cellStyle name="Normal 64 5 2 4" xfId="10299" xr:uid="{00000000-0005-0000-0000-0000C4280000}"/>
    <cellStyle name="Normal 64 5 2 5" xfId="6712" xr:uid="{00000000-0005-0000-0000-0000C5280000}"/>
    <cellStyle name="Normal 64 5 2 6" xfId="11926" xr:uid="{00000000-0005-0000-0000-0000C6280000}"/>
    <cellStyle name="Normal 64 5 2 7" xfId="4887" xr:uid="{00000000-0005-0000-0000-0000C7280000}"/>
    <cellStyle name="Normal 64 5 3" xfId="1830" xr:uid="{00000000-0005-0000-0000-0000C8280000}"/>
    <cellStyle name="Normal 64 5 3 2" xfId="3786" xr:uid="{00000000-0005-0000-0000-0000C9280000}"/>
    <cellStyle name="Normal 64 5 3 2 2" xfId="14451" xr:uid="{00000000-0005-0000-0000-0000CA280000}"/>
    <cellStyle name="Normal 64 5 3 2 3" xfId="10300" xr:uid="{00000000-0005-0000-0000-0000CB280000}"/>
    <cellStyle name="Normal 64 5 3 3" xfId="10301" xr:uid="{00000000-0005-0000-0000-0000CC280000}"/>
    <cellStyle name="Normal 64 5 3 4" xfId="7424" xr:uid="{00000000-0005-0000-0000-0000CD280000}"/>
    <cellStyle name="Normal 64 5 3 5" xfId="12638" xr:uid="{00000000-0005-0000-0000-0000CE280000}"/>
    <cellStyle name="Normal 64 5 3 6" xfId="5599" xr:uid="{00000000-0005-0000-0000-0000CF280000}"/>
    <cellStyle name="Normal 64 5 4" xfId="2617" xr:uid="{00000000-0005-0000-0000-0000D0280000}"/>
    <cellStyle name="Normal 64 5 4 2" xfId="13282" xr:uid="{00000000-0005-0000-0000-0000D1280000}"/>
    <cellStyle name="Normal 64 5 4 3" xfId="10302" xr:uid="{00000000-0005-0000-0000-0000D2280000}"/>
    <cellStyle name="Normal 64 5 5" xfId="10303" xr:uid="{00000000-0005-0000-0000-0000D3280000}"/>
    <cellStyle name="Normal 64 5 6" xfId="6255" xr:uid="{00000000-0005-0000-0000-0000D4280000}"/>
    <cellStyle name="Normal 64 5 7" xfId="11469" xr:uid="{00000000-0005-0000-0000-0000D5280000}"/>
    <cellStyle name="Normal 64 5 8" xfId="4430" xr:uid="{00000000-0005-0000-0000-0000D6280000}"/>
    <cellStyle name="Normal 64 6" xfId="887" xr:uid="{00000000-0005-0000-0000-0000D7280000}"/>
    <cellStyle name="Normal 64 6 2" xfId="1832" xr:uid="{00000000-0005-0000-0000-0000D8280000}"/>
    <cellStyle name="Normal 64 6 2 2" xfId="3788" xr:uid="{00000000-0005-0000-0000-0000D9280000}"/>
    <cellStyle name="Normal 64 6 2 2 2" xfId="14453" xr:uid="{00000000-0005-0000-0000-0000DA280000}"/>
    <cellStyle name="Normal 64 6 2 2 3" xfId="10304" xr:uid="{00000000-0005-0000-0000-0000DB280000}"/>
    <cellStyle name="Normal 64 6 2 3" xfId="10305" xr:uid="{00000000-0005-0000-0000-0000DC280000}"/>
    <cellStyle name="Normal 64 6 2 4" xfId="7426" xr:uid="{00000000-0005-0000-0000-0000DD280000}"/>
    <cellStyle name="Normal 64 6 2 5" xfId="12640" xr:uid="{00000000-0005-0000-0000-0000DE280000}"/>
    <cellStyle name="Normal 64 6 2 6" xfId="5601" xr:uid="{00000000-0005-0000-0000-0000DF280000}"/>
    <cellStyle name="Normal 64 6 3" xfId="2939" xr:uid="{00000000-0005-0000-0000-0000E0280000}"/>
    <cellStyle name="Normal 64 6 3 2" xfId="13604" xr:uid="{00000000-0005-0000-0000-0000E1280000}"/>
    <cellStyle name="Normal 64 6 3 3" xfId="10306" xr:uid="{00000000-0005-0000-0000-0000E2280000}"/>
    <cellStyle name="Normal 64 6 4" xfId="10307" xr:uid="{00000000-0005-0000-0000-0000E3280000}"/>
    <cellStyle name="Normal 64 6 5" xfId="6577" xr:uid="{00000000-0005-0000-0000-0000E4280000}"/>
    <cellStyle name="Normal 64 6 6" xfId="11791" xr:uid="{00000000-0005-0000-0000-0000E5280000}"/>
    <cellStyle name="Normal 64 6 7" xfId="4752" xr:uid="{00000000-0005-0000-0000-0000E6280000}"/>
    <cellStyle name="Normal 64 7" xfId="1350" xr:uid="{00000000-0005-0000-0000-0000E7280000}"/>
    <cellStyle name="Normal 64 7 2" xfId="3306" xr:uid="{00000000-0005-0000-0000-0000E8280000}"/>
    <cellStyle name="Normal 64 7 2 2" xfId="13971" xr:uid="{00000000-0005-0000-0000-0000E9280000}"/>
    <cellStyle name="Normal 64 7 2 3" xfId="10308" xr:uid="{00000000-0005-0000-0000-0000EA280000}"/>
    <cellStyle name="Normal 64 7 3" xfId="10309" xr:uid="{00000000-0005-0000-0000-0000EB280000}"/>
    <cellStyle name="Normal 64 7 4" xfId="6944" xr:uid="{00000000-0005-0000-0000-0000EC280000}"/>
    <cellStyle name="Normal 64 7 5" xfId="12158" xr:uid="{00000000-0005-0000-0000-0000ED280000}"/>
    <cellStyle name="Normal 64 7 6" xfId="5119" xr:uid="{00000000-0005-0000-0000-0000EE280000}"/>
    <cellStyle name="Normal 64 8" xfId="301" xr:uid="{00000000-0005-0000-0000-0000EF280000}"/>
    <cellStyle name="Normal 64 8 2" xfId="2573" xr:uid="{00000000-0005-0000-0000-0000F0280000}"/>
    <cellStyle name="Normal 64 8 2 2" xfId="13238" xr:uid="{00000000-0005-0000-0000-0000F1280000}"/>
    <cellStyle name="Normal 64 8 2 3" xfId="10310" xr:uid="{00000000-0005-0000-0000-0000F2280000}"/>
    <cellStyle name="Normal 64 8 3" xfId="10311" xr:uid="{00000000-0005-0000-0000-0000F3280000}"/>
    <cellStyle name="Normal 64 8 4" xfId="6211" xr:uid="{00000000-0005-0000-0000-0000F4280000}"/>
    <cellStyle name="Normal 64 8 5" xfId="11425" xr:uid="{00000000-0005-0000-0000-0000F5280000}"/>
    <cellStyle name="Normal 64 8 6" xfId="4386" xr:uid="{00000000-0005-0000-0000-0000F6280000}"/>
    <cellStyle name="Normal 64 9" xfId="2191" xr:uid="{00000000-0005-0000-0000-0000F7280000}"/>
    <cellStyle name="Normal 64 9 2" xfId="4046" xr:uid="{00000000-0005-0000-0000-0000F8280000}"/>
    <cellStyle name="Normal 64 9 2 2" xfId="14708" xr:uid="{00000000-0005-0000-0000-0000F9280000}"/>
    <cellStyle name="Normal 64 9 2 3" xfId="10312" xr:uid="{00000000-0005-0000-0000-0000FA280000}"/>
    <cellStyle name="Normal 64 9 3" xfId="10313" xr:uid="{00000000-0005-0000-0000-0000FB280000}"/>
    <cellStyle name="Normal 64 9 4" xfId="7684" xr:uid="{00000000-0005-0000-0000-0000FC280000}"/>
    <cellStyle name="Normal 64 9 5" xfId="12895" xr:uid="{00000000-0005-0000-0000-0000FD280000}"/>
    <cellStyle name="Normal 64 9 6" xfId="5856" xr:uid="{00000000-0005-0000-0000-0000FE280000}"/>
    <cellStyle name="Normal 65" xfId="303" xr:uid="{00000000-0005-0000-0000-0000FF280000}"/>
    <cellStyle name="Normal 65 2" xfId="688" xr:uid="{00000000-0005-0000-0000-000000290000}"/>
    <cellStyle name="Normal 65 2 10" xfId="11609" xr:uid="{00000000-0005-0000-0000-000001290000}"/>
    <cellStyle name="Normal 65 2 11" xfId="4570" xr:uid="{00000000-0005-0000-0000-000002290000}"/>
    <cellStyle name="Normal 65 2 2" xfId="829" xr:uid="{00000000-0005-0000-0000-000003290000}"/>
    <cellStyle name="Normal 65 2 2 2" xfId="1291" xr:uid="{00000000-0005-0000-0000-000004290000}"/>
    <cellStyle name="Normal 65 2 2 2 2" xfId="1835" xr:uid="{00000000-0005-0000-0000-000005290000}"/>
    <cellStyle name="Normal 65 2 2 2 2 2" xfId="3791" xr:uid="{00000000-0005-0000-0000-000006290000}"/>
    <cellStyle name="Normal 65 2 2 2 2 2 2" xfId="14456" xr:uid="{00000000-0005-0000-0000-000007290000}"/>
    <cellStyle name="Normal 65 2 2 2 2 2 3" xfId="10314" xr:uid="{00000000-0005-0000-0000-000008290000}"/>
    <cellStyle name="Normal 65 2 2 2 2 3" xfId="10315" xr:uid="{00000000-0005-0000-0000-000009290000}"/>
    <cellStyle name="Normal 65 2 2 2 2 4" xfId="7429" xr:uid="{00000000-0005-0000-0000-00000A290000}"/>
    <cellStyle name="Normal 65 2 2 2 2 5" xfId="12643" xr:uid="{00000000-0005-0000-0000-00000B290000}"/>
    <cellStyle name="Normal 65 2 2 2 2 6" xfId="5604" xr:uid="{00000000-0005-0000-0000-00000C290000}"/>
    <cellStyle name="Normal 65 2 2 2 3" xfId="3259" xr:uid="{00000000-0005-0000-0000-00000D290000}"/>
    <cellStyle name="Normal 65 2 2 2 3 2" xfId="13924" xr:uid="{00000000-0005-0000-0000-00000E290000}"/>
    <cellStyle name="Normal 65 2 2 2 3 3" xfId="10316" xr:uid="{00000000-0005-0000-0000-00000F290000}"/>
    <cellStyle name="Normal 65 2 2 2 4" xfId="10317" xr:uid="{00000000-0005-0000-0000-000010290000}"/>
    <cellStyle name="Normal 65 2 2 2 5" xfId="6897" xr:uid="{00000000-0005-0000-0000-000011290000}"/>
    <cellStyle name="Normal 65 2 2 2 6" xfId="12111" xr:uid="{00000000-0005-0000-0000-000012290000}"/>
    <cellStyle name="Normal 65 2 2 2 7" xfId="5072" xr:uid="{00000000-0005-0000-0000-000013290000}"/>
    <cellStyle name="Normal 65 2 2 3" xfId="1834" xr:uid="{00000000-0005-0000-0000-000014290000}"/>
    <cellStyle name="Normal 65 2 2 3 2" xfId="3790" xr:uid="{00000000-0005-0000-0000-000015290000}"/>
    <cellStyle name="Normal 65 2 2 3 2 2" xfId="14455" xr:uid="{00000000-0005-0000-0000-000016290000}"/>
    <cellStyle name="Normal 65 2 2 3 2 3" xfId="10318" xr:uid="{00000000-0005-0000-0000-000017290000}"/>
    <cellStyle name="Normal 65 2 2 3 3" xfId="10319" xr:uid="{00000000-0005-0000-0000-000018290000}"/>
    <cellStyle name="Normal 65 2 2 3 4" xfId="7428" xr:uid="{00000000-0005-0000-0000-000019290000}"/>
    <cellStyle name="Normal 65 2 2 3 5" xfId="12642" xr:uid="{00000000-0005-0000-0000-00001A290000}"/>
    <cellStyle name="Normal 65 2 2 3 6" xfId="5603" xr:uid="{00000000-0005-0000-0000-00001B290000}"/>
    <cellStyle name="Normal 65 2 2 4" xfId="2892" xr:uid="{00000000-0005-0000-0000-00001C290000}"/>
    <cellStyle name="Normal 65 2 2 4 2" xfId="13557" xr:uid="{00000000-0005-0000-0000-00001D290000}"/>
    <cellStyle name="Normal 65 2 2 4 3" xfId="10320" xr:uid="{00000000-0005-0000-0000-00001E290000}"/>
    <cellStyle name="Normal 65 2 2 5" xfId="10321" xr:uid="{00000000-0005-0000-0000-00001F290000}"/>
    <cellStyle name="Normal 65 2 2 6" xfId="6530" xr:uid="{00000000-0005-0000-0000-000020290000}"/>
    <cellStyle name="Normal 65 2 2 7" xfId="11744" xr:uid="{00000000-0005-0000-0000-000021290000}"/>
    <cellStyle name="Normal 65 2 2 8" xfId="4705" xr:uid="{00000000-0005-0000-0000-000022290000}"/>
    <cellStyle name="Normal 65 2 3" xfId="981" xr:uid="{00000000-0005-0000-0000-000023290000}"/>
    <cellStyle name="Normal 65 2 3 2" xfId="1836" xr:uid="{00000000-0005-0000-0000-000024290000}"/>
    <cellStyle name="Normal 65 2 3 2 2" xfId="3792" xr:uid="{00000000-0005-0000-0000-000025290000}"/>
    <cellStyle name="Normal 65 2 3 2 2 2" xfId="14457" xr:uid="{00000000-0005-0000-0000-000026290000}"/>
    <cellStyle name="Normal 65 2 3 2 2 3" xfId="10322" xr:uid="{00000000-0005-0000-0000-000027290000}"/>
    <cellStyle name="Normal 65 2 3 2 3" xfId="10323" xr:uid="{00000000-0005-0000-0000-000028290000}"/>
    <cellStyle name="Normal 65 2 3 2 4" xfId="7430" xr:uid="{00000000-0005-0000-0000-000029290000}"/>
    <cellStyle name="Normal 65 2 3 2 5" xfId="12644" xr:uid="{00000000-0005-0000-0000-00002A290000}"/>
    <cellStyle name="Normal 65 2 3 2 6" xfId="5605" xr:uid="{00000000-0005-0000-0000-00002B290000}"/>
    <cellStyle name="Normal 65 2 3 3" xfId="3030" xr:uid="{00000000-0005-0000-0000-00002C290000}"/>
    <cellStyle name="Normal 65 2 3 3 2" xfId="13695" xr:uid="{00000000-0005-0000-0000-00002D290000}"/>
    <cellStyle name="Normal 65 2 3 3 3" xfId="10324" xr:uid="{00000000-0005-0000-0000-00002E290000}"/>
    <cellStyle name="Normal 65 2 3 4" xfId="10325" xr:uid="{00000000-0005-0000-0000-00002F290000}"/>
    <cellStyle name="Normal 65 2 3 5" xfId="6668" xr:uid="{00000000-0005-0000-0000-000030290000}"/>
    <cellStyle name="Normal 65 2 3 6" xfId="11882" xr:uid="{00000000-0005-0000-0000-000031290000}"/>
    <cellStyle name="Normal 65 2 3 7" xfId="4843" xr:uid="{00000000-0005-0000-0000-000032290000}"/>
    <cellStyle name="Normal 65 2 4" xfId="1833" xr:uid="{00000000-0005-0000-0000-000033290000}"/>
    <cellStyle name="Normal 65 2 4 2" xfId="3789" xr:uid="{00000000-0005-0000-0000-000034290000}"/>
    <cellStyle name="Normal 65 2 4 2 2" xfId="14454" xr:uid="{00000000-0005-0000-0000-000035290000}"/>
    <cellStyle name="Normal 65 2 4 2 3" xfId="10326" xr:uid="{00000000-0005-0000-0000-000036290000}"/>
    <cellStyle name="Normal 65 2 4 3" xfId="10327" xr:uid="{00000000-0005-0000-0000-000037290000}"/>
    <cellStyle name="Normal 65 2 4 4" xfId="7427" xr:uid="{00000000-0005-0000-0000-000038290000}"/>
    <cellStyle name="Normal 65 2 4 5" xfId="12641" xr:uid="{00000000-0005-0000-0000-000039290000}"/>
    <cellStyle name="Normal 65 2 4 6" xfId="5602" xr:uid="{00000000-0005-0000-0000-00003A290000}"/>
    <cellStyle name="Normal 65 2 5" xfId="2286" xr:uid="{00000000-0005-0000-0000-00003B290000}"/>
    <cellStyle name="Normal 65 2 5 2" xfId="4138" xr:uid="{00000000-0005-0000-0000-00003C290000}"/>
    <cellStyle name="Normal 65 2 5 2 2" xfId="14800" xr:uid="{00000000-0005-0000-0000-00003D290000}"/>
    <cellStyle name="Normal 65 2 5 2 3" xfId="10328" xr:uid="{00000000-0005-0000-0000-00003E290000}"/>
    <cellStyle name="Normal 65 2 5 3" xfId="10329" xr:uid="{00000000-0005-0000-0000-00003F290000}"/>
    <cellStyle name="Normal 65 2 5 4" xfId="7776" xr:uid="{00000000-0005-0000-0000-000040290000}"/>
    <cellStyle name="Normal 65 2 5 5" xfId="12987" xr:uid="{00000000-0005-0000-0000-000041290000}"/>
    <cellStyle name="Normal 65 2 5 6" xfId="5948" xr:uid="{00000000-0005-0000-0000-000042290000}"/>
    <cellStyle name="Normal 65 2 6" xfId="2430" xr:uid="{00000000-0005-0000-0000-000043290000}"/>
    <cellStyle name="Normal 65 2 6 2" xfId="4273" xr:uid="{00000000-0005-0000-0000-000044290000}"/>
    <cellStyle name="Normal 65 2 6 2 2" xfId="14935" xr:uid="{00000000-0005-0000-0000-000045290000}"/>
    <cellStyle name="Normal 65 2 6 2 3" xfId="10330" xr:uid="{00000000-0005-0000-0000-000046290000}"/>
    <cellStyle name="Normal 65 2 6 3" xfId="7911" xr:uid="{00000000-0005-0000-0000-000047290000}"/>
    <cellStyle name="Normal 65 2 6 4" xfId="13122" xr:uid="{00000000-0005-0000-0000-000048290000}"/>
    <cellStyle name="Normal 65 2 6 5" xfId="6083" xr:uid="{00000000-0005-0000-0000-000049290000}"/>
    <cellStyle name="Normal 65 2 7" xfId="2757" xr:uid="{00000000-0005-0000-0000-00004A290000}"/>
    <cellStyle name="Normal 65 2 7 2" xfId="13422" xr:uid="{00000000-0005-0000-0000-00004B290000}"/>
    <cellStyle name="Normal 65 2 7 3" xfId="10331" xr:uid="{00000000-0005-0000-0000-00004C290000}"/>
    <cellStyle name="Normal 65 2 8" xfId="10332" xr:uid="{00000000-0005-0000-0000-00004D290000}"/>
    <cellStyle name="Normal 65 2 9" xfId="6395" xr:uid="{00000000-0005-0000-0000-00004E290000}"/>
    <cellStyle name="Normal 65 3" xfId="1039" xr:uid="{00000000-0005-0000-0000-00004F290000}"/>
    <cellStyle name="Normal 66" xfId="417" xr:uid="{00000000-0005-0000-0000-000050290000}"/>
    <cellStyle name="Normal 66 2" xfId="640" xr:uid="{00000000-0005-0000-0000-000051290000}"/>
    <cellStyle name="Normal 66 2 2" xfId="2288" xr:uid="{00000000-0005-0000-0000-000052290000}"/>
    <cellStyle name="Normal 66 3" xfId="533" xr:uid="{00000000-0005-0000-0000-000053290000}"/>
    <cellStyle name="Normal 66 3 2" xfId="1090" xr:uid="{00000000-0005-0000-0000-000054290000}"/>
    <cellStyle name="Normal 66 3 2 2" xfId="1838" xr:uid="{00000000-0005-0000-0000-000055290000}"/>
    <cellStyle name="Normal 66 3 2 2 2" xfId="3794" xr:uid="{00000000-0005-0000-0000-000056290000}"/>
    <cellStyle name="Normal 66 3 2 2 2 2" xfId="14459" xr:uid="{00000000-0005-0000-0000-000057290000}"/>
    <cellStyle name="Normal 66 3 2 2 2 3" xfId="10333" xr:uid="{00000000-0005-0000-0000-000058290000}"/>
    <cellStyle name="Normal 66 3 2 2 3" xfId="10334" xr:uid="{00000000-0005-0000-0000-000059290000}"/>
    <cellStyle name="Normal 66 3 2 2 4" xfId="7432" xr:uid="{00000000-0005-0000-0000-00005A290000}"/>
    <cellStyle name="Normal 66 3 2 2 5" xfId="12646" xr:uid="{00000000-0005-0000-0000-00005B290000}"/>
    <cellStyle name="Normal 66 3 2 2 6" xfId="5607" xr:uid="{00000000-0005-0000-0000-00005C290000}"/>
    <cellStyle name="Normal 66 3 2 3" xfId="3120" xr:uid="{00000000-0005-0000-0000-00005D290000}"/>
    <cellStyle name="Normal 66 3 2 3 2" xfId="13785" xr:uid="{00000000-0005-0000-0000-00005E290000}"/>
    <cellStyle name="Normal 66 3 2 3 3" xfId="10335" xr:uid="{00000000-0005-0000-0000-00005F290000}"/>
    <cellStyle name="Normal 66 3 2 4" xfId="10336" xr:uid="{00000000-0005-0000-0000-000060290000}"/>
    <cellStyle name="Normal 66 3 2 5" xfId="6758" xr:uid="{00000000-0005-0000-0000-000061290000}"/>
    <cellStyle name="Normal 66 3 2 6" xfId="11972" xr:uid="{00000000-0005-0000-0000-000062290000}"/>
    <cellStyle name="Normal 66 3 2 7" xfId="4933" xr:uid="{00000000-0005-0000-0000-000063290000}"/>
    <cellStyle name="Normal 66 3 3" xfId="1837" xr:uid="{00000000-0005-0000-0000-000064290000}"/>
    <cellStyle name="Normal 66 3 3 2" xfId="3793" xr:uid="{00000000-0005-0000-0000-000065290000}"/>
    <cellStyle name="Normal 66 3 3 2 2" xfId="14458" xr:uid="{00000000-0005-0000-0000-000066290000}"/>
    <cellStyle name="Normal 66 3 3 2 3" xfId="10337" xr:uid="{00000000-0005-0000-0000-000067290000}"/>
    <cellStyle name="Normal 66 3 3 3" xfId="10338" xr:uid="{00000000-0005-0000-0000-000068290000}"/>
    <cellStyle name="Normal 66 3 3 4" xfId="7431" xr:uid="{00000000-0005-0000-0000-000069290000}"/>
    <cellStyle name="Normal 66 3 3 5" xfId="12645" xr:uid="{00000000-0005-0000-0000-00006A290000}"/>
    <cellStyle name="Normal 66 3 3 6" xfId="5606" xr:uid="{00000000-0005-0000-0000-00006B290000}"/>
    <cellStyle name="Normal 66 3 4" xfId="2668" xr:uid="{00000000-0005-0000-0000-00006C290000}"/>
    <cellStyle name="Normal 66 3 4 2" xfId="13333" xr:uid="{00000000-0005-0000-0000-00006D290000}"/>
    <cellStyle name="Normal 66 3 4 3" xfId="10339" xr:uid="{00000000-0005-0000-0000-00006E290000}"/>
    <cellStyle name="Normal 66 3 5" xfId="10340" xr:uid="{00000000-0005-0000-0000-00006F290000}"/>
    <cellStyle name="Normal 66 3 6" xfId="6306" xr:uid="{00000000-0005-0000-0000-000070290000}"/>
    <cellStyle name="Normal 66 3 7" xfId="11520" xr:uid="{00000000-0005-0000-0000-000071290000}"/>
    <cellStyle name="Normal 66 3 8" xfId="4481" xr:uid="{00000000-0005-0000-0000-000072290000}"/>
    <cellStyle name="Normal 66 4" xfId="739" xr:uid="{00000000-0005-0000-0000-000073290000}"/>
    <cellStyle name="Normal 66 4 2" xfId="1202" xr:uid="{00000000-0005-0000-0000-000074290000}"/>
    <cellStyle name="Normal 66 4 2 2" xfId="1840" xr:uid="{00000000-0005-0000-0000-000075290000}"/>
    <cellStyle name="Normal 66 4 2 2 2" xfId="3796" xr:uid="{00000000-0005-0000-0000-000076290000}"/>
    <cellStyle name="Normal 66 4 2 2 2 2" xfId="14461" xr:uid="{00000000-0005-0000-0000-000077290000}"/>
    <cellStyle name="Normal 66 4 2 2 2 3" xfId="10341" xr:uid="{00000000-0005-0000-0000-000078290000}"/>
    <cellStyle name="Normal 66 4 2 2 3" xfId="10342" xr:uid="{00000000-0005-0000-0000-000079290000}"/>
    <cellStyle name="Normal 66 4 2 2 4" xfId="7434" xr:uid="{00000000-0005-0000-0000-00007A290000}"/>
    <cellStyle name="Normal 66 4 2 2 5" xfId="12648" xr:uid="{00000000-0005-0000-0000-00007B290000}"/>
    <cellStyle name="Normal 66 4 2 2 6" xfId="5609" xr:uid="{00000000-0005-0000-0000-00007C290000}"/>
    <cellStyle name="Normal 66 4 2 3" xfId="3170" xr:uid="{00000000-0005-0000-0000-00007D290000}"/>
    <cellStyle name="Normal 66 4 2 3 2" xfId="13835" xr:uid="{00000000-0005-0000-0000-00007E290000}"/>
    <cellStyle name="Normal 66 4 2 3 3" xfId="10343" xr:uid="{00000000-0005-0000-0000-00007F290000}"/>
    <cellStyle name="Normal 66 4 2 4" xfId="10344" xr:uid="{00000000-0005-0000-0000-000080290000}"/>
    <cellStyle name="Normal 66 4 2 5" xfId="6808" xr:uid="{00000000-0005-0000-0000-000081290000}"/>
    <cellStyle name="Normal 66 4 2 6" xfId="12022" xr:uid="{00000000-0005-0000-0000-000082290000}"/>
    <cellStyle name="Normal 66 4 2 7" xfId="4983" xr:uid="{00000000-0005-0000-0000-000083290000}"/>
    <cellStyle name="Normal 66 4 3" xfId="1839" xr:uid="{00000000-0005-0000-0000-000084290000}"/>
    <cellStyle name="Normal 66 4 3 2" xfId="3795" xr:uid="{00000000-0005-0000-0000-000085290000}"/>
    <cellStyle name="Normal 66 4 3 2 2" xfId="14460" xr:uid="{00000000-0005-0000-0000-000086290000}"/>
    <cellStyle name="Normal 66 4 3 2 3" xfId="10345" xr:uid="{00000000-0005-0000-0000-000087290000}"/>
    <cellStyle name="Normal 66 4 3 3" xfId="10346" xr:uid="{00000000-0005-0000-0000-000088290000}"/>
    <cellStyle name="Normal 66 4 3 4" xfId="7433" xr:uid="{00000000-0005-0000-0000-000089290000}"/>
    <cellStyle name="Normal 66 4 3 5" xfId="12647" xr:uid="{00000000-0005-0000-0000-00008A290000}"/>
    <cellStyle name="Normal 66 4 3 6" xfId="5608" xr:uid="{00000000-0005-0000-0000-00008B290000}"/>
    <cellStyle name="Normal 66 4 4" xfId="2803" xr:uid="{00000000-0005-0000-0000-00008C290000}"/>
    <cellStyle name="Normal 66 4 4 2" xfId="13468" xr:uid="{00000000-0005-0000-0000-00008D290000}"/>
    <cellStyle name="Normal 66 4 4 3" xfId="10347" xr:uid="{00000000-0005-0000-0000-00008E290000}"/>
    <cellStyle name="Normal 66 4 5" xfId="10348" xr:uid="{00000000-0005-0000-0000-00008F290000}"/>
    <cellStyle name="Normal 66 4 6" xfId="6441" xr:uid="{00000000-0005-0000-0000-000090290000}"/>
    <cellStyle name="Normal 66 4 7" xfId="11655" xr:uid="{00000000-0005-0000-0000-000091290000}"/>
    <cellStyle name="Normal 66 4 8" xfId="4616" xr:uid="{00000000-0005-0000-0000-000092290000}"/>
    <cellStyle name="Normal 66 5" xfId="889" xr:uid="{00000000-0005-0000-0000-000093290000}"/>
    <cellStyle name="Normal 66 5 2" xfId="1841" xr:uid="{00000000-0005-0000-0000-000094290000}"/>
    <cellStyle name="Normal 66 5 2 2" xfId="3797" xr:uid="{00000000-0005-0000-0000-000095290000}"/>
    <cellStyle name="Normal 66 5 2 2 2" xfId="14462" xr:uid="{00000000-0005-0000-0000-000096290000}"/>
    <cellStyle name="Normal 66 5 2 2 3" xfId="10349" xr:uid="{00000000-0005-0000-0000-000097290000}"/>
    <cellStyle name="Normal 66 5 2 3" xfId="10350" xr:uid="{00000000-0005-0000-0000-000098290000}"/>
    <cellStyle name="Normal 66 5 2 4" xfId="7435" xr:uid="{00000000-0005-0000-0000-000099290000}"/>
    <cellStyle name="Normal 66 5 2 5" xfId="12649" xr:uid="{00000000-0005-0000-0000-00009A290000}"/>
    <cellStyle name="Normal 66 5 2 6" xfId="5610" xr:uid="{00000000-0005-0000-0000-00009B290000}"/>
    <cellStyle name="Normal 66 5 3" xfId="2941" xr:uid="{00000000-0005-0000-0000-00009C290000}"/>
    <cellStyle name="Normal 66 5 3 2" xfId="13606" xr:uid="{00000000-0005-0000-0000-00009D290000}"/>
    <cellStyle name="Normal 66 5 3 3" xfId="10351" xr:uid="{00000000-0005-0000-0000-00009E290000}"/>
    <cellStyle name="Normal 66 5 4" xfId="10352" xr:uid="{00000000-0005-0000-0000-00009F290000}"/>
    <cellStyle name="Normal 66 5 5" xfId="6579" xr:uid="{00000000-0005-0000-0000-0000A0290000}"/>
    <cellStyle name="Normal 66 5 6" xfId="11793" xr:uid="{00000000-0005-0000-0000-0000A1290000}"/>
    <cellStyle name="Normal 66 5 7" xfId="4754" xr:uid="{00000000-0005-0000-0000-0000A2290000}"/>
    <cellStyle name="Normal 66 6" xfId="2193" xr:uid="{00000000-0005-0000-0000-0000A3290000}"/>
    <cellStyle name="Normal 66 6 2" xfId="4048" xr:uid="{00000000-0005-0000-0000-0000A4290000}"/>
    <cellStyle name="Normal 66 6 2 2" xfId="14710" xr:uid="{00000000-0005-0000-0000-0000A5290000}"/>
    <cellStyle name="Normal 66 6 2 3" xfId="10353" xr:uid="{00000000-0005-0000-0000-0000A6290000}"/>
    <cellStyle name="Normal 66 6 3" xfId="10354" xr:uid="{00000000-0005-0000-0000-0000A7290000}"/>
    <cellStyle name="Normal 66 6 4" xfId="7686" xr:uid="{00000000-0005-0000-0000-0000A8290000}"/>
    <cellStyle name="Normal 66 6 5" xfId="12897" xr:uid="{00000000-0005-0000-0000-0000A9290000}"/>
    <cellStyle name="Normal 66 6 6" xfId="5858" xr:uid="{00000000-0005-0000-0000-0000AA290000}"/>
    <cellStyle name="Normal 66 7" xfId="2341" xr:uid="{00000000-0005-0000-0000-0000AB290000}"/>
    <cellStyle name="Normal 66 7 2" xfId="4184" xr:uid="{00000000-0005-0000-0000-0000AC290000}"/>
    <cellStyle name="Normal 66 7 2 2" xfId="14846" xr:uid="{00000000-0005-0000-0000-0000AD290000}"/>
    <cellStyle name="Normal 66 7 2 3" xfId="10355" xr:uid="{00000000-0005-0000-0000-0000AE290000}"/>
    <cellStyle name="Normal 66 7 3" xfId="7822" xr:uid="{00000000-0005-0000-0000-0000AF290000}"/>
    <cellStyle name="Normal 66 7 4" xfId="13033" xr:uid="{00000000-0005-0000-0000-0000B0290000}"/>
    <cellStyle name="Normal 66 7 5" xfId="5994" xr:uid="{00000000-0005-0000-0000-0000B1290000}"/>
    <cellStyle name="Normal 67" xfId="534" xr:uid="{00000000-0005-0000-0000-0000B2290000}"/>
    <cellStyle name="Normal 67 10" xfId="6307" xr:uid="{00000000-0005-0000-0000-0000B3290000}"/>
    <cellStyle name="Normal 67 11" xfId="11521" xr:uid="{00000000-0005-0000-0000-0000B4290000}"/>
    <cellStyle name="Normal 67 12" xfId="4482" xr:uid="{00000000-0005-0000-0000-0000B5290000}"/>
    <cellStyle name="Normal 67 2" xfId="740" xr:uid="{00000000-0005-0000-0000-0000B6290000}"/>
    <cellStyle name="Normal 67 2 2" xfId="1203" xr:uid="{00000000-0005-0000-0000-0000B7290000}"/>
    <cellStyle name="Normal 67 2 2 2" xfId="1844" xr:uid="{00000000-0005-0000-0000-0000B8290000}"/>
    <cellStyle name="Normal 67 2 2 2 2" xfId="3800" xr:uid="{00000000-0005-0000-0000-0000B9290000}"/>
    <cellStyle name="Normal 67 2 2 2 2 2" xfId="14465" xr:uid="{00000000-0005-0000-0000-0000BA290000}"/>
    <cellStyle name="Normal 67 2 2 2 2 3" xfId="10356" xr:uid="{00000000-0005-0000-0000-0000BB290000}"/>
    <cellStyle name="Normal 67 2 2 2 3" xfId="10357" xr:uid="{00000000-0005-0000-0000-0000BC290000}"/>
    <cellStyle name="Normal 67 2 2 2 4" xfId="7438" xr:uid="{00000000-0005-0000-0000-0000BD290000}"/>
    <cellStyle name="Normal 67 2 2 2 5" xfId="12652" xr:uid="{00000000-0005-0000-0000-0000BE290000}"/>
    <cellStyle name="Normal 67 2 2 2 6" xfId="5613" xr:uid="{00000000-0005-0000-0000-0000BF290000}"/>
    <cellStyle name="Normal 67 2 2 3" xfId="3171" xr:uid="{00000000-0005-0000-0000-0000C0290000}"/>
    <cellStyle name="Normal 67 2 2 3 2" xfId="13836" xr:uid="{00000000-0005-0000-0000-0000C1290000}"/>
    <cellStyle name="Normal 67 2 2 3 3" xfId="10358" xr:uid="{00000000-0005-0000-0000-0000C2290000}"/>
    <cellStyle name="Normal 67 2 2 4" xfId="10359" xr:uid="{00000000-0005-0000-0000-0000C3290000}"/>
    <cellStyle name="Normal 67 2 2 5" xfId="6809" xr:uid="{00000000-0005-0000-0000-0000C4290000}"/>
    <cellStyle name="Normal 67 2 2 6" xfId="12023" xr:uid="{00000000-0005-0000-0000-0000C5290000}"/>
    <cellStyle name="Normal 67 2 2 7" xfId="4984" xr:uid="{00000000-0005-0000-0000-0000C6290000}"/>
    <cellStyle name="Normal 67 2 3" xfId="1843" xr:uid="{00000000-0005-0000-0000-0000C7290000}"/>
    <cellStyle name="Normal 67 2 3 2" xfId="3799" xr:uid="{00000000-0005-0000-0000-0000C8290000}"/>
    <cellStyle name="Normal 67 2 3 2 2" xfId="14464" xr:uid="{00000000-0005-0000-0000-0000C9290000}"/>
    <cellStyle name="Normal 67 2 3 2 3" xfId="10360" xr:uid="{00000000-0005-0000-0000-0000CA290000}"/>
    <cellStyle name="Normal 67 2 3 3" xfId="10361" xr:uid="{00000000-0005-0000-0000-0000CB290000}"/>
    <cellStyle name="Normal 67 2 3 4" xfId="7437" xr:uid="{00000000-0005-0000-0000-0000CC290000}"/>
    <cellStyle name="Normal 67 2 3 5" xfId="12651" xr:uid="{00000000-0005-0000-0000-0000CD290000}"/>
    <cellStyle name="Normal 67 2 3 6" xfId="5612" xr:uid="{00000000-0005-0000-0000-0000CE290000}"/>
    <cellStyle name="Normal 67 2 4" xfId="2804" xr:uid="{00000000-0005-0000-0000-0000CF290000}"/>
    <cellStyle name="Normal 67 2 4 2" xfId="13469" xr:uid="{00000000-0005-0000-0000-0000D0290000}"/>
    <cellStyle name="Normal 67 2 4 3" xfId="10362" xr:uid="{00000000-0005-0000-0000-0000D1290000}"/>
    <cellStyle name="Normal 67 2 5" xfId="10363" xr:uid="{00000000-0005-0000-0000-0000D2290000}"/>
    <cellStyle name="Normal 67 2 6" xfId="6442" xr:uid="{00000000-0005-0000-0000-0000D3290000}"/>
    <cellStyle name="Normal 67 2 7" xfId="11656" xr:uid="{00000000-0005-0000-0000-0000D4290000}"/>
    <cellStyle name="Normal 67 2 8" xfId="4617" xr:uid="{00000000-0005-0000-0000-0000D5290000}"/>
    <cellStyle name="Normal 67 3" xfId="890" xr:uid="{00000000-0005-0000-0000-0000D6290000}"/>
    <cellStyle name="Normal 67 3 2" xfId="1845" xr:uid="{00000000-0005-0000-0000-0000D7290000}"/>
    <cellStyle name="Normal 67 3 2 2" xfId="3801" xr:uid="{00000000-0005-0000-0000-0000D8290000}"/>
    <cellStyle name="Normal 67 3 2 2 2" xfId="14466" xr:uid="{00000000-0005-0000-0000-0000D9290000}"/>
    <cellStyle name="Normal 67 3 2 2 3" xfId="10364" xr:uid="{00000000-0005-0000-0000-0000DA290000}"/>
    <cellStyle name="Normal 67 3 2 3" xfId="10365" xr:uid="{00000000-0005-0000-0000-0000DB290000}"/>
    <cellStyle name="Normal 67 3 2 4" xfId="7439" xr:uid="{00000000-0005-0000-0000-0000DC290000}"/>
    <cellStyle name="Normal 67 3 2 5" xfId="12653" xr:uid="{00000000-0005-0000-0000-0000DD290000}"/>
    <cellStyle name="Normal 67 3 2 6" xfId="5614" xr:uid="{00000000-0005-0000-0000-0000DE290000}"/>
    <cellStyle name="Normal 67 3 3" xfId="2942" xr:uid="{00000000-0005-0000-0000-0000DF290000}"/>
    <cellStyle name="Normal 67 3 3 2" xfId="13607" xr:uid="{00000000-0005-0000-0000-0000E0290000}"/>
    <cellStyle name="Normal 67 3 3 3" xfId="10366" xr:uid="{00000000-0005-0000-0000-0000E1290000}"/>
    <cellStyle name="Normal 67 3 4" xfId="10367" xr:uid="{00000000-0005-0000-0000-0000E2290000}"/>
    <cellStyle name="Normal 67 3 5" xfId="6580" xr:uid="{00000000-0005-0000-0000-0000E3290000}"/>
    <cellStyle name="Normal 67 3 6" xfId="11794" xr:uid="{00000000-0005-0000-0000-0000E4290000}"/>
    <cellStyle name="Normal 67 3 7" xfId="4755" xr:uid="{00000000-0005-0000-0000-0000E5290000}"/>
    <cellStyle name="Normal 67 4" xfId="1842" xr:uid="{00000000-0005-0000-0000-0000E6290000}"/>
    <cellStyle name="Normal 67 4 2" xfId="3798" xr:uid="{00000000-0005-0000-0000-0000E7290000}"/>
    <cellStyle name="Normal 67 4 2 2" xfId="14463" xr:uid="{00000000-0005-0000-0000-0000E8290000}"/>
    <cellStyle name="Normal 67 4 2 3" xfId="10368" xr:uid="{00000000-0005-0000-0000-0000E9290000}"/>
    <cellStyle name="Normal 67 4 3" xfId="10369" xr:uid="{00000000-0005-0000-0000-0000EA290000}"/>
    <cellStyle name="Normal 67 4 4" xfId="7436" xr:uid="{00000000-0005-0000-0000-0000EB290000}"/>
    <cellStyle name="Normal 67 4 5" xfId="12650" xr:uid="{00000000-0005-0000-0000-0000EC290000}"/>
    <cellStyle name="Normal 67 4 6" xfId="5611" xr:uid="{00000000-0005-0000-0000-0000ED290000}"/>
    <cellStyle name="Normal 67 5" xfId="2194" xr:uid="{00000000-0005-0000-0000-0000EE290000}"/>
    <cellStyle name="Normal 67 5 2" xfId="4049" xr:uid="{00000000-0005-0000-0000-0000EF290000}"/>
    <cellStyle name="Normal 67 5 2 2" xfId="14711" xr:uid="{00000000-0005-0000-0000-0000F0290000}"/>
    <cellStyle name="Normal 67 5 2 3" xfId="10370" xr:uid="{00000000-0005-0000-0000-0000F1290000}"/>
    <cellStyle name="Normal 67 5 3" xfId="10371" xr:uid="{00000000-0005-0000-0000-0000F2290000}"/>
    <cellStyle name="Normal 67 5 4" xfId="7687" xr:uid="{00000000-0005-0000-0000-0000F3290000}"/>
    <cellStyle name="Normal 67 5 5" xfId="12898" xr:uid="{00000000-0005-0000-0000-0000F4290000}"/>
    <cellStyle name="Normal 67 5 6" xfId="5859" xr:uid="{00000000-0005-0000-0000-0000F5290000}"/>
    <cellStyle name="Normal 67 6" xfId="2290" xr:uid="{00000000-0005-0000-0000-0000F6290000}"/>
    <cellStyle name="Normal 67 7" xfId="2342" xr:uid="{00000000-0005-0000-0000-0000F7290000}"/>
    <cellStyle name="Normal 67 7 2" xfId="4185" xr:uid="{00000000-0005-0000-0000-0000F8290000}"/>
    <cellStyle name="Normal 67 7 2 2" xfId="14847" xr:uid="{00000000-0005-0000-0000-0000F9290000}"/>
    <cellStyle name="Normal 67 7 2 3" xfId="10372" xr:uid="{00000000-0005-0000-0000-0000FA290000}"/>
    <cellStyle name="Normal 67 7 3" xfId="7823" xr:uid="{00000000-0005-0000-0000-0000FB290000}"/>
    <cellStyle name="Normal 67 7 4" xfId="13034" xr:uid="{00000000-0005-0000-0000-0000FC290000}"/>
    <cellStyle name="Normal 67 7 5" xfId="5995" xr:uid="{00000000-0005-0000-0000-0000FD290000}"/>
    <cellStyle name="Normal 67 8" xfId="2669" xr:uid="{00000000-0005-0000-0000-0000FE290000}"/>
    <cellStyle name="Normal 67 8 2" xfId="13334" xr:uid="{00000000-0005-0000-0000-0000FF290000}"/>
    <cellStyle name="Normal 67 8 3" xfId="10373" xr:uid="{00000000-0005-0000-0000-0000002A0000}"/>
    <cellStyle name="Normal 67 9" xfId="10374" xr:uid="{00000000-0005-0000-0000-0000012A0000}"/>
    <cellStyle name="Normal 68" xfId="655" xr:uid="{00000000-0005-0000-0000-0000022A0000}"/>
    <cellStyle name="Normal 68 2" xfId="2178" xr:uid="{00000000-0005-0000-0000-0000032A0000}"/>
    <cellStyle name="Normal 69" xfId="424" xr:uid="{00000000-0005-0000-0000-0000042A0000}"/>
    <cellStyle name="Normal 69 2" xfId="2206" xr:uid="{00000000-0005-0000-0000-0000052A0000}"/>
    <cellStyle name="Normal 69 2 2" xfId="4059" xr:uid="{00000000-0005-0000-0000-0000062A0000}"/>
    <cellStyle name="Normal 69 2 2 2" xfId="14721" xr:uid="{00000000-0005-0000-0000-0000072A0000}"/>
    <cellStyle name="Normal 69 2 2 3" xfId="10375" xr:uid="{00000000-0005-0000-0000-0000082A0000}"/>
    <cellStyle name="Normal 69 2 3" xfId="10376" xr:uid="{00000000-0005-0000-0000-0000092A0000}"/>
    <cellStyle name="Normal 69 2 4" xfId="7697" xr:uid="{00000000-0005-0000-0000-00000A2A0000}"/>
    <cellStyle name="Normal 69 2 5" xfId="12908" xr:uid="{00000000-0005-0000-0000-00000B2A0000}"/>
    <cellStyle name="Normal 69 2 6" xfId="5869" xr:uid="{00000000-0005-0000-0000-00000C2A0000}"/>
    <cellStyle name="Normal 7" xfId="24" xr:uid="{00000000-0005-0000-0000-00000D2A0000}"/>
    <cellStyle name="Normal 7 2" xfId="90" xr:uid="{00000000-0005-0000-0000-00000E2A0000}"/>
    <cellStyle name="Normal 7 2 2" xfId="616" xr:uid="{00000000-0005-0000-0000-00000F2A0000}"/>
    <cellStyle name="Normal 7 2 2 2" xfId="1142" xr:uid="{00000000-0005-0000-0000-0000102A0000}"/>
    <cellStyle name="Normal 7 2 3" xfId="508" xr:uid="{00000000-0005-0000-0000-0000112A0000}"/>
    <cellStyle name="Normal 7 2 4" xfId="393" xr:uid="{00000000-0005-0000-0000-0000122A0000}"/>
    <cellStyle name="Normal 7 3" xfId="615" xr:uid="{00000000-0005-0000-0000-0000132A0000}"/>
    <cellStyle name="Normal 7 3 2" xfId="1141" xr:uid="{00000000-0005-0000-0000-0000142A0000}"/>
    <cellStyle name="Normal 7 4" xfId="427" xr:uid="{00000000-0005-0000-0000-0000152A0000}"/>
    <cellStyle name="Normal 7 5" xfId="311" xr:uid="{00000000-0005-0000-0000-0000162A0000}"/>
    <cellStyle name="Normal 70" xfId="527" xr:uid="{00000000-0005-0000-0000-0000172A0000}"/>
    <cellStyle name="Normal 71" xfId="689" xr:uid="{00000000-0005-0000-0000-0000182A0000}"/>
    <cellStyle name="Normal 72" xfId="690" xr:uid="{00000000-0005-0000-0000-0000192A0000}"/>
    <cellStyle name="Normal 73" xfId="425" xr:uid="{00000000-0005-0000-0000-00001A2A0000}"/>
    <cellStyle name="Normal 74" xfId="692" xr:uid="{00000000-0005-0000-0000-00001B2A0000}"/>
    <cellStyle name="Normal 75" xfId="691" xr:uid="{00000000-0005-0000-0000-00001C2A0000}"/>
    <cellStyle name="Normal 76" xfId="693" xr:uid="{00000000-0005-0000-0000-00001D2A0000}"/>
    <cellStyle name="Normal 77" xfId="773" xr:uid="{00000000-0005-0000-0000-00001E2A0000}"/>
    <cellStyle name="Normal 78" xfId="830" xr:uid="{00000000-0005-0000-0000-00001F2A0000}"/>
    <cellStyle name="Normal 79" xfId="831" xr:uid="{00000000-0005-0000-0000-0000202A0000}"/>
    <cellStyle name="Normal 8" xfId="45" xr:uid="{00000000-0005-0000-0000-0000212A0000}"/>
    <cellStyle name="Normal 8 2" xfId="108" xr:uid="{00000000-0005-0000-0000-0000222A0000}"/>
    <cellStyle name="Normal 8 2 2" xfId="618" xr:uid="{00000000-0005-0000-0000-0000232A0000}"/>
    <cellStyle name="Normal 8 2 2 2" xfId="1144" xr:uid="{00000000-0005-0000-0000-0000242A0000}"/>
    <cellStyle name="Normal 8 2 3" xfId="510" xr:uid="{00000000-0005-0000-0000-0000252A0000}"/>
    <cellStyle name="Normal 8 2 4" xfId="395" xr:uid="{00000000-0005-0000-0000-0000262A0000}"/>
    <cellStyle name="Normal 8 3" xfId="617" xr:uid="{00000000-0005-0000-0000-0000272A0000}"/>
    <cellStyle name="Normal 8 3 2" xfId="1143" xr:uid="{00000000-0005-0000-0000-0000282A0000}"/>
    <cellStyle name="Normal 8 4" xfId="509" xr:uid="{00000000-0005-0000-0000-0000292A0000}"/>
    <cellStyle name="Normal 8 5" xfId="394" xr:uid="{00000000-0005-0000-0000-00002A2A0000}"/>
    <cellStyle name="Normal 8 6" xfId="91" xr:uid="{00000000-0005-0000-0000-00002B2A0000}"/>
    <cellStyle name="Normal 80" xfId="309" xr:uid="{00000000-0005-0000-0000-00002C2A0000}"/>
    <cellStyle name="Normal 81" xfId="412" xr:uid="{00000000-0005-0000-0000-00002D2A0000}"/>
    <cellStyle name="Normal 82" xfId="838" xr:uid="{00000000-0005-0000-0000-00002E2A0000}"/>
    <cellStyle name="Normal 83" xfId="839" xr:uid="{00000000-0005-0000-0000-00002F2A0000}"/>
    <cellStyle name="Normal 84" xfId="837" xr:uid="{00000000-0005-0000-0000-0000302A0000}"/>
    <cellStyle name="Normal 85" xfId="836" xr:uid="{00000000-0005-0000-0000-0000312A0000}"/>
    <cellStyle name="Normal 86" xfId="835" xr:uid="{00000000-0005-0000-0000-0000322A0000}"/>
    <cellStyle name="Normal 87" xfId="840" xr:uid="{00000000-0005-0000-0000-0000332A0000}"/>
    <cellStyle name="Normal 88" xfId="1299" xr:uid="{00000000-0005-0000-0000-0000342A0000}"/>
    <cellStyle name="Normal 89" xfId="1300" xr:uid="{00000000-0005-0000-0000-0000352A0000}"/>
    <cellStyle name="Normal 9" xfId="98" xr:uid="{00000000-0005-0000-0000-0000362A0000}"/>
    <cellStyle name="Normal 9 2" xfId="619" xr:uid="{00000000-0005-0000-0000-0000372A0000}"/>
    <cellStyle name="Normal 9 2 2" xfId="1145" xr:uid="{00000000-0005-0000-0000-0000382A0000}"/>
    <cellStyle name="Normal 9 3" xfId="428" xr:uid="{00000000-0005-0000-0000-0000392A0000}"/>
    <cellStyle name="Normal 9 4" xfId="312" xr:uid="{00000000-0005-0000-0000-00003A2A0000}"/>
    <cellStyle name="Normal 90" xfId="1298" xr:uid="{00000000-0005-0000-0000-00003B2A0000}"/>
    <cellStyle name="Normal 91" xfId="1018" xr:uid="{00000000-0005-0000-0000-00003C2A0000}"/>
    <cellStyle name="Normal 92" xfId="1297" xr:uid="{00000000-0005-0000-0000-00003D2A0000}"/>
    <cellStyle name="Normal 93" xfId="1295" xr:uid="{00000000-0005-0000-0000-00003E2A0000}"/>
    <cellStyle name="Normal 94" xfId="994" xr:uid="{00000000-0005-0000-0000-00003F2A0000}"/>
    <cellStyle name="Normal 95" xfId="1304" xr:uid="{00000000-0005-0000-0000-0000402A0000}"/>
    <cellStyle name="Normal 96" xfId="1296" xr:uid="{00000000-0005-0000-0000-0000412A0000}"/>
    <cellStyle name="Normal 97" xfId="1302" xr:uid="{00000000-0005-0000-0000-0000422A0000}"/>
    <cellStyle name="Normal 98" xfId="1301" xr:uid="{00000000-0005-0000-0000-0000432A0000}"/>
    <cellStyle name="Normal 99" xfId="1305" xr:uid="{00000000-0005-0000-0000-0000442A0000}"/>
    <cellStyle name="Normal_cronograma 6 meses 2" xfId="2" xr:uid="{00000000-0005-0000-0000-0000452A0000}"/>
    <cellStyle name="Normal1" xfId="134" xr:uid="{00000000-0005-0000-0000-0000462A0000}"/>
    <cellStyle name="Normal2" xfId="135" xr:uid="{00000000-0005-0000-0000-0000472A0000}"/>
    <cellStyle name="Normal3" xfId="136" xr:uid="{00000000-0005-0000-0000-0000482A0000}"/>
    <cellStyle name="Nota 2" xfId="2134" xr:uid="{00000000-0005-0000-0000-0000492A0000}"/>
    <cellStyle name="Nota 2 2" xfId="2469" xr:uid="{00000000-0005-0000-0000-00004A2A0000}"/>
    <cellStyle name="Nota 2 2 2" xfId="4292" xr:uid="{00000000-0005-0000-0000-00004B2A0000}"/>
    <cellStyle name="Nota 2 2 2 2" xfId="14955" xr:uid="{00000000-0005-0000-0000-00004C2A0000}"/>
    <cellStyle name="Nota 2 2 3" xfId="13143" xr:uid="{00000000-0005-0000-0000-00004D2A0000}"/>
    <cellStyle name="Percent [2]" xfId="137" xr:uid="{00000000-0005-0000-0000-00004E2A0000}"/>
    <cellStyle name="Percent [2] 2" xfId="620" xr:uid="{00000000-0005-0000-0000-00004F2A0000}"/>
    <cellStyle name="Percent [2] 2 2" xfId="1146" xr:uid="{00000000-0005-0000-0000-0000502A0000}"/>
    <cellStyle name="Percent [2] 3" xfId="511" xr:uid="{00000000-0005-0000-0000-0000512A0000}"/>
    <cellStyle name="Percent [2] 4" xfId="396" xr:uid="{00000000-0005-0000-0000-0000522A0000}"/>
    <cellStyle name="Percent_Sheet1" xfId="138" xr:uid="{00000000-0005-0000-0000-0000532A0000}"/>
    <cellStyle name="Percentual" xfId="139" xr:uid="{00000000-0005-0000-0000-0000542A0000}"/>
    <cellStyle name="Ponto" xfId="140" xr:uid="{00000000-0005-0000-0000-0000552A0000}"/>
    <cellStyle name="Porcentagem" xfId="1" builtinId="5"/>
    <cellStyle name="Porcentagem 2" xfId="7" xr:uid="{00000000-0005-0000-0000-0000572A0000}"/>
    <cellStyle name="Porcentagem 2 2" xfId="25" xr:uid="{00000000-0005-0000-0000-0000582A0000}"/>
    <cellStyle name="Porcentagem 2 2 2" xfId="26" xr:uid="{00000000-0005-0000-0000-0000592A0000}"/>
    <cellStyle name="Porcentagem 2 3" xfId="984" xr:uid="{00000000-0005-0000-0000-00005A2A0000}"/>
    <cellStyle name="Porcentagem 3" xfId="27" xr:uid="{00000000-0005-0000-0000-00005B2A0000}"/>
    <cellStyle name="Porcentagem 3 2" xfId="94" xr:uid="{00000000-0005-0000-0000-00005C2A0000}"/>
    <cellStyle name="Porcentagem 3 3" xfId="621" xr:uid="{00000000-0005-0000-0000-00005D2A0000}"/>
    <cellStyle name="Porcentagem 3 4" xfId="86" xr:uid="{00000000-0005-0000-0000-00005E2A0000}"/>
    <cellStyle name="Porcentagem 4" xfId="42" xr:uid="{00000000-0005-0000-0000-00005F2A0000}"/>
    <cellStyle name="Porcentagem 4 2" xfId="87" xr:uid="{00000000-0005-0000-0000-0000602A0000}"/>
    <cellStyle name="Porcentagem 4 2 2" xfId="227" xr:uid="{00000000-0005-0000-0000-0000612A0000}"/>
    <cellStyle name="Porcentagem 4 2 2 2" xfId="1033" xr:uid="{00000000-0005-0000-0000-0000622A0000}"/>
    <cellStyle name="Porcentagem 4 2 3" xfId="900" xr:uid="{00000000-0005-0000-0000-0000632A0000}"/>
    <cellStyle name="Porcentagem 4 3" xfId="82" xr:uid="{00000000-0005-0000-0000-0000642A0000}"/>
    <cellStyle name="Porcentagem 5" xfId="113" xr:uid="{00000000-0005-0000-0000-0000652A0000}"/>
    <cellStyle name="Porcentagem 6" xfId="161" xr:uid="{00000000-0005-0000-0000-0000662A0000}"/>
    <cellStyle name="Porcentagem 6 10" xfId="286" xr:uid="{00000000-0005-0000-0000-0000672A0000}"/>
    <cellStyle name="Porcentagem 6 10 2" xfId="2559" xr:uid="{00000000-0005-0000-0000-0000682A0000}"/>
    <cellStyle name="Porcentagem 6 10 2 2" xfId="13225" xr:uid="{00000000-0005-0000-0000-0000692A0000}"/>
    <cellStyle name="Porcentagem 6 10 2 3" xfId="10377" xr:uid="{00000000-0005-0000-0000-00006A2A0000}"/>
    <cellStyle name="Porcentagem 6 10 3" xfId="10378" xr:uid="{00000000-0005-0000-0000-00006B2A0000}"/>
    <cellStyle name="Porcentagem 6 10 4" xfId="6197" xr:uid="{00000000-0005-0000-0000-00006C2A0000}"/>
    <cellStyle name="Porcentagem 6 10 5" xfId="11412" xr:uid="{00000000-0005-0000-0000-00006D2A0000}"/>
    <cellStyle name="Porcentagem 6 10 6" xfId="4373" xr:uid="{00000000-0005-0000-0000-00006E2A0000}"/>
    <cellStyle name="Porcentagem 6 11" xfId="2176" xr:uid="{00000000-0005-0000-0000-00006F2A0000}"/>
    <cellStyle name="Porcentagem 6 11 2" xfId="4033" xr:uid="{00000000-0005-0000-0000-0000702A0000}"/>
    <cellStyle name="Porcentagem 6 11 2 2" xfId="14695" xr:uid="{00000000-0005-0000-0000-0000712A0000}"/>
    <cellStyle name="Porcentagem 6 11 2 3" xfId="10379" xr:uid="{00000000-0005-0000-0000-0000722A0000}"/>
    <cellStyle name="Porcentagem 6 11 3" xfId="10380" xr:uid="{00000000-0005-0000-0000-0000732A0000}"/>
    <cellStyle name="Porcentagem 6 11 4" xfId="7671" xr:uid="{00000000-0005-0000-0000-0000742A0000}"/>
    <cellStyle name="Porcentagem 6 11 5" xfId="12882" xr:uid="{00000000-0005-0000-0000-0000752A0000}"/>
    <cellStyle name="Porcentagem 6 11 6" xfId="5843" xr:uid="{00000000-0005-0000-0000-0000762A0000}"/>
    <cellStyle name="Porcentagem 6 12" xfId="2326" xr:uid="{00000000-0005-0000-0000-0000772A0000}"/>
    <cellStyle name="Porcentagem 6 12 2" xfId="4169" xr:uid="{00000000-0005-0000-0000-0000782A0000}"/>
    <cellStyle name="Porcentagem 6 12 2 2" xfId="14831" xr:uid="{00000000-0005-0000-0000-0000792A0000}"/>
    <cellStyle name="Porcentagem 6 12 2 3" xfId="10381" xr:uid="{00000000-0005-0000-0000-00007A2A0000}"/>
    <cellStyle name="Porcentagem 6 12 3" xfId="7807" xr:uid="{00000000-0005-0000-0000-00007B2A0000}"/>
    <cellStyle name="Porcentagem 6 12 4" xfId="13018" xr:uid="{00000000-0005-0000-0000-00007C2A0000}"/>
    <cellStyle name="Porcentagem 6 12 5" xfId="5979" xr:uid="{00000000-0005-0000-0000-00007D2A0000}"/>
    <cellStyle name="Porcentagem 6 13" xfId="2510" xr:uid="{00000000-0005-0000-0000-00007E2A0000}"/>
    <cellStyle name="Porcentagem 6 13 2" xfId="10382" xr:uid="{00000000-0005-0000-0000-00007F2A0000}"/>
    <cellStyle name="Porcentagem 6 13 3" xfId="13177" xr:uid="{00000000-0005-0000-0000-0000802A0000}"/>
    <cellStyle name="Porcentagem 6 13 4" xfId="6095" xr:uid="{00000000-0005-0000-0000-0000812A0000}"/>
    <cellStyle name="Porcentagem 6 14" xfId="10383" xr:uid="{00000000-0005-0000-0000-0000822A0000}"/>
    <cellStyle name="Porcentagem 6 15" xfId="6148" xr:uid="{00000000-0005-0000-0000-0000832A0000}"/>
    <cellStyle name="Porcentagem 6 16" xfId="11364" xr:uid="{00000000-0005-0000-0000-0000842A0000}"/>
    <cellStyle name="Porcentagem 6 17" xfId="4325" xr:uid="{00000000-0005-0000-0000-0000852A0000}"/>
    <cellStyle name="Porcentagem 6 2" xfId="198" xr:uid="{00000000-0005-0000-0000-0000862A0000}"/>
    <cellStyle name="Porcentagem 6 2 10" xfId="2177" xr:uid="{00000000-0005-0000-0000-0000872A0000}"/>
    <cellStyle name="Porcentagem 6 2 10 2" xfId="4034" xr:uid="{00000000-0005-0000-0000-0000882A0000}"/>
    <cellStyle name="Porcentagem 6 2 10 2 2" xfId="14696" xr:uid="{00000000-0005-0000-0000-0000892A0000}"/>
    <cellStyle name="Porcentagem 6 2 10 2 3" xfId="10384" xr:uid="{00000000-0005-0000-0000-00008A2A0000}"/>
    <cellStyle name="Porcentagem 6 2 10 3" xfId="10385" xr:uid="{00000000-0005-0000-0000-00008B2A0000}"/>
    <cellStyle name="Porcentagem 6 2 10 4" xfId="7672" xr:uid="{00000000-0005-0000-0000-00008C2A0000}"/>
    <cellStyle name="Porcentagem 6 2 10 5" xfId="12883" xr:uid="{00000000-0005-0000-0000-00008D2A0000}"/>
    <cellStyle name="Porcentagem 6 2 10 6" xfId="5844" xr:uid="{00000000-0005-0000-0000-00008E2A0000}"/>
    <cellStyle name="Porcentagem 6 2 11" xfId="2327" xr:uid="{00000000-0005-0000-0000-00008F2A0000}"/>
    <cellStyle name="Porcentagem 6 2 11 2" xfId="4170" xr:uid="{00000000-0005-0000-0000-0000902A0000}"/>
    <cellStyle name="Porcentagem 6 2 11 2 2" xfId="14832" xr:uid="{00000000-0005-0000-0000-0000912A0000}"/>
    <cellStyle name="Porcentagem 6 2 11 2 3" xfId="10386" xr:uid="{00000000-0005-0000-0000-0000922A0000}"/>
    <cellStyle name="Porcentagem 6 2 11 3" xfId="7808" xr:uid="{00000000-0005-0000-0000-0000932A0000}"/>
    <cellStyle name="Porcentagem 6 2 11 4" xfId="13019" xr:uid="{00000000-0005-0000-0000-0000942A0000}"/>
    <cellStyle name="Porcentagem 6 2 11 5" xfId="5980" xr:uid="{00000000-0005-0000-0000-0000952A0000}"/>
    <cellStyle name="Porcentagem 6 2 12" xfId="2526" xr:uid="{00000000-0005-0000-0000-0000962A0000}"/>
    <cellStyle name="Porcentagem 6 2 12 2" xfId="10387" xr:uid="{00000000-0005-0000-0000-0000972A0000}"/>
    <cellStyle name="Porcentagem 6 2 12 3" xfId="13193" xr:uid="{00000000-0005-0000-0000-0000982A0000}"/>
    <cellStyle name="Porcentagem 6 2 12 4" xfId="6118" xr:uid="{00000000-0005-0000-0000-0000992A0000}"/>
    <cellStyle name="Porcentagem 6 2 13" xfId="10388" xr:uid="{00000000-0005-0000-0000-00009A2A0000}"/>
    <cellStyle name="Porcentagem 6 2 14" xfId="6164" xr:uid="{00000000-0005-0000-0000-00009B2A0000}"/>
    <cellStyle name="Porcentagem 6 2 15" xfId="11380" xr:uid="{00000000-0005-0000-0000-00009C2A0000}"/>
    <cellStyle name="Porcentagem 6 2 16" xfId="4341" xr:uid="{00000000-0005-0000-0000-00009D2A0000}"/>
    <cellStyle name="Porcentagem 6 2 2" xfId="623" xr:uid="{00000000-0005-0000-0000-00009E2A0000}"/>
    <cellStyle name="Porcentagem 6 2 2 10" xfId="11553" xr:uid="{00000000-0005-0000-0000-00009F2A0000}"/>
    <cellStyle name="Porcentagem 6 2 2 11" xfId="4514" xr:uid="{00000000-0005-0000-0000-0000A02A0000}"/>
    <cellStyle name="Porcentagem 6 2 2 2" xfId="772" xr:uid="{00000000-0005-0000-0000-0000A12A0000}"/>
    <cellStyle name="Porcentagem 6 2 2 2 2" xfId="1235" xr:uid="{00000000-0005-0000-0000-0000A22A0000}"/>
    <cellStyle name="Porcentagem 6 2 2 2 2 2" xfId="1848" xr:uid="{00000000-0005-0000-0000-0000A32A0000}"/>
    <cellStyle name="Porcentagem 6 2 2 2 2 2 2" xfId="3804" xr:uid="{00000000-0005-0000-0000-0000A42A0000}"/>
    <cellStyle name="Porcentagem 6 2 2 2 2 2 2 2" xfId="14469" xr:uid="{00000000-0005-0000-0000-0000A52A0000}"/>
    <cellStyle name="Porcentagem 6 2 2 2 2 2 2 3" xfId="10389" xr:uid="{00000000-0005-0000-0000-0000A62A0000}"/>
    <cellStyle name="Porcentagem 6 2 2 2 2 2 3" xfId="10390" xr:uid="{00000000-0005-0000-0000-0000A72A0000}"/>
    <cellStyle name="Porcentagem 6 2 2 2 2 2 4" xfId="7442" xr:uid="{00000000-0005-0000-0000-0000A82A0000}"/>
    <cellStyle name="Porcentagem 6 2 2 2 2 2 5" xfId="12656" xr:uid="{00000000-0005-0000-0000-0000A92A0000}"/>
    <cellStyle name="Porcentagem 6 2 2 2 2 2 6" xfId="5617" xr:uid="{00000000-0005-0000-0000-0000AA2A0000}"/>
    <cellStyle name="Porcentagem 6 2 2 2 2 3" xfId="3203" xr:uid="{00000000-0005-0000-0000-0000AB2A0000}"/>
    <cellStyle name="Porcentagem 6 2 2 2 2 3 2" xfId="13868" xr:uid="{00000000-0005-0000-0000-0000AC2A0000}"/>
    <cellStyle name="Porcentagem 6 2 2 2 2 3 3" xfId="10391" xr:uid="{00000000-0005-0000-0000-0000AD2A0000}"/>
    <cellStyle name="Porcentagem 6 2 2 2 2 4" xfId="10392" xr:uid="{00000000-0005-0000-0000-0000AE2A0000}"/>
    <cellStyle name="Porcentagem 6 2 2 2 2 5" xfId="6841" xr:uid="{00000000-0005-0000-0000-0000AF2A0000}"/>
    <cellStyle name="Porcentagem 6 2 2 2 2 6" xfId="12055" xr:uid="{00000000-0005-0000-0000-0000B02A0000}"/>
    <cellStyle name="Porcentagem 6 2 2 2 2 7" xfId="5016" xr:uid="{00000000-0005-0000-0000-0000B12A0000}"/>
    <cellStyle name="Porcentagem 6 2 2 2 3" xfId="1847" xr:uid="{00000000-0005-0000-0000-0000B22A0000}"/>
    <cellStyle name="Porcentagem 6 2 2 2 3 2" xfId="3803" xr:uid="{00000000-0005-0000-0000-0000B32A0000}"/>
    <cellStyle name="Porcentagem 6 2 2 2 3 2 2" xfId="14468" xr:uid="{00000000-0005-0000-0000-0000B42A0000}"/>
    <cellStyle name="Porcentagem 6 2 2 2 3 2 3" xfId="10393" xr:uid="{00000000-0005-0000-0000-0000B52A0000}"/>
    <cellStyle name="Porcentagem 6 2 2 2 3 3" xfId="10394" xr:uid="{00000000-0005-0000-0000-0000B62A0000}"/>
    <cellStyle name="Porcentagem 6 2 2 2 3 4" xfId="7441" xr:uid="{00000000-0005-0000-0000-0000B72A0000}"/>
    <cellStyle name="Porcentagem 6 2 2 2 3 5" xfId="12655" xr:uid="{00000000-0005-0000-0000-0000B82A0000}"/>
    <cellStyle name="Porcentagem 6 2 2 2 3 6" xfId="5616" xr:uid="{00000000-0005-0000-0000-0000B92A0000}"/>
    <cellStyle name="Porcentagem 6 2 2 2 4" xfId="2836" xr:uid="{00000000-0005-0000-0000-0000BA2A0000}"/>
    <cellStyle name="Porcentagem 6 2 2 2 4 2" xfId="13501" xr:uid="{00000000-0005-0000-0000-0000BB2A0000}"/>
    <cellStyle name="Porcentagem 6 2 2 2 4 3" xfId="10395" xr:uid="{00000000-0005-0000-0000-0000BC2A0000}"/>
    <cellStyle name="Porcentagem 6 2 2 2 5" xfId="10396" xr:uid="{00000000-0005-0000-0000-0000BD2A0000}"/>
    <cellStyle name="Porcentagem 6 2 2 2 6" xfId="6474" xr:uid="{00000000-0005-0000-0000-0000BE2A0000}"/>
    <cellStyle name="Porcentagem 6 2 2 2 7" xfId="11688" xr:uid="{00000000-0005-0000-0000-0000BF2A0000}"/>
    <cellStyle name="Porcentagem 6 2 2 2 8" xfId="4649" xr:uid="{00000000-0005-0000-0000-0000C02A0000}"/>
    <cellStyle name="Porcentagem 6 2 2 3" xfId="924" xr:uid="{00000000-0005-0000-0000-0000C12A0000}"/>
    <cellStyle name="Porcentagem 6 2 2 3 2" xfId="1849" xr:uid="{00000000-0005-0000-0000-0000C22A0000}"/>
    <cellStyle name="Porcentagem 6 2 2 3 2 2" xfId="3805" xr:uid="{00000000-0005-0000-0000-0000C32A0000}"/>
    <cellStyle name="Porcentagem 6 2 2 3 2 2 2" xfId="14470" xr:uid="{00000000-0005-0000-0000-0000C42A0000}"/>
    <cellStyle name="Porcentagem 6 2 2 3 2 2 3" xfId="10397" xr:uid="{00000000-0005-0000-0000-0000C52A0000}"/>
    <cellStyle name="Porcentagem 6 2 2 3 2 3" xfId="10398" xr:uid="{00000000-0005-0000-0000-0000C62A0000}"/>
    <cellStyle name="Porcentagem 6 2 2 3 2 4" xfId="7443" xr:uid="{00000000-0005-0000-0000-0000C72A0000}"/>
    <cellStyle name="Porcentagem 6 2 2 3 2 5" xfId="12657" xr:uid="{00000000-0005-0000-0000-0000C82A0000}"/>
    <cellStyle name="Porcentagem 6 2 2 3 2 6" xfId="5618" xr:uid="{00000000-0005-0000-0000-0000C92A0000}"/>
    <cellStyle name="Porcentagem 6 2 2 3 3" xfId="2974" xr:uid="{00000000-0005-0000-0000-0000CA2A0000}"/>
    <cellStyle name="Porcentagem 6 2 2 3 3 2" xfId="13639" xr:uid="{00000000-0005-0000-0000-0000CB2A0000}"/>
    <cellStyle name="Porcentagem 6 2 2 3 3 3" xfId="10399" xr:uid="{00000000-0005-0000-0000-0000CC2A0000}"/>
    <cellStyle name="Porcentagem 6 2 2 3 4" xfId="10400" xr:uid="{00000000-0005-0000-0000-0000CD2A0000}"/>
    <cellStyle name="Porcentagem 6 2 2 3 5" xfId="6612" xr:uid="{00000000-0005-0000-0000-0000CE2A0000}"/>
    <cellStyle name="Porcentagem 6 2 2 3 6" xfId="11826" xr:uid="{00000000-0005-0000-0000-0000CF2A0000}"/>
    <cellStyle name="Porcentagem 6 2 2 3 7" xfId="4787" xr:uid="{00000000-0005-0000-0000-0000D02A0000}"/>
    <cellStyle name="Porcentagem 6 2 2 4" xfId="1846" xr:uid="{00000000-0005-0000-0000-0000D12A0000}"/>
    <cellStyle name="Porcentagem 6 2 2 4 2" xfId="3802" xr:uid="{00000000-0005-0000-0000-0000D22A0000}"/>
    <cellStyle name="Porcentagem 6 2 2 4 2 2" xfId="14467" xr:uid="{00000000-0005-0000-0000-0000D32A0000}"/>
    <cellStyle name="Porcentagem 6 2 2 4 2 3" xfId="10401" xr:uid="{00000000-0005-0000-0000-0000D42A0000}"/>
    <cellStyle name="Porcentagem 6 2 2 4 3" xfId="10402" xr:uid="{00000000-0005-0000-0000-0000D52A0000}"/>
    <cellStyle name="Porcentagem 6 2 2 4 4" xfId="7440" xr:uid="{00000000-0005-0000-0000-0000D62A0000}"/>
    <cellStyle name="Porcentagem 6 2 2 4 5" xfId="12654" xr:uid="{00000000-0005-0000-0000-0000D72A0000}"/>
    <cellStyle name="Porcentagem 6 2 2 4 6" xfId="5615" xr:uid="{00000000-0005-0000-0000-0000D82A0000}"/>
    <cellStyle name="Porcentagem 6 2 2 5" xfId="2230" xr:uid="{00000000-0005-0000-0000-0000D92A0000}"/>
    <cellStyle name="Porcentagem 6 2 2 5 2" xfId="4082" xr:uid="{00000000-0005-0000-0000-0000DA2A0000}"/>
    <cellStyle name="Porcentagem 6 2 2 5 2 2" xfId="14744" xr:uid="{00000000-0005-0000-0000-0000DB2A0000}"/>
    <cellStyle name="Porcentagem 6 2 2 5 2 3" xfId="10403" xr:uid="{00000000-0005-0000-0000-0000DC2A0000}"/>
    <cellStyle name="Porcentagem 6 2 2 5 3" xfId="10404" xr:uid="{00000000-0005-0000-0000-0000DD2A0000}"/>
    <cellStyle name="Porcentagem 6 2 2 5 4" xfId="7720" xr:uid="{00000000-0005-0000-0000-0000DE2A0000}"/>
    <cellStyle name="Porcentagem 6 2 2 5 5" xfId="12931" xr:uid="{00000000-0005-0000-0000-0000DF2A0000}"/>
    <cellStyle name="Porcentagem 6 2 2 5 6" xfId="5892" xr:uid="{00000000-0005-0000-0000-0000E02A0000}"/>
    <cellStyle name="Porcentagem 6 2 2 6" xfId="2374" xr:uid="{00000000-0005-0000-0000-0000E12A0000}"/>
    <cellStyle name="Porcentagem 6 2 2 6 2" xfId="4217" xr:uid="{00000000-0005-0000-0000-0000E22A0000}"/>
    <cellStyle name="Porcentagem 6 2 2 6 2 2" xfId="14879" xr:uid="{00000000-0005-0000-0000-0000E32A0000}"/>
    <cellStyle name="Porcentagem 6 2 2 6 2 3" xfId="10405" xr:uid="{00000000-0005-0000-0000-0000E42A0000}"/>
    <cellStyle name="Porcentagem 6 2 2 6 3" xfId="7855" xr:uid="{00000000-0005-0000-0000-0000E52A0000}"/>
    <cellStyle name="Porcentagem 6 2 2 6 4" xfId="13066" xr:uid="{00000000-0005-0000-0000-0000E62A0000}"/>
    <cellStyle name="Porcentagem 6 2 2 6 5" xfId="6027" xr:uid="{00000000-0005-0000-0000-0000E72A0000}"/>
    <cellStyle name="Porcentagem 6 2 2 7" xfId="2701" xr:uid="{00000000-0005-0000-0000-0000E82A0000}"/>
    <cellStyle name="Porcentagem 6 2 2 7 2" xfId="13366" xr:uid="{00000000-0005-0000-0000-0000E92A0000}"/>
    <cellStyle name="Porcentagem 6 2 2 7 3" xfId="10406" xr:uid="{00000000-0005-0000-0000-0000EA2A0000}"/>
    <cellStyle name="Porcentagem 6 2 2 8" xfId="10407" xr:uid="{00000000-0005-0000-0000-0000EB2A0000}"/>
    <cellStyle name="Porcentagem 6 2 2 9" xfId="6339" xr:uid="{00000000-0005-0000-0000-0000EC2A0000}"/>
    <cellStyle name="Porcentagem 6 2 3" xfId="674" xr:uid="{00000000-0005-0000-0000-0000ED2A0000}"/>
    <cellStyle name="Porcentagem 6 2 3 10" xfId="11595" xr:uid="{00000000-0005-0000-0000-0000EE2A0000}"/>
    <cellStyle name="Porcentagem 6 2 3 11" xfId="4556" xr:uid="{00000000-0005-0000-0000-0000EF2A0000}"/>
    <cellStyle name="Porcentagem 6 2 3 2" xfId="815" xr:uid="{00000000-0005-0000-0000-0000F02A0000}"/>
    <cellStyle name="Porcentagem 6 2 3 2 2" xfId="1277" xr:uid="{00000000-0005-0000-0000-0000F12A0000}"/>
    <cellStyle name="Porcentagem 6 2 3 2 2 2" xfId="1852" xr:uid="{00000000-0005-0000-0000-0000F22A0000}"/>
    <cellStyle name="Porcentagem 6 2 3 2 2 2 2" xfId="3808" xr:uid="{00000000-0005-0000-0000-0000F32A0000}"/>
    <cellStyle name="Porcentagem 6 2 3 2 2 2 2 2" xfId="14473" xr:uid="{00000000-0005-0000-0000-0000F42A0000}"/>
    <cellStyle name="Porcentagem 6 2 3 2 2 2 2 3" xfId="10408" xr:uid="{00000000-0005-0000-0000-0000F52A0000}"/>
    <cellStyle name="Porcentagem 6 2 3 2 2 2 3" xfId="10409" xr:uid="{00000000-0005-0000-0000-0000F62A0000}"/>
    <cellStyle name="Porcentagem 6 2 3 2 2 2 4" xfId="7446" xr:uid="{00000000-0005-0000-0000-0000F72A0000}"/>
    <cellStyle name="Porcentagem 6 2 3 2 2 2 5" xfId="12660" xr:uid="{00000000-0005-0000-0000-0000F82A0000}"/>
    <cellStyle name="Porcentagem 6 2 3 2 2 2 6" xfId="5621" xr:uid="{00000000-0005-0000-0000-0000F92A0000}"/>
    <cellStyle name="Porcentagem 6 2 3 2 2 3" xfId="3245" xr:uid="{00000000-0005-0000-0000-0000FA2A0000}"/>
    <cellStyle name="Porcentagem 6 2 3 2 2 3 2" xfId="13910" xr:uid="{00000000-0005-0000-0000-0000FB2A0000}"/>
    <cellStyle name="Porcentagem 6 2 3 2 2 3 3" xfId="10410" xr:uid="{00000000-0005-0000-0000-0000FC2A0000}"/>
    <cellStyle name="Porcentagem 6 2 3 2 2 4" xfId="10411" xr:uid="{00000000-0005-0000-0000-0000FD2A0000}"/>
    <cellStyle name="Porcentagem 6 2 3 2 2 5" xfId="6883" xr:uid="{00000000-0005-0000-0000-0000FE2A0000}"/>
    <cellStyle name="Porcentagem 6 2 3 2 2 6" xfId="12097" xr:uid="{00000000-0005-0000-0000-0000FF2A0000}"/>
    <cellStyle name="Porcentagem 6 2 3 2 2 7" xfId="5058" xr:uid="{00000000-0005-0000-0000-0000002B0000}"/>
    <cellStyle name="Porcentagem 6 2 3 2 3" xfId="1851" xr:uid="{00000000-0005-0000-0000-0000012B0000}"/>
    <cellStyle name="Porcentagem 6 2 3 2 3 2" xfId="3807" xr:uid="{00000000-0005-0000-0000-0000022B0000}"/>
    <cellStyle name="Porcentagem 6 2 3 2 3 2 2" xfId="14472" xr:uid="{00000000-0005-0000-0000-0000032B0000}"/>
    <cellStyle name="Porcentagem 6 2 3 2 3 2 3" xfId="10412" xr:uid="{00000000-0005-0000-0000-0000042B0000}"/>
    <cellStyle name="Porcentagem 6 2 3 2 3 3" xfId="10413" xr:uid="{00000000-0005-0000-0000-0000052B0000}"/>
    <cellStyle name="Porcentagem 6 2 3 2 3 4" xfId="7445" xr:uid="{00000000-0005-0000-0000-0000062B0000}"/>
    <cellStyle name="Porcentagem 6 2 3 2 3 5" xfId="12659" xr:uid="{00000000-0005-0000-0000-0000072B0000}"/>
    <cellStyle name="Porcentagem 6 2 3 2 3 6" xfId="5620" xr:uid="{00000000-0005-0000-0000-0000082B0000}"/>
    <cellStyle name="Porcentagem 6 2 3 2 4" xfId="2878" xr:uid="{00000000-0005-0000-0000-0000092B0000}"/>
    <cellStyle name="Porcentagem 6 2 3 2 4 2" xfId="13543" xr:uid="{00000000-0005-0000-0000-00000A2B0000}"/>
    <cellStyle name="Porcentagem 6 2 3 2 4 3" xfId="10414" xr:uid="{00000000-0005-0000-0000-00000B2B0000}"/>
    <cellStyle name="Porcentagem 6 2 3 2 5" xfId="10415" xr:uid="{00000000-0005-0000-0000-00000C2B0000}"/>
    <cellStyle name="Porcentagem 6 2 3 2 6" xfId="6516" xr:uid="{00000000-0005-0000-0000-00000D2B0000}"/>
    <cellStyle name="Porcentagem 6 2 3 2 7" xfId="11730" xr:uid="{00000000-0005-0000-0000-00000E2B0000}"/>
    <cellStyle name="Porcentagem 6 2 3 2 8" xfId="4691" xr:uid="{00000000-0005-0000-0000-00000F2B0000}"/>
    <cellStyle name="Porcentagem 6 2 3 3" xfId="967" xr:uid="{00000000-0005-0000-0000-0000102B0000}"/>
    <cellStyle name="Porcentagem 6 2 3 3 2" xfId="1853" xr:uid="{00000000-0005-0000-0000-0000112B0000}"/>
    <cellStyle name="Porcentagem 6 2 3 3 2 2" xfId="3809" xr:uid="{00000000-0005-0000-0000-0000122B0000}"/>
    <cellStyle name="Porcentagem 6 2 3 3 2 2 2" xfId="14474" xr:uid="{00000000-0005-0000-0000-0000132B0000}"/>
    <cellStyle name="Porcentagem 6 2 3 3 2 2 3" xfId="10416" xr:uid="{00000000-0005-0000-0000-0000142B0000}"/>
    <cellStyle name="Porcentagem 6 2 3 3 2 3" xfId="10417" xr:uid="{00000000-0005-0000-0000-0000152B0000}"/>
    <cellStyle name="Porcentagem 6 2 3 3 2 4" xfId="7447" xr:uid="{00000000-0005-0000-0000-0000162B0000}"/>
    <cellStyle name="Porcentagem 6 2 3 3 2 5" xfId="12661" xr:uid="{00000000-0005-0000-0000-0000172B0000}"/>
    <cellStyle name="Porcentagem 6 2 3 3 2 6" xfId="5622" xr:uid="{00000000-0005-0000-0000-0000182B0000}"/>
    <cellStyle name="Porcentagem 6 2 3 3 3" xfId="3016" xr:uid="{00000000-0005-0000-0000-0000192B0000}"/>
    <cellStyle name="Porcentagem 6 2 3 3 3 2" xfId="13681" xr:uid="{00000000-0005-0000-0000-00001A2B0000}"/>
    <cellStyle name="Porcentagem 6 2 3 3 3 3" xfId="10418" xr:uid="{00000000-0005-0000-0000-00001B2B0000}"/>
    <cellStyle name="Porcentagem 6 2 3 3 4" xfId="10419" xr:uid="{00000000-0005-0000-0000-00001C2B0000}"/>
    <cellStyle name="Porcentagem 6 2 3 3 5" xfId="6654" xr:uid="{00000000-0005-0000-0000-00001D2B0000}"/>
    <cellStyle name="Porcentagem 6 2 3 3 6" xfId="11868" xr:uid="{00000000-0005-0000-0000-00001E2B0000}"/>
    <cellStyle name="Porcentagem 6 2 3 3 7" xfId="4829" xr:uid="{00000000-0005-0000-0000-00001F2B0000}"/>
    <cellStyle name="Porcentagem 6 2 3 4" xfId="1850" xr:uid="{00000000-0005-0000-0000-0000202B0000}"/>
    <cellStyle name="Porcentagem 6 2 3 4 2" xfId="3806" xr:uid="{00000000-0005-0000-0000-0000212B0000}"/>
    <cellStyle name="Porcentagem 6 2 3 4 2 2" xfId="14471" xr:uid="{00000000-0005-0000-0000-0000222B0000}"/>
    <cellStyle name="Porcentagem 6 2 3 4 2 3" xfId="10420" xr:uid="{00000000-0005-0000-0000-0000232B0000}"/>
    <cellStyle name="Porcentagem 6 2 3 4 3" xfId="10421" xr:uid="{00000000-0005-0000-0000-0000242B0000}"/>
    <cellStyle name="Porcentagem 6 2 3 4 4" xfId="7444" xr:uid="{00000000-0005-0000-0000-0000252B0000}"/>
    <cellStyle name="Porcentagem 6 2 3 4 5" xfId="12658" xr:uid="{00000000-0005-0000-0000-0000262B0000}"/>
    <cellStyle name="Porcentagem 6 2 3 4 6" xfId="5619" xr:uid="{00000000-0005-0000-0000-0000272B0000}"/>
    <cellStyle name="Porcentagem 6 2 3 5" xfId="2272" xr:uid="{00000000-0005-0000-0000-0000282B0000}"/>
    <cellStyle name="Porcentagem 6 2 3 5 2" xfId="4124" xr:uid="{00000000-0005-0000-0000-0000292B0000}"/>
    <cellStyle name="Porcentagem 6 2 3 5 2 2" xfId="14786" xr:uid="{00000000-0005-0000-0000-00002A2B0000}"/>
    <cellStyle name="Porcentagem 6 2 3 5 2 3" xfId="10422" xr:uid="{00000000-0005-0000-0000-00002B2B0000}"/>
    <cellStyle name="Porcentagem 6 2 3 5 3" xfId="10423" xr:uid="{00000000-0005-0000-0000-00002C2B0000}"/>
    <cellStyle name="Porcentagem 6 2 3 5 4" xfId="7762" xr:uid="{00000000-0005-0000-0000-00002D2B0000}"/>
    <cellStyle name="Porcentagem 6 2 3 5 5" xfId="12973" xr:uid="{00000000-0005-0000-0000-00002E2B0000}"/>
    <cellStyle name="Porcentagem 6 2 3 5 6" xfId="5934" xr:uid="{00000000-0005-0000-0000-00002F2B0000}"/>
    <cellStyle name="Porcentagem 6 2 3 6" xfId="2416" xr:uid="{00000000-0005-0000-0000-0000302B0000}"/>
    <cellStyle name="Porcentagem 6 2 3 6 2" xfId="4259" xr:uid="{00000000-0005-0000-0000-0000312B0000}"/>
    <cellStyle name="Porcentagem 6 2 3 6 2 2" xfId="14921" xr:uid="{00000000-0005-0000-0000-0000322B0000}"/>
    <cellStyle name="Porcentagem 6 2 3 6 2 3" xfId="10424" xr:uid="{00000000-0005-0000-0000-0000332B0000}"/>
    <cellStyle name="Porcentagem 6 2 3 6 3" xfId="7897" xr:uid="{00000000-0005-0000-0000-0000342B0000}"/>
    <cellStyle name="Porcentagem 6 2 3 6 4" xfId="13108" xr:uid="{00000000-0005-0000-0000-0000352B0000}"/>
    <cellStyle name="Porcentagem 6 2 3 6 5" xfId="6069" xr:uid="{00000000-0005-0000-0000-0000362B0000}"/>
    <cellStyle name="Porcentagem 6 2 3 7" xfId="2743" xr:uid="{00000000-0005-0000-0000-0000372B0000}"/>
    <cellStyle name="Porcentagem 6 2 3 7 2" xfId="13408" xr:uid="{00000000-0005-0000-0000-0000382B0000}"/>
    <cellStyle name="Porcentagem 6 2 3 7 3" xfId="10425" xr:uid="{00000000-0005-0000-0000-0000392B0000}"/>
    <cellStyle name="Porcentagem 6 2 3 8" xfId="10426" xr:uid="{00000000-0005-0000-0000-00003A2B0000}"/>
    <cellStyle name="Porcentagem 6 2 3 9" xfId="6381" xr:uid="{00000000-0005-0000-0000-00003B2B0000}"/>
    <cellStyle name="Porcentagem 6 2 4" xfId="513" xr:uid="{00000000-0005-0000-0000-00003C2B0000}"/>
    <cellStyle name="Porcentagem 6 2 4 2" xfId="1076" xr:uid="{00000000-0005-0000-0000-00003D2B0000}"/>
    <cellStyle name="Porcentagem 6 2 4 2 2" xfId="1855" xr:uid="{00000000-0005-0000-0000-00003E2B0000}"/>
    <cellStyle name="Porcentagem 6 2 4 2 2 2" xfId="3811" xr:uid="{00000000-0005-0000-0000-00003F2B0000}"/>
    <cellStyle name="Porcentagem 6 2 4 2 2 2 2" xfId="14476" xr:uid="{00000000-0005-0000-0000-0000402B0000}"/>
    <cellStyle name="Porcentagem 6 2 4 2 2 2 3" xfId="10427" xr:uid="{00000000-0005-0000-0000-0000412B0000}"/>
    <cellStyle name="Porcentagem 6 2 4 2 2 3" xfId="10428" xr:uid="{00000000-0005-0000-0000-0000422B0000}"/>
    <cellStyle name="Porcentagem 6 2 4 2 2 4" xfId="7449" xr:uid="{00000000-0005-0000-0000-0000432B0000}"/>
    <cellStyle name="Porcentagem 6 2 4 2 2 5" xfId="12663" xr:uid="{00000000-0005-0000-0000-0000442B0000}"/>
    <cellStyle name="Porcentagem 6 2 4 2 2 6" xfId="5624" xr:uid="{00000000-0005-0000-0000-0000452B0000}"/>
    <cellStyle name="Porcentagem 6 2 4 2 3" xfId="3106" xr:uid="{00000000-0005-0000-0000-0000462B0000}"/>
    <cellStyle name="Porcentagem 6 2 4 2 3 2" xfId="13771" xr:uid="{00000000-0005-0000-0000-0000472B0000}"/>
    <cellStyle name="Porcentagem 6 2 4 2 3 3" xfId="10429" xr:uid="{00000000-0005-0000-0000-0000482B0000}"/>
    <cellStyle name="Porcentagem 6 2 4 2 4" xfId="10430" xr:uid="{00000000-0005-0000-0000-0000492B0000}"/>
    <cellStyle name="Porcentagem 6 2 4 2 5" xfId="6744" xr:uid="{00000000-0005-0000-0000-00004A2B0000}"/>
    <cellStyle name="Porcentagem 6 2 4 2 6" xfId="11958" xr:uid="{00000000-0005-0000-0000-00004B2B0000}"/>
    <cellStyle name="Porcentagem 6 2 4 2 7" xfId="4919" xr:uid="{00000000-0005-0000-0000-00004C2B0000}"/>
    <cellStyle name="Porcentagem 6 2 4 3" xfId="1854" xr:uid="{00000000-0005-0000-0000-00004D2B0000}"/>
    <cellStyle name="Porcentagem 6 2 4 3 2" xfId="3810" xr:uid="{00000000-0005-0000-0000-00004E2B0000}"/>
    <cellStyle name="Porcentagem 6 2 4 3 2 2" xfId="14475" xr:uid="{00000000-0005-0000-0000-00004F2B0000}"/>
    <cellStyle name="Porcentagem 6 2 4 3 2 3" xfId="10431" xr:uid="{00000000-0005-0000-0000-0000502B0000}"/>
    <cellStyle name="Porcentagem 6 2 4 3 3" xfId="10432" xr:uid="{00000000-0005-0000-0000-0000512B0000}"/>
    <cellStyle name="Porcentagem 6 2 4 3 4" xfId="7448" xr:uid="{00000000-0005-0000-0000-0000522B0000}"/>
    <cellStyle name="Porcentagem 6 2 4 3 5" xfId="12662" xr:uid="{00000000-0005-0000-0000-0000532B0000}"/>
    <cellStyle name="Porcentagem 6 2 4 3 6" xfId="5623" xr:uid="{00000000-0005-0000-0000-0000542B0000}"/>
    <cellStyle name="Porcentagem 6 2 4 4" xfId="2654" xr:uid="{00000000-0005-0000-0000-0000552B0000}"/>
    <cellStyle name="Porcentagem 6 2 4 4 2" xfId="13319" xr:uid="{00000000-0005-0000-0000-0000562B0000}"/>
    <cellStyle name="Porcentagem 6 2 4 4 3" xfId="10433" xr:uid="{00000000-0005-0000-0000-0000572B0000}"/>
    <cellStyle name="Porcentagem 6 2 4 5" xfId="10434" xr:uid="{00000000-0005-0000-0000-0000582B0000}"/>
    <cellStyle name="Porcentagem 6 2 4 6" xfId="6292" xr:uid="{00000000-0005-0000-0000-0000592B0000}"/>
    <cellStyle name="Porcentagem 6 2 4 7" xfId="11506" xr:uid="{00000000-0005-0000-0000-00005A2B0000}"/>
    <cellStyle name="Porcentagem 6 2 4 8" xfId="4467" xr:uid="{00000000-0005-0000-0000-00005B2B0000}"/>
    <cellStyle name="Porcentagem 6 2 5" xfId="725" xr:uid="{00000000-0005-0000-0000-00005C2B0000}"/>
    <cellStyle name="Porcentagem 6 2 5 2" xfId="1188" xr:uid="{00000000-0005-0000-0000-00005D2B0000}"/>
    <cellStyle name="Porcentagem 6 2 5 2 2" xfId="1857" xr:uid="{00000000-0005-0000-0000-00005E2B0000}"/>
    <cellStyle name="Porcentagem 6 2 5 2 2 2" xfId="3813" xr:uid="{00000000-0005-0000-0000-00005F2B0000}"/>
    <cellStyle name="Porcentagem 6 2 5 2 2 2 2" xfId="14478" xr:uid="{00000000-0005-0000-0000-0000602B0000}"/>
    <cellStyle name="Porcentagem 6 2 5 2 2 2 3" xfId="10435" xr:uid="{00000000-0005-0000-0000-0000612B0000}"/>
    <cellStyle name="Porcentagem 6 2 5 2 2 3" xfId="10436" xr:uid="{00000000-0005-0000-0000-0000622B0000}"/>
    <cellStyle name="Porcentagem 6 2 5 2 2 4" xfId="7451" xr:uid="{00000000-0005-0000-0000-0000632B0000}"/>
    <cellStyle name="Porcentagem 6 2 5 2 2 5" xfId="12665" xr:uid="{00000000-0005-0000-0000-0000642B0000}"/>
    <cellStyle name="Porcentagem 6 2 5 2 2 6" xfId="5626" xr:uid="{00000000-0005-0000-0000-0000652B0000}"/>
    <cellStyle name="Porcentagem 6 2 5 2 3" xfId="3156" xr:uid="{00000000-0005-0000-0000-0000662B0000}"/>
    <cellStyle name="Porcentagem 6 2 5 2 3 2" xfId="13821" xr:uid="{00000000-0005-0000-0000-0000672B0000}"/>
    <cellStyle name="Porcentagem 6 2 5 2 3 3" xfId="10437" xr:uid="{00000000-0005-0000-0000-0000682B0000}"/>
    <cellStyle name="Porcentagem 6 2 5 2 4" xfId="10438" xr:uid="{00000000-0005-0000-0000-0000692B0000}"/>
    <cellStyle name="Porcentagem 6 2 5 2 5" xfId="6794" xr:uid="{00000000-0005-0000-0000-00006A2B0000}"/>
    <cellStyle name="Porcentagem 6 2 5 2 6" xfId="12008" xr:uid="{00000000-0005-0000-0000-00006B2B0000}"/>
    <cellStyle name="Porcentagem 6 2 5 2 7" xfId="4969" xr:uid="{00000000-0005-0000-0000-00006C2B0000}"/>
    <cellStyle name="Porcentagem 6 2 5 3" xfId="1856" xr:uid="{00000000-0005-0000-0000-00006D2B0000}"/>
    <cellStyle name="Porcentagem 6 2 5 3 2" xfId="3812" xr:uid="{00000000-0005-0000-0000-00006E2B0000}"/>
    <cellStyle name="Porcentagem 6 2 5 3 2 2" xfId="14477" xr:uid="{00000000-0005-0000-0000-00006F2B0000}"/>
    <cellStyle name="Porcentagem 6 2 5 3 2 3" xfId="10439" xr:uid="{00000000-0005-0000-0000-0000702B0000}"/>
    <cellStyle name="Porcentagem 6 2 5 3 3" xfId="10440" xr:uid="{00000000-0005-0000-0000-0000712B0000}"/>
    <cellStyle name="Porcentagem 6 2 5 3 4" xfId="7450" xr:uid="{00000000-0005-0000-0000-0000722B0000}"/>
    <cellStyle name="Porcentagem 6 2 5 3 5" xfId="12664" xr:uid="{00000000-0005-0000-0000-0000732B0000}"/>
    <cellStyle name="Porcentagem 6 2 5 3 6" xfId="5625" xr:uid="{00000000-0005-0000-0000-0000742B0000}"/>
    <cellStyle name="Porcentagem 6 2 5 4" xfId="2789" xr:uid="{00000000-0005-0000-0000-0000752B0000}"/>
    <cellStyle name="Porcentagem 6 2 5 4 2" xfId="13454" xr:uid="{00000000-0005-0000-0000-0000762B0000}"/>
    <cellStyle name="Porcentagem 6 2 5 4 3" xfId="10441" xr:uid="{00000000-0005-0000-0000-0000772B0000}"/>
    <cellStyle name="Porcentagem 6 2 5 5" xfId="10442" xr:uid="{00000000-0005-0000-0000-0000782B0000}"/>
    <cellStyle name="Porcentagem 6 2 5 6" xfId="6427" xr:uid="{00000000-0005-0000-0000-0000792B0000}"/>
    <cellStyle name="Porcentagem 6 2 5 7" xfId="11641" xr:uid="{00000000-0005-0000-0000-00007A2B0000}"/>
    <cellStyle name="Porcentagem 6 2 5 8" xfId="4602" xr:uid="{00000000-0005-0000-0000-00007B2B0000}"/>
    <cellStyle name="Porcentagem 6 2 6" xfId="398" xr:uid="{00000000-0005-0000-0000-00007C2B0000}"/>
    <cellStyle name="Porcentagem 6 2 6 2" xfId="1020" xr:uid="{00000000-0005-0000-0000-00007D2B0000}"/>
    <cellStyle name="Porcentagem 6 2 6 2 2" xfId="1859" xr:uid="{00000000-0005-0000-0000-00007E2B0000}"/>
    <cellStyle name="Porcentagem 6 2 6 2 2 2" xfId="3815" xr:uid="{00000000-0005-0000-0000-00007F2B0000}"/>
    <cellStyle name="Porcentagem 6 2 6 2 2 2 2" xfId="14480" xr:uid="{00000000-0005-0000-0000-0000802B0000}"/>
    <cellStyle name="Porcentagem 6 2 6 2 2 2 3" xfId="10443" xr:uid="{00000000-0005-0000-0000-0000812B0000}"/>
    <cellStyle name="Porcentagem 6 2 6 2 2 3" xfId="10444" xr:uid="{00000000-0005-0000-0000-0000822B0000}"/>
    <cellStyle name="Porcentagem 6 2 6 2 2 4" xfId="7453" xr:uid="{00000000-0005-0000-0000-0000832B0000}"/>
    <cellStyle name="Porcentagem 6 2 6 2 2 5" xfId="12667" xr:uid="{00000000-0005-0000-0000-0000842B0000}"/>
    <cellStyle name="Porcentagem 6 2 6 2 2 6" xfId="5628" xr:uid="{00000000-0005-0000-0000-0000852B0000}"/>
    <cellStyle name="Porcentagem 6 2 6 2 3" xfId="3062" xr:uid="{00000000-0005-0000-0000-0000862B0000}"/>
    <cellStyle name="Porcentagem 6 2 6 2 3 2" xfId="13727" xr:uid="{00000000-0005-0000-0000-0000872B0000}"/>
    <cellStyle name="Porcentagem 6 2 6 2 3 3" xfId="10445" xr:uid="{00000000-0005-0000-0000-0000882B0000}"/>
    <cellStyle name="Porcentagem 6 2 6 2 4" xfId="10446" xr:uid="{00000000-0005-0000-0000-0000892B0000}"/>
    <cellStyle name="Porcentagem 6 2 6 2 5" xfId="6700" xr:uid="{00000000-0005-0000-0000-00008A2B0000}"/>
    <cellStyle name="Porcentagem 6 2 6 2 6" xfId="11914" xr:uid="{00000000-0005-0000-0000-00008B2B0000}"/>
    <cellStyle name="Porcentagem 6 2 6 2 7" xfId="4875" xr:uid="{00000000-0005-0000-0000-00008C2B0000}"/>
    <cellStyle name="Porcentagem 6 2 6 3" xfId="1858" xr:uid="{00000000-0005-0000-0000-00008D2B0000}"/>
    <cellStyle name="Porcentagem 6 2 6 3 2" xfId="3814" xr:uid="{00000000-0005-0000-0000-00008E2B0000}"/>
    <cellStyle name="Porcentagem 6 2 6 3 2 2" xfId="14479" xr:uid="{00000000-0005-0000-0000-00008F2B0000}"/>
    <cellStyle name="Porcentagem 6 2 6 3 2 3" xfId="10447" xr:uid="{00000000-0005-0000-0000-0000902B0000}"/>
    <cellStyle name="Porcentagem 6 2 6 3 3" xfId="10448" xr:uid="{00000000-0005-0000-0000-0000912B0000}"/>
    <cellStyle name="Porcentagem 6 2 6 3 4" xfId="7452" xr:uid="{00000000-0005-0000-0000-0000922B0000}"/>
    <cellStyle name="Porcentagem 6 2 6 3 5" xfId="12666" xr:uid="{00000000-0005-0000-0000-0000932B0000}"/>
    <cellStyle name="Porcentagem 6 2 6 3 6" xfId="5627" xr:uid="{00000000-0005-0000-0000-0000942B0000}"/>
    <cellStyle name="Porcentagem 6 2 6 4" xfId="2605" xr:uid="{00000000-0005-0000-0000-0000952B0000}"/>
    <cellStyle name="Porcentagem 6 2 6 4 2" xfId="13270" xr:uid="{00000000-0005-0000-0000-0000962B0000}"/>
    <cellStyle name="Porcentagem 6 2 6 4 3" xfId="10449" xr:uid="{00000000-0005-0000-0000-0000972B0000}"/>
    <cellStyle name="Porcentagem 6 2 6 5" xfId="10450" xr:uid="{00000000-0005-0000-0000-0000982B0000}"/>
    <cellStyle name="Porcentagem 6 2 6 6" xfId="6243" xr:uid="{00000000-0005-0000-0000-0000992B0000}"/>
    <cellStyle name="Porcentagem 6 2 6 7" xfId="11457" xr:uid="{00000000-0005-0000-0000-00009A2B0000}"/>
    <cellStyle name="Porcentagem 6 2 6 8" xfId="4418" xr:uid="{00000000-0005-0000-0000-00009B2B0000}"/>
    <cellStyle name="Porcentagem 6 2 7" xfId="873" xr:uid="{00000000-0005-0000-0000-00009C2B0000}"/>
    <cellStyle name="Porcentagem 6 2 7 2" xfId="1860" xr:uid="{00000000-0005-0000-0000-00009D2B0000}"/>
    <cellStyle name="Porcentagem 6 2 7 2 2" xfId="3816" xr:uid="{00000000-0005-0000-0000-00009E2B0000}"/>
    <cellStyle name="Porcentagem 6 2 7 2 2 2" xfId="14481" xr:uid="{00000000-0005-0000-0000-00009F2B0000}"/>
    <cellStyle name="Porcentagem 6 2 7 2 2 3" xfId="10451" xr:uid="{00000000-0005-0000-0000-0000A02B0000}"/>
    <cellStyle name="Porcentagem 6 2 7 2 3" xfId="10452" xr:uid="{00000000-0005-0000-0000-0000A12B0000}"/>
    <cellStyle name="Porcentagem 6 2 7 2 4" xfId="7454" xr:uid="{00000000-0005-0000-0000-0000A22B0000}"/>
    <cellStyle name="Porcentagem 6 2 7 2 5" xfId="12668" xr:uid="{00000000-0005-0000-0000-0000A32B0000}"/>
    <cellStyle name="Porcentagem 6 2 7 2 6" xfId="5629" xr:uid="{00000000-0005-0000-0000-0000A42B0000}"/>
    <cellStyle name="Porcentagem 6 2 7 3" xfId="2927" xr:uid="{00000000-0005-0000-0000-0000A52B0000}"/>
    <cellStyle name="Porcentagem 6 2 7 3 2" xfId="13592" xr:uid="{00000000-0005-0000-0000-0000A62B0000}"/>
    <cellStyle name="Porcentagem 6 2 7 3 3" xfId="10453" xr:uid="{00000000-0005-0000-0000-0000A72B0000}"/>
    <cellStyle name="Porcentagem 6 2 7 4" xfId="10454" xr:uid="{00000000-0005-0000-0000-0000A82B0000}"/>
    <cellStyle name="Porcentagem 6 2 7 5" xfId="6565" xr:uid="{00000000-0005-0000-0000-0000A92B0000}"/>
    <cellStyle name="Porcentagem 6 2 7 6" xfId="11779" xr:uid="{00000000-0005-0000-0000-0000AA2B0000}"/>
    <cellStyle name="Porcentagem 6 2 7 7" xfId="4740" xr:uid="{00000000-0005-0000-0000-0000AB2B0000}"/>
    <cellStyle name="Porcentagem 6 2 8" xfId="1338" xr:uid="{00000000-0005-0000-0000-0000AC2B0000}"/>
    <cellStyle name="Porcentagem 6 2 8 2" xfId="3294" xr:uid="{00000000-0005-0000-0000-0000AD2B0000}"/>
    <cellStyle name="Porcentagem 6 2 8 2 2" xfId="13959" xr:uid="{00000000-0005-0000-0000-0000AE2B0000}"/>
    <cellStyle name="Porcentagem 6 2 8 2 3" xfId="10455" xr:uid="{00000000-0005-0000-0000-0000AF2B0000}"/>
    <cellStyle name="Porcentagem 6 2 8 3" xfId="10456" xr:uid="{00000000-0005-0000-0000-0000B02B0000}"/>
    <cellStyle name="Porcentagem 6 2 8 4" xfId="6932" xr:uid="{00000000-0005-0000-0000-0000B12B0000}"/>
    <cellStyle name="Porcentagem 6 2 8 5" xfId="12146" xr:uid="{00000000-0005-0000-0000-0000B22B0000}"/>
    <cellStyle name="Porcentagem 6 2 8 6" xfId="5107" xr:uid="{00000000-0005-0000-0000-0000B32B0000}"/>
    <cellStyle name="Porcentagem 6 2 9" xfId="287" xr:uid="{00000000-0005-0000-0000-0000B42B0000}"/>
    <cellStyle name="Porcentagem 6 2 9 2" xfId="2560" xr:uid="{00000000-0005-0000-0000-0000B52B0000}"/>
    <cellStyle name="Porcentagem 6 2 9 2 2" xfId="13226" xr:uid="{00000000-0005-0000-0000-0000B62B0000}"/>
    <cellStyle name="Porcentagem 6 2 9 2 3" xfId="10457" xr:uid="{00000000-0005-0000-0000-0000B72B0000}"/>
    <cellStyle name="Porcentagem 6 2 9 3" xfId="10458" xr:uid="{00000000-0005-0000-0000-0000B82B0000}"/>
    <cellStyle name="Porcentagem 6 2 9 4" xfId="6198" xr:uid="{00000000-0005-0000-0000-0000B92B0000}"/>
    <cellStyle name="Porcentagem 6 2 9 5" xfId="11413" xr:uid="{00000000-0005-0000-0000-0000BA2B0000}"/>
    <cellStyle name="Porcentagem 6 2 9 6" xfId="4374" xr:uid="{00000000-0005-0000-0000-0000BB2B0000}"/>
    <cellStyle name="Porcentagem 6 3" xfId="622" xr:uid="{00000000-0005-0000-0000-0000BC2B0000}"/>
    <cellStyle name="Porcentagem 6 3 10" xfId="11552" xr:uid="{00000000-0005-0000-0000-0000BD2B0000}"/>
    <cellStyle name="Porcentagem 6 3 11" xfId="4513" xr:uid="{00000000-0005-0000-0000-0000BE2B0000}"/>
    <cellStyle name="Porcentagem 6 3 2" xfId="771" xr:uid="{00000000-0005-0000-0000-0000BF2B0000}"/>
    <cellStyle name="Porcentagem 6 3 2 2" xfId="1234" xr:uid="{00000000-0005-0000-0000-0000C02B0000}"/>
    <cellStyle name="Porcentagem 6 3 2 2 2" xfId="1863" xr:uid="{00000000-0005-0000-0000-0000C12B0000}"/>
    <cellStyle name="Porcentagem 6 3 2 2 2 2" xfId="3819" xr:uid="{00000000-0005-0000-0000-0000C22B0000}"/>
    <cellStyle name="Porcentagem 6 3 2 2 2 2 2" xfId="14484" xr:uid="{00000000-0005-0000-0000-0000C32B0000}"/>
    <cellStyle name="Porcentagem 6 3 2 2 2 2 3" xfId="10459" xr:uid="{00000000-0005-0000-0000-0000C42B0000}"/>
    <cellStyle name="Porcentagem 6 3 2 2 2 3" xfId="10460" xr:uid="{00000000-0005-0000-0000-0000C52B0000}"/>
    <cellStyle name="Porcentagem 6 3 2 2 2 4" xfId="7457" xr:uid="{00000000-0005-0000-0000-0000C62B0000}"/>
    <cellStyle name="Porcentagem 6 3 2 2 2 5" xfId="12671" xr:uid="{00000000-0005-0000-0000-0000C72B0000}"/>
    <cellStyle name="Porcentagem 6 3 2 2 2 6" xfId="5632" xr:uid="{00000000-0005-0000-0000-0000C82B0000}"/>
    <cellStyle name="Porcentagem 6 3 2 2 3" xfId="3202" xr:uid="{00000000-0005-0000-0000-0000C92B0000}"/>
    <cellStyle name="Porcentagem 6 3 2 2 3 2" xfId="13867" xr:uid="{00000000-0005-0000-0000-0000CA2B0000}"/>
    <cellStyle name="Porcentagem 6 3 2 2 3 3" xfId="10461" xr:uid="{00000000-0005-0000-0000-0000CB2B0000}"/>
    <cellStyle name="Porcentagem 6 3 2 2 4" xfId="10462" xr:uid="{00000000-0005-0000-0000-0000CC2B0000}"/>
    <cellStyle name="Porcentagem 6 3 2 2 5" xfId="6840" xr:uid="{00000000-0005-0000-0000-0000CD2B0000}"/>
    <cellStyle name="Porcentagem 6 3 2 2 6" xfId="12054" xr:uid="{00000000-0005-0000-0000-0000CE2B0000}"/>
    <cellStyle name="Porcentagem 6 3 2 2 7" xfId="5015" xr:uid="{00000000-0005-0000-0000-0000CF2B0000}"/>
    <cellStyle name="Porcentagem 6 3 2 3" xfId="1862" xr:uid="{00000000-0005-0000-0000-0000D02B0000}"/>
    <cellStyle name="Porcentagem 6 3 2 3 2" xfId="3818" xr:uid="{00000000-0005-0000-0000-0000D12B0000}"/>
    <cellStyle name="Porcentagem 6 3 2 3 2 2" xfId="14483" xr:uid="{00000000-0005-0000-0000-0000D22B0000}"/>
    <cellStyle name="Porcentagem 6 3 2 3 2 3" xfId="10463" xr:uid="{00000000-0005-0000-0000-0000D32B0000}"/>
    <cellStyle name="Porcentagem 6 3 2 3 3" xfId="10464" xr:uid="{00000000-0005-0000-0000-0000D42B0000}"/>
    <cellStyle name="Porcentagem 6 3 2 3 4" xfId="7456" xr:uid="{00000000-0005-0000-0000-0000D52B0000}"/>
    <cellStyle name="Porcentagem 6 3 2 3 5" xfId="12670" xr:uid="{00000000-0005-0000-0000-0000D62B0000}"/>
    <cellStyle name="Porcentagem 6 3 2 3 6" xfId="5631" xr:uid="{00000000-0005-0000-0000-0000D72B0000}"/>
    <cellStyle name="Porcentagem 6 3 2 4" xfId="2835" xr:uid="{00000000-0005-0000-0000-0000D82B0000}"/>
    <cellStyle name="Porcentagem 6 3 2 4 2" xfId="13500" xr:uid="{00000000-0005-0000-0000-0000D92B0000}"/>
    <cellStyle name="Porcentagem 6 3 2 4 3" xfId="10465" xr:uid="{00000000-0005-0000-0000-0000DA2B0000}"/>
    <cellStyle name="Porcentagem 6 3 2 5" xfId="10466" xr:uid="{00000000-0005-0000-0000-0000DB2B0000}"/>
    <cellStyle name="Porcentagem 6 3 2 6" xfId="6473" xr:uid="{00000000-0005-0000-0000-0000DC2B0000}"/>
    <cellStyle name="Porcentagem 6 3 2 7" xfId="11687" xr:uid="{00000000-0005-0000-0000-0000DD2B0000}"/>
    <cellStyle name="Porcentagem 6 3 2 8" xfId="4648" xr:uid="{00000000-0005-0000-0000-0000DE2B0000}"/>
    <cellStyle name="Porcentagem 6 3 3" xfId="923" xr:uid="{00000000-0005-0000-0000-0000DF2B0000}"/>
    <cellStyle name="Porcentagem 6 3 3 2" xfId="1864" xr:uid="{00000000-0005-0000-0000-0000E02B0000}"/>
    <cellStyle name="Porcentagem 6 3 3 2 2" xfId="3820" xr:uid="{00000000-0005-0000-0000-0000E12B0000}"/>
    <cellStyle name="Porcentagem 6 3 3 2 2 2" xfId="14485" xr:uid="{00000000-0005-0000-0000-0000E22B0000}"/>
    <cellStyle name="Porcentagem 6 3 3 2 2 3" xfId="10467" xr:uid="{00000000-0005-0000-0000-0000E32B0000}"/>
    <cellStyle name="Porcentagem 6 3 3 2 3" xfId="10468" xr:uid="{00000000-0005-0000-0000-0000E42B0000}"/>
    <cellStyle name="Porcentagem 6 3 3 2 4" xfId="7458" xr:uid="{00000000-0005-0000-0000-0000E52B0000}"/>
    <cellStyle name="Porcentagem 6 3 3 2 5" xfId="12672" xr:uid="{00000000-0005-0000-0000-0000E62B0000}"/>
    <cellStyle name="Porcentagem 6 3 3 2 6" xfId="5633" xr:uid="{00000000-0005-0000-0000-0000E72B0000}"/>
    <cellStyle name="Porcentagem 6 3 3 3" xfId="2973" xr:uid="{00000000-0005-0000-0000-0000E82B0000}"/>
    <cellStyle name="Porcentagem 6 3 3 3 2" xfId="13638" xr:uid="{00000000-0005-0000-0000-0000E92B0000}"/>
    <cellStyle name="Porcentagem 6 3 3 3 3" xfId="10469" xr:uid="{00000000-0005-0000-0000-0000EA2B0000}"/>
    <cellStyle name="Porcentagem 6 3 3 4" xfId="10470" xr:uid="{00000000-0005-0000-0000-0000EB2B0000}"/>
    <cellStyle name="Porcentagem 6 3 3 5" xfId="6611" xr:uid="{00000000-0005-0000-0000-0000EC2B0000}"/>
    <cellStyle name="Porcentagem 6 3 3 6" xfId="11825" xr:uid="{00000000-0005-0000-0000-0000ED2B0000}"/>
    <cellStyle name="Porcentagem 6 3 3 7" xfId="4786" xr:uid="{00000000-0005-0000-0000-0000EE2B0000}"/>
    <cellStyle name="Porcentagem 6 3 4" xfId="1861" xr:uid="{00000000-0005-0000-0000-0000EF2B0000}"/>
    <cellStyle name="Porcentagem 6 3 4 2" xfId="3817" xr:uid="{00000000-0005-0000-0000-0000F02B0000}"/>
    <cellStyle name="Porcentagem 6 3 4 2 2" xfId="14482" xr:uid="{00000000-0005-0000-0000-0000F12B0000}"/>
    <cellStyle name="Porcentagem 6 3 4 2 3" xfId="10471" xr:uid="{00000000-0005-0000-0000-0000F22B0000}"/>
    <cellStyle name="Porcentagem 6 3 4 3" xfId="10472" xr:uid="{00000000-0005-0000-0000-0000F32B0000}"/>
    <cellStyle name="Porcentagem 6 3 4 4" xfId="7455" xr:uid="{00000000-0005-0000-0000-0000F42B0000}"/>
    <cellStyle name="Porcentagem 6 3 4 5" xfId="12669" xr:uid="{00000000-0005-0000-0000-0000F52B0000}"/>
    <cellStyle name="Porcentagem 6 3 4 6" xfId="5630" xr:uid="{00000000-0005-0000-0000-0000F62B0000}"/>
    <cellStyle name="Porcentagem 6 3 5" xfId="2229" xr:uid="{00000000-0005-0000-0000-0000F72B0000}"/>
    <cellStyle name="Porcentagem 6 3 5 2" xfId="4081" xr:uid="{00000000-0005-0000-0000-0000F82B0000}"/>
    <cellStyle name="Porcentagem 6 3 5 2 2" xfId="14743" xr:uid="{00000000-0005-0000-0000-0000F92B0000}"/>
    <cellStyle name="Porcentagem 6 3 5 2 3" xfId="10473" xr:uid="{00000000-0005-0000-0000-0000FA2B0000}"/>
    <cellStyle name="Porcentagem 6 3 5 3" xfId="10474" xr:uid="{00000000-0005-0000-0000-0000FB2B0000}"/>
    <cellStyle name="Porcentagem 6 3 5 4" xfId="7719" xr:uid="{00000000-0005-0000-0000-0000FC2B0000}"/>
    <cellStyle name="Porcentagem 6 3 5 5" xfId="12930" xr:uid="{00000000-0005-0000-0000-0000FD2B0000}"/>
    <cellStyle name="Porcentagem 6 3 5 6" xfId="5891" xr:uid="{00000000-0005-0000-0000-0000FE2B0000}"/>
    <cellStyle name="Porcentagem 6 3 6" xfId="2373" xr:uid="{00000000-0005-0000-0000-0000FF2B0000}"/>
    <cellStyle name="Porcentagem 6 3 6 2" xfId="4216" xr:uid="{00000000-0005-0000-0000-0000002C0000}"/>
    <cellStyle name="Porcentagem 6 3 6 2 2" xfId="14878" xr:uid="{00000000-0005-0000-0000-0000012C0000}"/>
    <cellStyle name="Porcentagem 6 3 6 2 3" xfId="10475" xr:uid="{00000000-0005-0000-0000-0000022C0000}"/>
    <cellStyle name="Porcentagem 6 3 6 3" xfId="7854" xr:uid="{00000000-0005-0000-0000-0000032C0000}"/>
    <cellStyle name="Porcentagem 6 3 6 4" xfId="13065" xr:uid="{00000000-0005-0000-0000-0000042C0000}"/>
    <cellStyle name="Porcentagem 6 3 6 5" xfId="6026" xr:uid="{00000000-0005-0000-0000-0000052C0000}"/>
    <cellStyle name="Porcentagem 6 3 7" xfId="2700" xr:uid="{00000000-0005-0000-0000-0000062C0000}"/>
    <cellStyle name="Porcentagem 6 3 7 2" xfId="13365" xr:uid="{00000000-0005-0000-0000-0000072C0000}"/>
    <cellStyle name="Porcentagem 6 3 7 3" xfId="10476" xr:uid="{00000000-0005-0000-0000-0000082C0000}"/>
    <cellStyle name="Porcentagem 6 3 8" xfId="10477" xr:uid="{00000000-0005-0000-0000-0000092C0000}"/>
    <cellStyle name="Porcentagem 6 3 9" xfId="6338" xr:uid="{00000000-0005-0000-0000-00000A2C0000}"/>
    <cellStyle name="Porcentagem 6 4" xfId="673" xr:uid="{00000000-0005-0000-0000-00000B2C0000}"/>
    <cellStyle name="Porcentagem 6 4 10" xfId="11594" xr:uid="{00000000-0005-0000-0000-00000C2C0000}"/>
    <cellStyle name="Porcentagem 6 4 11" xfId="4555" xr:uid="{00000000-0005-0000-0000-00000D2C0000}"/>
    <cellStyle name="Porcentagem 6 4 2" xfId="814" xr:uid="{00000000-0005-0000-0000-00000E2C0000}"/>
    <cellStyle name="Porcentagem 6 4 2 2" xfId="1276" xr:uid="{00000000-0005-0000-0000-00000F2C0000}"/>
    <cellStyle name="Porcentagem 6 4 2 2 2" xfId="1867" xr:uid="{00000000-0005-0000-0000-0000102C0000}"/>
    <cellStyle name="Porcentagem 6 4 2 2 2 2" xfId="3823" xr:uid="{00000000-0005-0000-0000-0000112C0000}"/>
    <cellStyle name="Porcentagem 6 4 2 2 2 2 2" xfId="14488" xr:uid="{00000000-0005-0000-0000-0000122C0000}"/>
    <cellStyle name="Porcentagem 6 4 2 2 2 2 3" xfId="10478" xr:uid="{00000000-0005-0000-0000-0000132C0000}"/>
    <cellStyle name="Porcentagem 6 4 2 2 2 3" xfId="10479" xr:uid="{00000000-0005-0000-0000-0000142C0000}"/>
    <cellStyle name="Porcentagem 6 4 2 2 2 4" xfId="7461" xr:uid="{00000000-0005-0000-0000-0000152C0000}"/>
    <cellStyle name="Porcentagem 6 4 2 2 2 5" xfId="12675" xr:uid="{00000000-0005-0000-0000-0000162C0000}"/>
    <cellStyle name="Porcentagem 6 4 2 2 2 6" xfId="5636" xr:uid="{00000000-0005-0000-0000-0000172C0000}"/>
    <cellStyle name="Porcentagem 6 4 2 2 3" xfId="3244" xr:uid="{00000000-0005-0000-0000-0000182C0000}"/>
    <cellStyle name="Porcentagem 6 4 2 2 3 2" xfId="13909" xr:uid="{00000000-0005-0000-0000-0000192C0000}"/>
    <cellStyle name="Porcentagem 6 4 2 2 3 3" xfId="10480" xr:uid="{00000000-0005-0000-0000-00001A2C0000}"/>
    <cellStyle name="Porcentagem 6 4 2 2 4" xfId="10481" xr:uid="{00000000-0005-0000-0000-00001B2C0000}"/>
    <cellStyle name="Porcentagem 6 4 2 2 5" xfId="6882" xr:uid="{00000000-0005-0000-0000-00001C2C0000}"/>
    <cellStyle name="Porcentagem 6 4 2 2 6" xfId="12096" xr:uid="{00000000-0005-0000-0000-00001D2C0000}"/>
    <cellStyle name="Porcentagem 6 4 2 2 7" xfId="5057" xr:uid="{00000000-0005-0000-0000-00001E2C0000}"/>
    <cellStyle name="Porcentagem 6 4 2 3" xfId="1866" xr:uid="{00000000-0005-0000-0000-00001F2C0000}"/>
    <cellStyle name="Porcentagem 6 4 2 3 2" xfId="3822" xr:uid="{00000000-0005-0000-0000-0000202C0000}"/>
    <cellStyle name="Porcentagem 6 4 2 3 2 2" xfId="14487" xr:uid="{00000000-0005-0000-0000-0000212C0000}"/>
    <cellStyle name="Porcentagem 6 4 2 3 2 3" xfId="10482" xr:uid="{00000000-0005-0000-0000-0000222C0000}"/>
    <cellStyle name="Porcentagem 6 4 2 3 3" xfId="10483" xr:uid="{00000000-0005-0000-0000-0000232C0000}"/>
    <cellStyle name="Porcentagem 6 4 2 3 4" xfId="7460" xr:uid="{00000000-0005-0000-0000-0000242C0000}"/>
    <cellStyle name="Porcentagem 6 4 2 3 5" xfId="12674" xr:uid="{00000000-0005-0000-0000-0000252C0000}"/>
    <cellStyle name="Porcentagem 6 4 2 3 6" xfId="5635" xr:uid="{00000000-0005-0000-0000-0000262C0000}"/>
    <cellStyle name="Porcentagem 6 4 2 4" xfId="2877" xr:uid="{00000000-0005-0000-0000-0000272C0000}"/>
    <cellStyle name="Porcentagem 6 4 2 4 2" xfId="13542" xr:uid="{00000000-0005-0000-0000-0000282C0000}"/>
    <cellStyle name="Porcentagem 6 4 2 4 3" xfId="10484" xr:uid="{00000000-0005-0000-0000-0000292C0000}"/>
    <cellStyle name="Porcentagem 6 4 2 5" xfId="10485" xr:uid="{00000000-0005-0000-0000-00002A2C0000}"/>
    <cellStyle name="Porcentagem 6 4 2 6" xfId="6515" xr:uid="{00000000-0005-0000-0000-00002B2C0000}"/>
    <cellStyle name="Porcentagem 6 4 2 7" xfId="11729" xr:uid="{00000000-0005-0000-0000-00002C2C0000}"/>
    <cellStyle name="Porcentagem 6 4 2 8" xfId="4690" xr:uid="{00000000-0005-0000-0000-00002D2C0000}"/>
    <cellStyle name="Porcentagem 6 4 3" xfId="966" xr:uid="{00000000-0005-0000-0000-00002E2C0000}"/>
    <cellStyle name="Porcentagem 6 4 3 2" xfId="1868" xr:uid="{00000000-0005-0000-0000-00002F2C0000}"/>
    <cellStyle name="Porcentagem 6 4 3 2 2" xfId="3824" xr:uid="{00000000-0005-0000-0000-0000302C0000}"/>
    <cellStyle name="Porcentagem 6 4 3 2 2 2" xfId="14489" xr:uid="{00000000-0005-0000-0000-0000312C0000}"/>
    <cellStyle name="Porcentagem 6 4 3 2 2 3" xfId="10486" xr:uid="{00000000-0005-0000-0000-0000322C0000}"/>
    <cellStyle name="Porcentagem 6 4 3 2 3" xfId="10487" xr:uid="{00000000-0005-0000-0000-0000332C0000}"/>
    <cellStyle name="Porcentagem 6 4 3 2 4" xfId="7462" xr:uid="{00000000-0005-0000-0000-0000342C0000}"/>
    <cellStyle name="Porcentagem 6 4 3 2 5" xfId="12676" xr:uid="{00000000-0005-0000-0000-0000352C0000}"/>
    <cellStyle name="Porcentagem 6 4 3 2 6" xfId="5637" xr:uid="{00000000-0005-0000-0000-0000362C0000}"/>
    <cellStyle name="Porcentagem 6 4 3 3" xfId="3015" xr:uid="{00000000-0005-0000-0000-0000372C0000}"/>
    <cellStyle name="Porcentagem 6 4 3 3 2" xfId="13680" xr:uid="{00000000-0005-0000-0000-0000382C0000}"/>
    <cellStyle name="Porcentagem 6 4 3 3 3" xfId="10488" xr:uid="{00000000-0005-0000-0000-0000392C0000}"/>
    <cellStyle name="Porcentagem 6 4 3 4" xfId="10489" xr:uid="{00000000-0005-0000-0000-00003A2C0000}"/>
    <cellStyle name="Porcentagem 6 4 3 5" xfId="6653" xr:uid="{00000000-0005-0000-0000-00003B2C0000}"/>
    <cellStyle name="Porcentagem 6 4 3 6" xfId="11867" xr:uid="{00000000-0005-0000-0000-00003C2C0000}"/>
    <cellStyle name="Porcentagem 6 4 3 7" xfId="4828" xr:uid="{00000000-0005-0000-0000-00003D2C0000}"/>
    <cellStyle name="Porcentagem 6 4 4" xfId="1865" xr:uid="{00000000-0005-0000-0000-00003E2C0000}"/>
    <cellStyle name="Porcentagem 6 4 4 2" xfId="3821" xr:uid="{00000000-0005-0000-0000-00003F2C0000}"/>
    <cellStyle name="Porcentagem 6 4 4 2 2" xfId="14486" xr:uid="{00000000-0005-0000-0000-0000402C0000}"/>
    <cellStyle name="Porcentagem 6 4 4 2 3" xfId="10490" xr:uid="{00000000-0005-0000-0000-0000412C0000}"/>
    <cellStyle name="Porcentagem 6 4 4 3" xfId="10491" xr:uid="{00000000-0005-0000-0000-0000422C0000}"/>
    <cellStyle name="Porcentagem 6 4 4 4" xfId="7459" xr:uid="{00000000-0005-0000-0000-0000432C0000}"/>
    <cellStyle name="Porcentagem 6 4 4 5" xfId="12673" xr:uid="{00000000-0005-0000-0000-0000442C0000}"/>
    <cellStyle name="Porcentagem 6 4 4 6" xfId="5634" xr:uid="{00000000-0005-0000-0000-0000452C0000}"/>
    <cellStyle name="Porcentagem 6 4 5" xfId="2271" xr:uid="{00000000-0005-0000-0000-0000462C0000}"/>
    <cellStyle name="Porcentagem 6 4 5 2" xfId="4123" xr:uid="{00000000-0005-0000-0000-0000472C0000}"/>
    <cellStyle name="Porcentagem 6 4 5 2 2" xfId="14785" xr:uid="{00000000-0005-0000-0000-0000482C0000}"/>
    <cellStyle name="Porcentagem 6 4 5 2 3" xfId="10492" xr:uid="{00000000-0005-0000-0000-0000492C0000}"/>
    <cellStyle name="Porcentagem 6 4 5 3" xfId="10493" xr:uid="{00000000-0005-0000-0000-00004A2C0000}"/>
    <cellStyle name="Porcentagem 6 4 5 4" xfId="7761" xr:uid="{00000000-0005-0000-0000-00004B2C0000}"/>
    <cellStyle name="Porcentagem 6 4 5 5" xfId="12972" xr:uid="{00000000-0005-0000-0000-00004C2C0000}"/>
    <cellStyle name="Porcentagem 6 4 5 6" xfId="5933" xr:uid="{00000000-0005-0000-0000-00004D2C0000}"/>
    <cellStyle name="Porcentagem 6 4 6" xfId="2415" xr:uid="{00000000-0005-0000-0000-00004E2C0000}"/>
    <cellStyle name="Porcentagem 6 4 6 2" xfId="4258" xr:uid="{00000000-0005-0000-0000-00004F2C0000}"/>
    <cellStyle name="Porcentagem 6 4 6 2 2" xfId="14920" xr:uid="{00000000-0005-0000-0000-0000502C0000}"/>
    <cellStyle name="Porcentagem 6 4 6 2 3" xfId="10494" xr:uid="{00000000-0005-0000-0000-0000512C0000}"/>
    <cellStyle name="Porcentagem 6 4 6 3" xfId="7896" xr:uid="{00000000-0005-0000-0000-0000522C0000}"/>
    <cellStyle name="Porcentagem 6 4 6 4" xfId="13107" xr:uid="{00000000-0005-0000-0000-0000532C0000}"/>
    <cellStyle name="Porcentagem 6 4 6 5" xfId="6068" xr:uid="{00000000-0005-0000-0000-0000542C0000}"/>
    <cellStyle name="Porcentagem 6 4 7" xfId="2742" xr:uid="{00000000-0005-0000-0000-0000552C0000}"/>
    <cellStyle name="Porcentagem 6 4 7 2" xfId="13407" xr:uid="{00000000-0005-0000-0000-0000562C0000}"/>
    <cellStyle name="Porcentagem 6 4 7 3" xfId="10495" xr:uid="{00000000-0005-0000-0000-0000572C0000}"/>
    <cellStyle name="Porcentagem 6 4 8" xfId="10496" xr:uid="{00000000-0005-0000-0000-0000582C0000}"/>
    <cellStyle name="Porcentagem 6 4 9" xfId="6380" xr:uid="{00000000-0005-0000-0000-0000592C0000}"/>
    <cellStyle name="Porcentagem 6 5" xfId="512" xr:uid="{00000000-0005-0000-0000-00005A2C0000}"/>
    <cellStyle name="Porcentagem 6 5 2" xfId="1075" xr:uid="{00000000-0005-0000-0000-00005B2C0000}"/>
    <cellStyle name="Porcentagem 6 5 2 2" xfId="1870" xr:uid="{00000000-0005-0000-0000-00005C2C0000}"/>
    <cellStyle name="Porcentagem 6 5 2 2 2" xfId="3826" xr:uid="{00000000-0005-0000-0000-00005D2C0000}"/>
    <cellStyle name="Porcentagem 6 5 2 2 2 2" xfId="14491" xr:uid="{00000000-0005-0000-0000-00005E2C0000}"/>
    <cellStyle name="Porcentagem 6 5 2 2 2 3" xfId="10497" xr:uid="{00000000-0005-0000-0000-00005F2C0000}"/>
    <cellStyle name="Porcentagem 6 5 2 2 3" xfId="10498" xr:uid="{00000000-0005-0000-0000-0000602C0000}"/>
    <cellStyle name="Porcentagem 6 5 2 2 4" xfId="7464" xr:uid="{00000000-0005-0000-0000-0000612C0000}"/>
    <cellStyle name="Porcentagem 6 5 2 2 5" xfId="12678" xr:uid="{00000000-0005-0000-0000-0000622C0000}"/>
    <cellStyle name="Porcentagem 6 5 2 2 6" xfId="5639" xr:uid="{00000000-0005-0000-0000-0000632C0000}"/>
    <cellStyle name="Porcentagem 6 5 2 3" xfId="3105" xr:uid="{00000000-0005-0000-0000-0000642C0000}"/>
    <cellStyle name="Porcentagem 6 5 2 3 2" xfId="13770" xr:uid="{00000000-0005-0000-0000-0000652C0000}"/>
    <cellStyle name="Porcentagem 6 5 2 3 3" xfId="10499" xr:uid="{00000000-0005-0000-0000-0000662C0000}"/>
    <cellStyle name="Porcentagem 6 5 2 4" xfId="10500" xr:uid="{00000000-0005-0000-0000-0000672C0000}"/>
    <cellStyle name="Porcentagem 6 5 2 5" xfId="6743" xr:uid="{00000000-0005-0000-0000-0000682C0000}"/>
    <cellStyle name="Porcentagem 6 5 2 6" xfId="11957" xr:uid="{00000000-0005-0000-0000-0000692C0000}"/>
    <cellStyle name="Porcentagem 6 5 2 7" xfId="4918" xr:uid="{00000000-0005-0000-0000-00006A2C0000}"/>
    <cellStyle name="Porcentagem 6 5 3" xfId="1869" xr:uid="{00000000-0005-0000-0000-00006B2C0000}"/>
    <cellStyle name="Porcentagem 6 5 3 2" xfId="3825" xr:uid="{00000000-0005-0000-0000-00006C2C0000}"/>
    <cellStyle name="Porcentagem 6 5 3 2 2" xfId="14490" xr:uid="{00000000-0005-0000-0000-00006D2C0000}"/>
    <cellStyle name="Porcentagem 6 5 3 2 3" xfId="10501" xr:uid="{00000000-0005-0000-0000-00006E2C0000}"/>
    <cellStyle name="Porcentagem 6 5 3 3" xfId="10502" xr:uid="{00000000-0005-0000-0000-00006F2C0000}"/>
    <cellStyle name="Porcentagem 6 5 3 4" xfId="7463" xr:uid="{00000000-0005-0000-0000-0000702C0000}"/>
    <cellStyle name="Porcentagem 6 5 3 5" xfId="12677" xr:uid="{00000000-0005-0000-0000-0000712C0000}"/>
    <cellStyle name="Porcentagem 6 5 3 6" xfId="5638" xr:uid="{00000000-0005-0000-0000-0000722C0000}"/>
    <cellStyle name="Porcentagem 6 5 4" xfId="2653" xr:uid="{00000000-0005-0000-0000-0000732C0000}"/>
    <cellStyle name="Porcentagem 6 5 4 2" xfId="13318" xr:uid="{00000000-0005-0000-0000-0000742C0000}"/>
    <cellStyle name="Porcentagem 6 5 4 3" xfId="10503" xr:uid="{00000000-0005-0000-0000-0000752C0000}"/>
    <cellStyle name="Porcentagem 6 5 5" xfId="10504" xr:uid="{00000000-0005-0000-0000-0000762C0000}"/>
    <cellStyle name="Porcentagem 6 5 6" xfId="6291" xr:uid="{00000000-0005-0000-0000-0000772C0000}"/>
    <cellStyle name="Porcentagem 6 5 7" xfId="11505" xr:uid="{00000000-0005-0000-0000-0000782C0000}"/>
    <cellStyle name="Porcentagem 6 5 8" xfId="4466" xr:uid="{00000000-0005-0000-0000-0000792C0000}"/>
    <cellStyle name="Porcentagem 6 6" xfId="724" xr:uid="{00000000-0005-0000-0000-00007A2C0000}"/>
    <cellStyle name="Porcentagem 6 6 2" xfId="1187" xr:uid="{00000000-0005-0000-0000-00007B2C0000}"/>
    <cellStyle name="Porcentagem 6 6 2 2" xfId="1872" xr:uid="{00000000-0005-0000-0000-00007C2C0000}"/>
    <cellStyle name="Porcentagem 6 6 2 2 2" xfId="3828" xr:uid="{00000000-0005-0000-0000-00007D2C0000}"/>
    <cellStyle name="Porcentagem 6 6 2 2 2 2" xfId="14493" xr:uid="{00000000-0005-0000-0000-00007E2C0000}"/>
    <cellStyle name="Porcentagem 6 6 2 2 2 3" xfId="10505" xr:uid="{00000000-0005-0000-0000-00007F2C0000}"/>
    <cellStyle name="Porcentagem 6 6 2 2 3" xfId="10506" xr:uid="{00000000-0005-0000-0000-0000802C0000}"/>
    <cellStyle name="Porcentagem 6 6 2 2 4" xfId="7466" xr:uid="{00000000-0005-0000-0000-0000812C0000}"/>
    <cellStyle name="Porcentagem 6 6 2 2 5" xfId="12680" xr:uid="{00000000-0005-0000-0000-0000822C0000}"/>
    <cellStyle name="Porcentagem 6 6 2 2 6" xfId="5641" xr:uid="{00000000-0005-0000-0000-0000832C0000}"/>
    <cellStyle name="Porcentagem 6 6 2 3" xfId="3155" xr:uid="{00000000-0005-0000-0000-0000842C0000}"/>
    <cellStyle name="Porcentagem 6 6 2 3 2" xfId="13820" xr:uid="{00000000-0005-0000-0000-0000852C0000}"/>
    <cellStyle name="Porcentagem 6 6 2 3 3" xfId="10507" xr:uid="{00000000-0005-0000-0000-0000862C0000}"/>
    <cellStyle name="Porcentagem 6 6 2 4" xfId="10508" xr:uid="{00000000-0005-0000-0000-0000872C0000}"/>
    <cellStyle name="Porcentagem 6 6 2 5" xfId="6793" xr:uid="{00000000-0005-0000-0000-0000882C0000}"/>
    <cellStyle name="Porcentagem 6 6 2 6" xfId="12007" xr:uid="{00000000-0005-0000-0000-0000892C0000}"/>
    <cellStyle name="Porcentagem 6 6 2 7" xfId="4968" xr:uid="{00000000-0005-0000-0000-00008A2C0000}"/>
    <cellStyle name="Porcentagem 6 6 3" xfId="1871" xr:uid="{00000000-0005-0000-0000-00008B2C0000}"/>
    <cellStyle name="Porcentagem 6 6 3 2" xfId="3827" xr:uid="{00000000-0005-0000-0000-00008C2C0000}"/>
    <cellStyle name="Porcentagem 6 6 3 2 2" xfId="14492" xr:uid="{00000000-0005-0000-0000-00008D2C0000}"/>
    <cellStyle name="Porcentagem 6 6 3 2 3" xfId="10509" xr:uid="{00000000-0005-0000-0000-00008E2C0000}"/>
    <cellStyle name="Porcentagem 6 6 3 3" xfId="10510" xr:uid="{00000000-0005-0000-0000-00008F2C0000}"/>
    <cellStyle name="Porcentagem 6 6 3 4" xfId="7465" xr:uid="{00000000-0005-0000-0000-0000902C0000}"/>
    <cellStyle name="Porcentagem 6 6 3 5" xfId="12679" xr:uid="{00000000-0005-0000-0000-0000912C0000}"/>
    <cellStyle name="Porcentagem 6 6 3 6" xfId="5640" xr:uid="{00000000-0005-0000-0000-0000922C0000}"/>
    <cellStyle name="Porcentagem 6 6 4" xfId="2788" xr:uid="{00000000-0005-0000-0000-0000932C0000}"/>
    <cellStyle name="Porcentagem 6 6 4 2" xfId="13453" xr:uid="{00000000-0005-0000-0000-0000942C0000}"/>
    <cellStyle name="Porcentagem 6 6 4 3" xfId="10511" xr:uid="{00000000-0005-0000-0000-0000952C0000}"/>
    <cellStyle name="Porcentagem 6 6 5" xfId="10512" xr:uid="{00000000-0005-0000-0000-0000962C0000}"/>
    <cellStyle name="Porcentagem 6 6 6" xfId="6426" xr:uid="{00000000-0005-0000-0000-0000972C0000}"/>
    <cellStyle name="Porcentagem 6 6 7" xfId="11640" xr:uid="{00000000-0005-0000-0000-0000982C0000}"/>
    <cellStyle name="Porcentagem 6 6 8" xfId="4601" xr:uid="{00000000-0005-0000-0000-0000992C0000}"/>
    <cellStyle name="Porcentagem 6 7" xfId="397" xr:uid="{00000000-0005-0000-0000-00009A2C0000}"/>
    <cellStyle name="Porcentagem 6 7 2" xfId="1019" xr:uid="{00000000-0005-0000-0000-00009B2C0000}"/>
    <cellStyle name="Porcentagem 6 7 2 2" xfId="1874" xr:uid="{00000000-0005-0000-0000-00009C2C0000}"/>
    <cellStyle name="Porcentagem 6 7 2 2 2" xfId="3830" xr:uid="{00000000-0005-0000-0000-00009D2C0000}"/>
    <cellStyle name="Porcentagem 6 7 2 2 2 2" xfId="14495" xr:uid="{00000000-0005-0000-0000-00009E2C0000}"/>
    <cellStyle name="Porcentagem 6 7 2 2 2 3" xfId="10513" xr:uid="{00000000-0005-0000-0000-00009F2C0000}"/>
    <cellStyle name="Porcentagem 6 7 2 2 3" xfId="10514" xr:uid="{00000000-0005-0000-0000-0000A02C0000}"/>
    <cellStyle name="Porcentagem 6 7 2 2 4" xfId="7468" xr:uid="{00000000-0005-0000-0000-0000A12C0000}"/>
    <cellStyle name="Porcentagem 6 7 2 2 5" xfId="12682" xr:uid="{00000000-0005-0000-0000-0000A22C0000}"/>
    <cellStyle name="Porcentagem 6 7 2 2 6" xfId="5643" xr:uid="{00000000-0005-0000-0000-0000A32C0000}"/>
    <cellStyle name="Porcentagem 6 7 2 3" xfId="3061" xr:uid="{00000000-0005-0000-0000-0000A42C0000}"/>
    <cellStyle name="Porcentagem 6 7 2 3 2" xfId="13726" xr:uid="{00000000-0005-0000-0000-0000A52C0000}"/>
    <cellStyle name="Porcentagem 6 7 2 3 3" xfId="10515" xr:uid="{00000000-0005-0000-0000-0000A62C0000}"/>
    <cellStyle name="Porcentagem 6 7 2 4" xfId="10516" xr:uid="{00000000-0005-0000-0000-0000A72C0000}"/>
    <cellStyle name="Porcentagem 6 7 2 5" xfId="6699" xr:uid="{00000000-0005-0000-0000-0000A82C0000}"/>
    <cellStyle name="Porcentagem 6 7 2 6" xfId="11913" xr:uid="{00000000-0005-0000-0000-0000A92C0000}"/>
    <cellStyle name="Porcentagem 6 7 2 7" xfId="4874" xr:uid="{00000000-0005-0000-0000-0000AA2C0000}"/>
    <cellStyle name="Porcentagem 6 7 3" xfId="1873" xr:uid="{00000000-0005-0000-0000-0000AB2C0000}"/>
    <cellStyle name="Porcentagem 6 7 3 2" xfId="3829" xr:uid="{00000000-0005-0000-0000-0000AC2C0000}"/>
    <cellStyle name="Porcentagem 6 7 3 2 2" xfId="14494" xr:uid="{00000000-0005-0000-0000-0000AD2C0000}"/>
    <cellStyle name="Porcentagem 6 7 3 2 3" xfId="10517" xr:uid="{00000000-0005-0000-0000-0000AE2C0000}"/>
    <cellStyle name="Porcentagem 6 7 3 3" xfId="10518" xr:uid="{00000000-0005-0000-0000-0000AF2C0000}"/>
    <cellStyle name="Porcentagem 6 7 3 4" xfId="7467" xr:uid="{00000000-0005-0000-0000-0000B02C0000}"/>
    <cellStyle name="Porcentagem 6 7 3 5" xfId="12681" xr:uid="{00000000-0005-0000-0000-0000B12C0000}"/>
    <cellStyle name="Porcentagem 6 7 3 6" xfId="5642" xr:uid="{00000000-0005-0000-0000-0000B22C0000}"/>
    <cellStyle name="Porcentagem 6 7 4" xfId="2604" xr:uid="{00000000-0005-0000-0000-0000B32C0000}"/>
    <cellStyle name="Porcentagem 6 7 4 2" xfId="13269" xr:uid="{00000000-0005-0000-0000-0000B42C0000}"/>
    <cellStyle name="Porcentagem 6 7 4 3" xfId="10519" xr:uid="{00000000-0005-0000-0000-0000B52C0000}"/>
    <cellStyle name="Porcentagem 6 7 5" xfId="10520" xr:uid="{00000000-0005-0000-0000-0000B62C0000}"/>
    <cellStyle name="Porcentagem 6 7 6" xfId="6242" xr:uid="{00000000-0005-0000-0000-0000B72C0000}"/>
    <cellStyle name="Porcentagem 6 7 7" xfId="11456" xr:uid="{00000000-0005-0000-0000-0000B82C0000}"/>
    <cellStyle name="Porcentagem 6 7 8" xfId="4417" xr:uid="{00000000-0005-0000-0000-0000B92C0000}"/>
    <cellStyle name="Porcentagem 6 8" xfId="872" xr:uid="{00000000-0005-0000-0000-0000BA2C0000}"/>
    <cellStyle name="Porcentagem 6 8 2" xfId="1875" xr:uid="{00000000-0005-0000-0000-0000BB2C0000}"/>
    <cellStyle name="Porcentagem 6 8 2 2" xfId="3831" xr:uid="{00000000-0005-0000-0000-0000BC2C0000}"/>
    <cellStyle name="Porcentagem 6 8 2 2 2" xfId="14496" xr:uid="{00000000-0005-0000-0000-0000BD2C0000}"/>
    <cellStyle name="Porcentagem 6 8 2 2 3" xfId="10521" xr:uid="{00000000-0005-0000-0000-0000BE2C0000}"/>
    <cellStyle name="Porcentagem 6 8 2 3" xfId="10522" xr:uid="{00000000-0005-0000-0000-0000BF2C0000}"/>
    <cellStyle name="Porcentagem 6 8 2 4" xfId="7469" xr:uid="{00000000-0005-0000-0000-0000C02C0000}"/>
    <cellStyle name="Porcentagem 6 8 2 5" xfId="12683" xr:uid="{00000000-0005-0000-0000-0000C12C0000}"/>
    <cellStyle name="Porcentagem 6 8 2 6" xfId="5644" xr:uid="{00000000-0005-0000-0000-0000C22C0000}"/>
    <cellStyle name="Porcentagem 6 8 3" xfId="2926" xr:uid="{00000000-0005-0000-0000-0000C32C0000}"/>
    <cellStyle name="Porcentagem 6 8 3 2" xfId="13591" xr:uid="{00000000-0005-0000-0000-0000C42C0000}"/>
    <cellStyle name="Porcentagem 6 8 3 3" xfId="10523" xr:uid="{00000000-0005-0000-0000-0000C52C0000}"/>
    <cellStyle name="Porcentagem 6 8 4" xfId="10524" xr:uid="{00000000-0005-0000-0000-0000C62C0000}"/>
    <cellStyle name="Porcentagem 6 8 5" xfId="6564" xr:uid="{00000000-0005-0000-0000-0000C72C0000}"/>
    <cellStyle name="Porcentagem 6 8 6" xfId="11778" xr:uid="{00000000-0005-0000-0000-0000C82C0000}"/>
    <cellStyle name="Porcentagem 6 8 7" xfId="4739" xr:uid="{00000000-0005-0000-0000-0000C92C0000}"/>
    <cellStyle name="Porcentagem 6 9" xfId="1337" xr:uid="{00000000-0005-0000-0000-0000CA2C0000}"/>
    <cellStyle name="Porcentagem 6 9 2" xfId="3293" xr:uid="{00000000-0005-0000-0000-0000CB2C0000}"/>
    <cellStyle name="Porcentagem 6 9 2 2" xfId="13958" xr:uid="{00000000-0005-0000-0000-0000CC2C0000}"/>
    <cellStyle name="Porcentagem 6 9 2 3" xfId="10525" xr:uid="{00000000-0005-0000-0000-0000CD2C0000}"/>
    <cellStyle name="Porcentagem 6 9 3" xfId="10526" xr:uid="{00000000-0005-0000-0000-0000CE2C0000}"/>
    <cellStyle name="Porcentagem 6 9 4" xfId="6931" xr:uid="{00000000-0005-0000-0000-0000CF2C0000}"/>
    <cellStyle name="Porcentagem 6 9 5" xfId="12145" xr:uid="{00000000-0005-0000-0000-0000D02C0000}"/>
    <cellStyle name="Porcentagem 6 9 6" xfId="5106" xr:uid="{00000000-0005-0000-0000-0000D12C0000}"/>
    <cellStyle name="Porcentagem 7" xfId="304" xr:uid="{00000000-0005-0000-0000-0000D22C0000}"/>
    <cellStyle name="Porcentagem 7 2" xfId="1040" xr:uid="{00000000-0005-0000-0000-0000D32C0000}"/>
    <cellStyle name="Porcentagem 8" xfId="2287" xr:uid="{00000000-0005-0000-0000-0000D42C0000}"/>
    <cellStyle name="Porcentagem 9" xfId="99" xr:uid="{00000000-0005-0000-0000-0000D52C0000}"/>
    <cellStyle name="Result" xfId="70" xr:uid="{00000000-0005-0000-0000-0000D62C0000}"/>
    <cellStyle name="Result2" xfId="71" xr:uid="{00000000-0005-0000-0000-0000D72C0000}"/>
    <cellStyle name="Saída 2" xfId="2135" xr:uid="{00000000-0005-0000-0000-0000D82C0000}"/>
    <cellStyle name="Saída 2 2" xfId="2470" xr:uid="{00000000-0005-0000-0000-0000D92C0000}"/>
    <cellStyle name="Sep. milhar [0]" xfId="141" xr:uid="{00000000-0005-0000-0000-0000DA2C0000}"/>
    <cellStyle name="Separador de m" xfId="142" xr:uid="{00000000-0005-0000-0000-0000DB2C0000}"/>
    <cellStyle name="Separador de milhares 2" xfId="8" xr:uid="{00000000-0005-0000-0000-0000DC2C0000}"/>
    <cellStyle name="Separador de milhares 2 2" xfId="28" xr:uid="{00000000-0005-0000-0000-0000DD2C0000}"/>
    <cellStyle name="Separador de milhares 2 2 2" xfId="29" xr:uid="{00000000-0005-0000-0000-0000DE2C0000}"/>
    <cellStyle name="Separador de milhares 2 2 2 2" xfId="54" xr:uid="{00000000-0005-0000-0000-0000DF2C0000}"/>
    <cellStyle name="Separador de milhares 2 2 3" xfId="514" xr:uid="{00000000-0005-0000-0000-0000E02C0000}"/>
    <cellStyle name="Separador de milhares 2 2 4" xfId="399" xr:uid="{00000000-0005-0000-0000-0000E12C0000}"/>
    <cellStyle name="Separador de milhares 2 3" xfId="624" xr:uid="{00000000-0005-0000-0000-0000E22C0000}"/>
    <cellStyle name="Separador de milhares 2 3 2" xfId="1147" xr:uid="{00000000-0005-0000-0000-0000E32C0000}"/>
    <cellStyle name="Separador de milhares 2 4" xfId="429" xr:uid="{00000000-0005-0000-0000-0000E42C0000}"/>
    <cellStyle name="Separador de milhares 2 5" xfId="313" xr:uid="{00000000-0005-0000-0000-0000E52C0000}"/>
    <cellStyle name="Separador de milhares 3" xfId="4" xr:uid="{00000000-0005-0000-0000-0000E62C0000}"/>
    <cellStyle name="Separador de milhares 3 2" xfId="36" xr:uid="{00000000-0005-0000-0000-0000E72C0000}"/>
    <cellStyle name="Separador de milhares 3 3" xfId="50" xr:uid="{00000000-0005-0000-0000-0000E82C0000}"/>
    <cellStyle name="Separador de milhares 3 4" xfId="76" xr:uid="{00000000-0005-0000-0000-0000E92C0000}"/>
    <cellStyle name="Separador de milhares 4" xfId="30" xr:uid="{00000000-0005-0000-0000-0000EA2C0000}"/>
    <cellStyle name="Separador de milhares 4 2" xfId="31" xr:uid="{00000000-0005-0000-0000-0000EB2C0000}"/>
    <cellStyle name="Separador de milhares 4 2 2" xfId="56" xr:uid="{00000000-0005-0000-0000-0000EC2C0000}"/>
    <cellStyle name="Separador de milhares 4 3" xfId="32" xr:uid="{00000000-0005-0000-0000-0000ED2C0000}"/>
    <cellStyle name="Separador de milhares 4 4" xfId="38" xr:uid="{00000000-0005-0000-0000-0000EE2C0000}"/>
    <cellStyle name="Separador de milhares 4 5" xfId="55" xr:uid="{00000000-0005-0000-0000-0000EF2C0000}"/>
    <cellStyle name="Separador de milhares 4 6" xfId="73" xr:uid="{00000000-0005-0000-0000-0000F02C0000}"/>
    <cellStyle name="Separador de milhares 5" xfId="33" xr:uid="{00000000-0005-0000-0000-0000F12C0000}"/>
    <cellStyle name="Separador de milhares 5 2" xfId="57" xr:uid="{00000000-0005-0000-0000-0000F22C0000}"/>
    <cellStyle name="Sepavador de milhares [0]_Pasta2" xfId="143" xr:uid="{00000000-0005-0000-0000-0000F32C0000}"/>
    <cellStyle name="Standard_RP100_01 (metr.)" xfId="144" xr:uid="{00000000-0005-0000-0000-0000F42C0000}"/>
    <cellStyle name="Texto de Aviso 2" xfId="2136" xr:uid="{00000000-0005-0000-0000-0000F52C0000}"/>
    <cellStyle name="Texto de Aviso 2 2" xfId="2471" xr:uid="{00000000-0005-0000-0000-0000F62C0000}"/>
    <cellStyle name="Texto Explicativo 2" xfId="2137" xr:uid="{00000000-0005-0000-0000-0000F72C0000}"/>
    <cellStyle name="Texto Explicativo 2 2" xfId="2472" xr:uid="{00000000-0005-0000-0000-0000F82C0000}"/>
    <cellStyle name="Título 1 2" xfId="2138" xr:uid="{00000000-0005-0000-0000-0000F92C0000}"/>
    <cellStyle name="Título 1 2 2" xfId="2473" xr:uid="{00000000-0005-0000-0000-0000FA2C0000}"/>
    <cellStyle name="Título 2 2" xfId="2139" xr:uid="{00000000-0005-0000-0000-0000FB2C0000}"/>
    <cellStyle name="Título 2 2 2" xfId="2474" xr:uid="{00000000-0005-0000-0000-0000FC2C0000}"/>
    <cellStyle name="Título 3 2" xfId="2140" xr:uid="{00000000-0005-0000-0000-0000FD2C0000}"/>
    <cellStyle name="Título 3 2 2" xfId="2475" xr:uid="{00000000-0005-0000-0000-0000FE2C0000}"/>
    <cellStyle name="Título 4 2" xfId="2141" xr:uid="{00000000-0005-0000-0000-0000FF2C0000}"/>
    <cellStyle name="Título 4 2 2" xfId="2476" xr:uid="{00000000-0005-0000-0000-0000002D0000}"/>
    <cellStyle name="Titulo1" xfId="145" xr:uid="{00000000-0005-0000-0000-0000012D0000}"/>
    <cellStyle name="Titulo2" xfId="146" xr:uid="{00000000-0005-0000-0000-0000022D0000}"/>
    <cellStyle name="Vírgula" xfId="12" builtinId="3"/>
    <cellStyle name="Vírgula 10" xfId="148" xr:uid="{00000000-0005-0000-0000-0000042D0000}"/>
    <cellStyle name="Vírgula 10 10" xfId="289" xr:uid="{00000000-0005-0000-0000-0000052D0000}"/>
    <cellStyle name="Vírgula 10 10 2" xfId="2562" xr:uid="{00000000-0005-0000-0000-0000062D0000}"/>
    <cellStyle name="Vírgula 10 10 2 2" xfId="13227" xr:uid="{00000000-0005-0000-0000-0000072D0000}"/>
    <cellStyle name="Vírgula 10 10 2 3" xfId="10527" xr:uid="{00000000-0005-0000-0000-0000082D0000}"/>
    <cellStyle name="Vírgula 10 10 3" xfId="10528" xr:uid="{00000000-0005-0000-0000-0000092D0000}"/>
    <cellStyle name="Vírgula 10 10 4" xfId="6200" xr:uid="{00000000-0005-0000-0000-00000A2D0000}"/>
    <cellStyle name="Vírgula 10 10 5" xfId="11414" xr:uid="{00000000-0005-0000-0000-00000B2D0000}"/>
    <cellStyle name="Vírgula 10 10 6" xfId="4375" xr:uid="{00000000-0005-0000-0000-00000C2D0000}"/>
    <cellStyle name="Vírgula 10 11" xfId="2179" xr:uid="{00000000-0005-0000-0000-00000D2D0000}"/>
    <cellStyle name="Vírgula 10 11 2" xfId="4035" xr:uid="{00000000-0005-0000-0000-00000E2D0000}"/>
    <cellStyle name="Vírgula 10 11 2 2" xfId="14697" xr:uid="{00000000-0005-0000-0000-00000F2D0000}"/>
    <cellStyle name="Vírgula 10 11 2 3" xfId="10529" xr:uid="{00000000-0005-0000-0000-0000102D0000}"/>
    <cellStyle name="Vírgula 10 11 3" xfId="10530" xr:uid="{00000000-0005-0000-0000-0000112D0000}"/>
    <cellStyle name="Vírgula 10 11 4" xfId="7673" xr:uid="{00000000-0005-0000-0000-0000122D0000}"/>
    <cellStyle name="Vírgula 10 11 5" xfId="12884" xr:uid="{00000000-0005-0000-0000-0000132D0000}"/>
    <cellStyle name="Vírgula 10 11 6" xfId="5845" xr:uid="{00000000-0005-0000-0000-0000142D0000}"/>
    <cellStyle name="Vírgula 10 12" xfId="2328" xr:uid="{00000000-0005-0000-0000-0000152D0000}"/>
    <cellStyle name="Vírgula 10 12 2" xfId="4171" xr:uid="{00000000-0005-0000-0000-0000162D0000}"/>
    <cellStyle name="Vírgula 10 12 2 2" xfId="14833" xr:uid="{00000000-0005-0000-0000-0000172D0000}"/>
    <cellStyle name="Vírgula 10 12 2 3" xfId="10531" xr:uid="{00000000-0005-0000-0000-0000182D0000}"/>
    <cellStyle name="Vírgula 10 12 3" xfId="7809" xr:uid="{00000000-0005-0000-0000-0000192D0000}"/>
    <cellStyle name="Vírgula 10 12 4" xfId="13020" xr:uid="{00000000-0005-0000-0000-00001A2D0000}"/>
    <cellStyle name="Vírgula 10 12 5" xfId="5981" xr:uid="{00000000-0005-0000-0000-00001B2D0000}"/>
    <cellStyle name="Vírgula 10 13" xfId="2498" xr:uid="{00000000-0005-0000-0000-00001C2D0000}"/>
    <cellStyle name="Vírgula 10 13 2" xfId="10532" xr:uid="{00000000-0005-0000-0000-00001D2D0000}"/>
    <cellStyle name="Vírgula 10 13 3" xfId="13165" xr:uid="{00000000-0005-0000-0000-00001E2D0000}"/>
    <cellStyle name="Vírgula 10 13 4" xfId="6096" xr:uid="{00000000-0005-0000-0000-00001F2D0000}"/>
    <cellStyle name="Vírgula 10 14" xfId="10533" xr:uid="{00000000-0005-0000-0000-0000202D0000}"/>
    <cellStyle name="Vírgula 10 15" xfId="6136" xr:uid="{00000000-0005-0000-0000-0000212D0000}"/>
    <cellStyle name="Vírgula 10 16" xfId="11352" xr:uid="{00000000-0005-0000-0000-0000222D0000}"/>
    <cellStyle name="Vírgula 10 17" xfId="4313" xr:uid="{00000000-0005-0000-0000-0000232D0000}"/>
    <cellStyle name="Vírgula 10 2" xfId="197" xr:uid="{00000000-0005-0000-0000-0000242D0000}"/>
    <cellStyle name="Vírgula 10 2 10" xfId="2180" xr:uid="{00000000-0005-0000-0000-0000252D0000}"/>
    <cellStyle name="Vírgula 10 2 10 2" xfId="4036" xr:uid="{00000000-0005-0000-0000-0000262D0000}"/>
    <cellStyle name="Vírgula 10 2 10 2 2" xfId="14698" xr:uid="{00000000-0005-0000-0000-0000272D0000}"/>
    <cellStyle name="Vírgula 10 2 10 2 3" xfId="10534" xr:uid="{00000000-0005-0000-0000-0000282D0000}"/>
    <cellStyle name="Vírgula 10 2 10 3" xfId="10535" xr:uid="{00000000-0005-0000-0000-0000292D0000}"/>
    <cellStyle name="Vírgula 10 2 10 4" xfId="7674" xr:uid="{00000000-0005-0000-0000-00002A2D0000}"/>
    <cellStyle name="Vírgula 10 2 10 5" xfId="12885" xr:uid="{00000000-0005-0000-0000-00002B2D0000}"/>
    <cellStyle name="Vírgula 10 2 10 6" xfId="5846" xr:uid="{00000000-0005-0000-0000-00002C2D0000}"/>
    <cellStyle name="Vírgula 10 2 11" xfId="2329" xr:uid="{00000000-0005-0000-0000-00002D2D0000}"/>
    <cellStyle name="Vírgula 10 2 11 2" xfId="4172" xr:uid="{00000000-0005-0000-0000-00002E2D0000}"/>
    <cellStyle name="Vírgula 10 2 11 2 2" xfId="14834" xr:uid="{00000000-0005-0000-0000-00002F2D0000}"/>
    <cellStyle name="Vírgula 10 2 11 2 3" xfId="10536" xr:uid="{00000000-0005-0000-0000-0000302D0000}"/>
    <cellStyle name="Vírgula 10 2 11 3" xfId="7810" xr:uid="{00000000-0005-0000-0000-0000312D0000}"/>
    <cellStyle name="Vírgula 10 2 11 4" xfId="13021" xr:uid="{00000000-0005-0000-0000-0000322D0000}"/>
    <cellStyle name="Vírgula 10 2 11 5" xfId="5982" xr:uid="{00000000-0005-0000-0000-0000332D0000}"/>
    <cellStyle name="Vírgula 10 2 12" xfId="2525" xr:uid="{00000000-0005-0000-0000-0000342D0000}"/>
    <cellStyle name="Vírgula 10 2 12 2" xfId="10537" xr:uid="{00000000-0005-0000-0000-0000352D0000}"/>
    <cellStyle name="Vírgula 10 2 12 3" xfId="13192" xr:uid="{00000000-0005-0000-0000-0000362D0000}"/>
    <cellStyle name="Vírgula 10 2 12 4" xfId="6119" xr:uid="{00000000-0005-0000-0000-0000372D0000}"/>
    <cellStyle name="Vírgula 10 2 13" xfId="10538" xr:uid="{00000000-0005-0000-0000-0000382D0000}"/>
    <cellStyle name="Vírgula 10 2 14" xfId="6163" xr:uid="{00000000-0005-0000-0000-0000392D0000}"/>
    <cellStyle name="Vírgula 10 2 15" xfId="11379" xr:uid="{00000000-0005-0000-0000-00003A2D0000}"/>
    <cellStyle name="Vírgula 10 2 16" xfId="4340" xr:uid="{00000000-0005-0000-0000-00003B2D0000}"/>
    <cellStyle name="Vírgula 10 2 2" xfId="626" xr:uid="{00000000-0005-0000-0000-00003C2D0000}"/>
    <cellStyle name="Vírgula 10 2 2 10" xfId="11555" xr:uid="{00000000-0005-0000-0000-00003D2D0000}"/>
    <cellStyle name="Vírgula 10 2 2 11" xfId="4516" xr:uid="{00000000-0005-0000-0000-00003E2D0000}"/>
    <cellStyle name="Vírgula 10 2 2 2" xfId="775" xr:uid="{00000000-0005-0000-0000-00003F2D0000}"/>
    <cellStyle name="Vírgula 10 2 2 2 2" xfId="1237" xr:uid="{00000000-0005-0000-0000-0000402D0000}"/>
    <cellStyle name="Vírgula 10 2 2 2 2 2" xfId="1878" xr:uid="{00000000-0005-0000-0000-0000412D0000}"/>
    <cellStyle name="Vírgula 10 2 2 2 2 2 2" xfId="3834" xr:uid="{00000000-0005-0000-0000-0000422D0000}"/>
    <cellStyle name="Vírgula 10 2 2 2 2 2 2 2" xfId="14499" xr:uid="{00000000-0005-0000-0000-0000432D0000}"/>
    <cellStyle name="Vírgula 10 2 2 2 2 2 2 3" xfId="10539" xr:uid="{00000000-0005-0000-0000-0000442D0000}"/>
    <cellStyle name="Vírgula 10 2 2 2 2 2 3" xfId="10540" xr:uid="{00000000-0005-0000-0000-0000452D0000}"/>
    <cellStyle name="Vírgula 10 2 2 2 2 2 4" xfId="7472" xr:uid="{00000000-0005-0000-0000-0000462D0000}"/>
    <cellStyle name="Vírgula 10 2 2 2 2 2 5" xfId="12686" xr:uid="{00000000-0005-0000-0000-0000472D0000}"/>
    <cellStyle name="Vírgula 10 2 2 2 2 2 6" xfId="5647" xr:uid="{00000000-0005-0000-0000-0000482D0000}"/>
    <cellStyle name="Vírgula 10 2 2 2 2 3" xfId="3205" xr:uid="{00000000-0005-0000-0000-0000492D0000}"/>
    <cellStyle name="Vírgula 10 2 2 2 2 3 2" xfId="13870" xr:uid="{00000000-0005-0000-0000-00004A2D0000}"/>
    <cellStyle name="Vírgula 10 2 2 2 2 3 3" xfId="10541" xr:uid="{00000000-0005-0000-0000-00004B2D0000}"/>
    <cellStyle name="Vírgula 10 2 2 2 2 4" xfId="10542" xr:uid="{00000000-0005-0000-0000-00004C2D0000}"/>
    <cellStyle name="Vírgula 10 2 2 2 2 5" xfId="6843" xr:uid="{00000000-0005-0000-0000-00004D2D0000}"/>
    <cellStyle name="Vírgula 10 2 2 2 2 6" xfId="12057" xr:uid="{00000000-0005-0000-0000-00004E2D0000}"/>
    <cellStyle name="Vírgula 10 2 2 2 2 7" xfId="5018" xr:uid="{00000000-0005-0000-0000-00004F2D0000}"/>
    <cellStyle name="Vírgula 10 2 2 2 3" xfId="1877" xr:uid="{00000000-0005-0000-0000-0000502D0000}"/>
    <cellStyle name="Vírgula 10 2 2 2 3 2" xfId="3833" xr:uid="{00000000-0005-0000-0000-0000512D0000}"/>
    <cellStyle name="Vírgula 10 2 2 2 3 2 2" xfId="14498" xr:uid="{00000000-0005-0000-0000-0000522D0000}"/>
    <cellStyle name="Vírgula 10 2 2 2 3 2 3" xfId="10543" xr:uid="{00000000-0005-0000-0000-0000532D0000}"/>
    <cellStyle name="Vírgula 10 2 2 2 3 3" xfId="10544" xr:uid="{00000000-0005-0000-0000-0000542D0000}"/>
    <cellStyle name="Vírgula 10 2 2 2 3 4" xfId="7471" xr:uid="{00000000-0005-0000-0000-0000552D0000}"/>
    <cellStyle name="Vírgula 10 2 2 2 3 5" xfId="12685" xr:uid="{00000000-0005-0000-0000-0000562D0000}"/>
    <cellStyle name="Vírgula 10 2 2 2 3 6" xfId="5646" xr:uid="{00000000-0005-0000-0000-0000572D0000}"/>
    <cellStyle name="Vírgula 10 2 2 2 4" xfId="2838" xr:uid="{00000000-0005-0000-0000-0000582D0000}"/>
    <cellStyle name="Vírgula 10 2 2 2 4 2" xfId="13503" xr:uid="{00000000-0005-0000-0000-0000592D0000}"/>
    <cellStyle name="Vírgula 10 2 2 2 4 3" xfId="10545" xr:uid="{00000000-0005-0000-0000-00005A2D0000}"/>
    <cellStyle name="Vírgula 10 2 2 2 5" xfId="10546" xr:uid="{00000000-0005-0000-0000-00005B2D0000}"/>
    <cellStyle name="Vírgula 10 2 2 2 6" xfId="6476" xr:uid="{00000000-0005-0000-0000-00005C2D0000}"/>
    <cellStyle name="Vírgula 10 2 2 2 7" xfId="11690" xr:uid="{00000000-0005-0000-0000-00005D2D0000}"/>
    <cellStyle name="Vírgula 10 2 2 2 8" xfId="4651" xr:uid="{00000000-0005-0000-0000-00005E2D0000}"/>
    <cellStyle name="Vírgula 10 2 2 3" xfId="926" xr:uid="{00000000-0005-0000-0000-00005F2D0000}"/>
    <cellStyle name="Vírgula 10 2 2 3 2" xfId="1879" xr:uid="{00000000-0005-0000-0000-0000602D0000}"/>
    <cellStyle name="Vírgula 10 2 2 3 2 2" xfId="3835" xr:uid="{00000000-0005-0000-0000-0000612D0000}"/>
    <cellStyle name="Vírgula 10 2 2 3 2 2 2" xfId="14500" xr:uid="{00000000-0005-0000-0000-0000622D0000}"/>
    <cellStyle name="Vírgula 10 2 2 3 2 2 3" xfId="10547" xr:uid="{00000000-0005-0000-0000-0000632D0000}"/>
    <cellStyle name="Vírgula 10 2 2 3 2 3" xfId="10548" xr:uid="{00000000-0005-0000-0000-0000642D0000}"/>
    <cellStyle name="Vírgula 10 2 2 3 2 4" xfId="7473" xr:uid="{00000000-0005-0000-0000-0000652D0000}"/>
    <cellStyle name="Vírgula 10 2 2 3 2 5" xfId="12687" xr:uid="{00000000-0005-0000-0000-0000662D0000}"/>
    <cellStyle name="Vírgula 10 2 2 3 2 6" xfId="5648" xr:uid="{00000000-0005-0000-0000-0000672D0000}"/>
    <cellStyle name="Vírgula 10 2 2 3 3" xfId="2976" xr:uid="{00000000-0005-0000-0000-0000682D0000}"/>
    <cellStyle name="Vírgula 10 2 2 3 3 2" xfId="13641" xr:uid="{00000000-0005-0000-0000-0000692D0000}"/>
    <cellStyle name="Vírgula 10 2 2 3 3 3" xfId="10549" xr:uid="{00000000-0005-0000-0000-00006A2D0000}"/>
    <cellStyle name="Vírgula 10 2 2 3 4" xfId="10550" xr:uid="{00000000-0005-0000-0000-00006B2D0000}"/>
    <cellStyle name="Vírgula 10 2 2 3 5" xfId="6614" xr:uid="{00000000-0005-0000-0000-00006C2D0000}"/>
    <cellStyle name="Vírgula 10 2 2 3 6" xfId="11828" xr:uid="{00000000-0005-0000-0000-00006D2D0000}"/>
    <cellStyle name="Vírgula 10 2 2 3 7" xfId="4789" xr:uid="{00000000-0005-0000-0000-00006E2D0000}"/>
    <cellStyle name="Vírgula 10 2 2 4" xfId="1876" xr:uid="{00000000-0005-0000-0000-00006F2D0000}"/>
    <cellStyle name="Vírgula 10 2 2 4 2" xfId="3832" xr:uid="{00000000-0005-0000-0000-0000702D0000}"/>
    <cellStyle name="Vírgula 10 2 2 4 2 2" xfId="14497" xr:uid="{00000000-0005-0000-0000-0000712D0000}"/>
    <cellStyle name="Vírgula 10 2 2 4 2 3" xfId="10551" xr:uid="{00000000-0005-0000-0000-0000722D0000}"/>
    <cellStyle name="Vírgula 10 2 2 4 3" xfId="10552" xr:uid="{00000000-0005-0000-0000-0000732D0000}"/>
    <cellStyle name="Vírgula 10 2 2 4 4" xfId="7470" xr:uid="{00000000-0005-0000-0000-0000742D0000}"/>
    <cellStyle name="Vírgula 10 2 2 4 5" xfId="12684" xr:uid="{00000000-0005-0000-0000-0000752D0000}"/>
    <cellStyle name="Vírgula 10 2 2 4 6" xfId="5645" xr:uid="{00000000-0005-0000-0000-0000762D0000}"/>
    <cellStyle name="Vírgula 10 2 2 5" xfId="2232" xr:uid="{00000000-0005-0000-0000-0000772D0000}"/>
    <cellStyle name="Vírgula 10 2 2 5 2" xfId="4084" xr:uid="{00000000-0005-0000-0000-0000782D0000}"/>
    <cellStyle name="Vírgula 10 2 2 5 2 2" xfId="14746" xr:uid="{00000000-0005-0000-0000-0000792D0000}"/>
    <cellStyle name="Vírgula 10 2 2 5 2 3" xfId="10553" xr:uid="{00000000-0005-0000-0000-00007A2D0000}"/>
    <cellStyle name="Vírgula 10 2 2 5 3" xfId="10554" xr:uid="{00000000-0005-0000-0000-00007B2D0000}"/>
    <cellStyle name="Vírgula 10 2 2 5 4" xfId="7722" xr:uid="{00000000-0005-0000-0000-00007C2D0000}"/>
    <cellStyle name="Vírgula 10 2 2 5 5" xfId="12933" xr:uid="{00000000-0005-0000-0000-00007D2D0000}"/>
    <cellStyle name="Vírgula 10 2 2 5 6" xfId="5894" xr:uid="{00000000-0005-0000-0000-00007E2D0000}"/>
    <cellStyle name="Vírgula 10 2 2 6" xfId="2376" xr:uid="{00000000-0005-0000-0000-00007F2D0000}"/>
    <cellStyle name="Vírgula 10 2 2 6 2" xfId="4219" xr:uid="{00000000-0005-0000-0000-0000802D0000}"/>
    <cellStyle name="Vírgula 10 2 2 6 2 2" xfId="14881" xr:uid="{00000000-0005-0000-0000-0000812D0000}"/>
    <cellStyle name="Vírgula 10 2 2 6 2 3" xfId="10555" xr:uid="{00000000-0005-0000-0000-0000822D0000}"/>
    <cellStyle name="Vírgula 10 2 2 6 3" xfId="7857" xr:uid="{00000000-0005-0000-0000-0000832D0000}"/>
    <cellStyle name="Vírgula 10 2 2 6 4" xfId="13068" xr:uid="{00000000-0005-0000-0000-0000842D0000}"/>
    <cellStyle name="Vírgula 10 2 2 6 5" xfId="6029" xr:uid="{00000000-0005-0000-0000-0000852D0000}"/>
    <cellStyle name="Vírgula 10 2 2 7" xfId="2703" xr:uid="{00000000-0005-0000-0000-0000862D0000}"/>
    <cellStyle name="Vírgula 10 2 2 7 2" xfId="13368" xr:uid="{00000000-0005-0000-0000-0000872D0000}"/>
    <cellStyle name="Vírgula 10 2 2 7 3" xfId="10556" xr:uid="{00000000-0005-0000-0000-0000882D0000}"/>
    <cellStyle name="Vírgula 10 2 2 8" xfId="10557" xr:uid="{00000000-0005-0000-0000-0000892D0000}"/>
    <cellStyle name="Vírgula 10 2 2 9" xfId="6341" xr:uid="{00000000-0005-0000-0000-00008A2D0000}"/>
    <cellStyle name="Vírgula 10 2 3" xfId="676" xr:uid="{00000000-0005-0000-0000-00008B2D0000}"/>
    <cellStyle name="Vírgula 10 2 3 10" xfId="11597" xr:uid="{00000000-0005-0000-0000-00008C2D0000}"/>
    <cellStyle name="Vírgula 10 2 3 11" xfId="4558" xr:uid="{00000000-0005-0000-0000-00008D2D0000}"/>
    <cellStyle name="Vírgula 10 2 3 2" xfId="817" xr:uid="{00000000-0005-0000-0000-00008E2D0000}"/>
    <cellStyle name="Vírgula 10 2 3 2 2" xfId="1279" xr:uid="{00000000-0005-0000-0000-00008F2D0000}"/>
    <cellStyle name="Vírgula 10 2 3 2 2 2" xfId="1882" xr:uid="{00000000-0005-0000-0000-0000902D0000}"/>
    <cellStyle name="Vírgula 10 2 3 2 2 2 2" xfId="3838" xr:uid="{00000000-0005-0000-0000-0000912D0000}"/>
    <cellStyle name="Vírgula 10 2 3 2 2 2 2 2" xfId="14503" xr:uid="{00000000-0005-0000-0000-0000922D0000}"/>
    <cellStyle name="Vírgula 10 2 3 2 2 2 2 3" xfId="10558" xr:uid="{00000000-0005-0000-0000-0000932D0000}"/>
    <cellStyle name="Vírgula 10 2 3 2 2 2 3" xfId="10559" xr:uid="{00000000-0005-0000-0000-0000942D0000}"/>
    <cellStyle name="Vírgula 10 2 3 2 2 2 4" xfId="7476" xr:uid="{00000000-0005-0000-0000-0000952D0000}"/>
    <cellStyle name="Vírgula 10 2 3 2 2 2 5" xfId="12690" xr:uid="{00000000-0005-0000-0000-0000962D0000}"/>
    <cellStyle name="Vírgula 10 2 3 2 2 2 6" xfId="5651" xr:uid="{00000000-0005-0000-0000-0000972D0000}"/>
    <cellStyle name="Vírgula 10 2 3 2 2 3" xfId="3247" xr:uid="{00000000-0005-0000-0000-0000982D0000}"/>
    <cellStyle name="Vírgula 10 2 3 2 2 3 2" xfId="13912" xr:uid="{00000000-0005-0000-0000-0000992D0000}"/>
    <cellStyle name="Vírgula 10 2 3 2 2 3 3" xfId="10560" xr:uid="{00000000-0005-0000-0000-00009A2D0000}"/>
    <cellStyle name="Vírgula 10 2 3 2 2 4" xfId="10561" xr:uid="{00000000-0005-0000-0000-00009B2D0000}"/>
    <cellStyle name="Vírgula 10 2 3 2 2 5" xfId="6885" xr:uid="{00000000-0005-0000-0000-00009C2D0000}"/>
    <cellStyle name="Vírgula 10 2 3 2 2 6" xfId="12099" xr:uid="{00000000-0005-0000-0000-00009D2D0000}"/>
    <cellStyle name="Vírgula 10 2 3 2 2 7" xfId="5060" xr:uid="{00000000-0005-0000-0000-00009E2D0000}"/>
    <cellStyle name="Vírgula 10 2 3 2 3" xfId="1881" xr:uid="{00000000-0005-0000-0000-00009F2D0000}"/>
    <cellStyle name="Vírgula 10 2 3 2 3 2" xfId="3837" xr:uid="{00000000-0005-0000-0000-0000A02D0000}"/>
    <cellStyle name="Vírgula 10 2 3 2 3 2 2" xfId="14502" xr:uid="{00000000-0005-0000-0000-0000A12D0000}"/>
    <cellStyle name="Vírgula 10 2 3 2 3 2 3" xfId="10562" xr:uid="{00000000-0005-0000-0000-0000A22D0000}"/>
    <cellStyle name="Vírgula 10 2 3 2 3 3" xfId="10563" xr:uid="{00000000-0005-0000-0000-0000A32D0000}"/>
    <cellStyle name="Vírgula 10 2 3 2 3 4" xfId="7475" xr:uid="{00000000-0005-0000-0000-0000A42D0000}"/>
    <cellStyle name="Vírgula 10 2 3 2 3 5" xfId="12689" xr:uid="{00000000-0005-0000-0000-0000A52D0000}"/>
    <cellStyle name="Vírgula 10 2 3 2 3 6" xfId="5650" xr:uid="{00000000-0005-0000-0000-0000A62D0000}"/>
    <cellStyle name="Vírgula 10 2 3 2 4" xfId="2880" xr:uid="{00000000-0005-0000-0000-0000A72D0000}"/>
    <cellStyle name="Vírgula 10 2 3 2 4 2" xfId="13545" xr:uid="{00000000-0005-0000-0000-0000A82D0000}"/>
    <cellStyle name="Vírgula 10 2 3 2 4 3" xfId="10564" xr:uid="{00000000-0005-0000-0000-0000A92D0000}"/>
    <cellStyle name="Vírgula 10 2 3 2 5" xfId="10565" xr:uid="{00000000-0005-0000-0000-0000AA2D0000}"/>
    <cellStyle name="Vírgula 10 2 3 2 6" xfId="6518" xr:uid="{00000000-0005-0000-0000-0000AB2D0000}"/>
    <cellStyle name="Vírgula 10 2 3 2 7" xfId="11732" xr:uid="{00000000-0005-0000-0000-0000AC2D0000}"/>
    <cellStyle name="Vírgula 10 2 3 2 8" xfId="4693" xr:uid="{00000000-0005-0000-0000-0000AD2D0000}"/>
    <cellStyle name="Vírgula 10 2 3 3" xfId="969" xr:uid="{00000000-0005-0000-0000-0000AE2D0000}"/>
    <cellStyle name="Vírgula 10 2 3 3 2" xfId="1883" xr:uid="{00000000-0005-0000-0000-0000AF2D0000}"/>
    <cellStyle name="Vírgula 10 2 3 3 2 2" xfId="3839" xr:uid="{00000000-0005-0000-0000-0000B02D0000}"/>
    <cellStyle name="Vírgula 10 2 3 3 2 2 2" xfId="14504" xr:uid="{00000000-0005-0000-0000-0000B12D0000}"/>
    <cellStyle name="Vírgula 10 2 3 3 2 2 3" xfId="10566" xr:uid="{00000000-0005-0000-0000-0000B22D0000}"/>
    <cellStyle name="Vírgula 10 2 3 3 2 3" xfId="10567" xr:uid="{00000000-0005-0000-0000-0000B32D0000}"/>
    <cellStyle name="Vírgula 10 2 3 3 2 4" xfId="7477" xr:uid="{00000000-0005-0000-0000-0000B42D0000}"/>
    <cellStyle name="Vírgula 10 2 3 3 2 5" xfId="12691" xr:uid="{00000000-0005-0000-0000-0000B52D0000}"/>
    <cellStyle name="Vírgula 10 2 3 3 2 6" xfId="5652" xr:uid="{00000000-0005-0000-0000-0000B62D0000}"/>
    <cellStyle name="Vírgula 10 2 3 3 3" xfId="3018" xr:uid="{00000000-0005-0000-0000-0000B72D0000}"/>
    <cellStyle name="Vírgula 10 2 3 3 3 2" xfId="13683" xr:uid="{00000000-0005-0000-0000-0000B82D0000}"/>
    <cellStyle name="Vírgula 10 2 3 3 3 3" xfId="10568" xr:uid="{00000000-0005-0000-0000-0000B92D0000}"/>
    <cellStyle name="Vírgula 10 2 3 3 4" xfId="10569" xr:uid="{00000000-0005-0000-0000-0000BA2D0000}"/>
    <cellStyle name="Vírgula 10 2 3 3 5" xfId="6656" xr:uid="{00000000-0005-0000-0000-0000BB2D0000}"/>
    <cellStyle name="Vírgula 10 2 3 3 6" xfId="11870" xr:uid="{00000000-0005-0000-0000-0000BC2D0000}"/>
    <cellStyle name="Vírgula 10 2 3 3 7" xfId="4831" xr:uid="{00000000-0005-0000-0000-0000BD2D0000}"/>
    <cellStyle name="Vírgula 10 2 3 4" xfId="1880" xr:uid="{00000000-0005-0000-0000-0000BE2D0000}"/>
    <cellStyle name="Vírgula 10 2 3 4 2" xfId="3836" xr:uid="{00000000-0005-0000-0000-0000BF2D0000}"/>
    <cellStyle name="Vírgula 10 2 3 4 2 2" xfId="14501" xr:uid="{00000000-0005-0000-0000-0000C02D0000}"/>
    <cellStyle name="Vírgula 10 2 3 4 2 3" xfId="10570" xr:uid="{00000000-0005-0000-0000-0000C12D0000}"/>
    <cellStyle name="Vírgula 10 2 3 4 3" xfId="10571" xr:uid="{00000000-0005-0000-0000-0000C22D0000}"/>
    <cellStyle name="Vírgula 10 2 3 4 4" xfId="7474" xr:uid="{00000000-0005-0000-0000-0000C32D0000}"/>
    <cellStyle name="Vírgula 10 2 3 4 5" xfId="12688" xr:uid="{00000000-0005-0000-0000-0000C42D0000}"/>
    <cellStyle name="Vírgula 10 2 3 4 6" xfId="5649" xr:uid="{00000000-0005-0000-0000-0000C52D0000}"/>
    <cellStyle name="Vírgula 10 2 3 5" xfId="2274" xr:uid="{00000000-0005-0000-0000-0000C62D0000}"/>
    <cellStyle name="Vírgula 10 2 3 5 2" xfId="4126" xr:uid="{00000000-0005-0000-0000-0000C72D0000}"/>
    <cellStyle name="Vírgula 10 2 3 5 2 2" xfId="14788" xr:uid="{00000000-0005-0000-0000-0000C82D0000}"/>
    <cellStyle name="Vírgula 10 2 3 5 2 3" xfId="10572" xr:uid="{00000000-0005-0000-0000-0000C92D0000}"/>
    <cellStyle name="Vírgula 10 2 3 5 3" xfId="10573" xr:uid="{00000000-0005-0000-0000-0000CA2D0000}"/>
    <cellStyle name="Vírgula 10 2 3 5 4" xfId="7764" xr:uid="{00000000-0005-0000-0000-0000CB2D0000}"/>
    <cellStyle name="Vírgula 10 2 3 5 5" xfId="12975" xr:uid="{00000000-0005-0000-0000-0000CC2D0000}"/>
    <cellStyle name="Vírgula 10 2 3 5 6" xfId="5936" xr:uid="{00000000-0005-0000-0000-0000CD2D0000}"/>
    <cellStyle name="Vírgula 10 2 3 6" xfId="2418" xr:uid="{00000000-0005-0000-0000-0000CE2D0000}"/>
    <cellStyle name="Vírgula 10 2 3 6 2" xfId="4261" xr:uid="{00000000-0005-0000-0000-0000CF2D0000}"/>
    <cellStyle name="Vírgula 10 2 3 6 2 2" xfId="14923" xr:uid="{00000000-0005-0000-0000-0000D02D0000}"/>
    <cellStyle name="Vírgula 10 2 3 6 2 3" xfId="10574" xr:uid="{00000000-0005-0000-0000-0000D12D0000}"/>
    <cellStyle name="Vírgula 10 2 3 6 3" xfId="7899" xr:uid="{00000000-0005-0000-0000-0000D22D0000}"/>
    <cellStyle name="Vírgula 10 2 3 6 4" xfId="13110" xr:uid="{00000000-0005-0000-0000-0000D32D0000}"/>
    <cellStyle name="Vírgula 10 2 3 6 5" xfId="6071" xr:uid="{00000000-0005-0000-0000-0000D42D0000}"/>
    <cellStyle name="Vírgula 10 2 3 7" xfId="2745" xr:uid="{00000000-0005-0000-0000-0000D52D0000}"/>
    <cellStyle name="Vírgula 10 2 3 7 2" xfId="13410" xr:uid="{00000000-0005-0000-0000-0000D62D0000}"/>
    <cellStyle name="Vírgula 10 2 3 7 3" xfId="10575" xr:uid="{00000000-0005-0000-0000-0000D72D0000}"/>
    <cellStyle name="Vírgula 10 2 3 8" xfId="10576" xr:uid="{00000000-0005-0000-0000-0000D82D0000}"/>
    <cellStyle name="Vírgula 10 2 3 9" xfId="6383" xr:uid="{00000000-0005-0000-0000-0000D92D0000}"/>
    <cellStyle name="Vírgula 10 2 4" xfId="516" xr:uid="{00000000-0005-0000-0000-0000DA2D0000}"/>
    <cellStyle name="Vírgula 10 2 4 2" xfId="1078" xr:uid="{00000000-0005-0000-0000-0000DB2D0000}"/>
    <cellStyle name="Vírgula 10 2 4 2 2" xfId="1885" xr:uid="{00000000-0005-0000-0000-0000DC2D0000}"/>
    <cellStyle name="Vírgula 10 2 4 2 2 2" xfId="3841" xr:uid="{00000000-0005-0000-0000-0000DD2D0000}"/>
    <cellStyle name="Vírgula 10 2 4 2 2 2 2" xfId="14506" xr:uid="{00000000-0005-0000-0000-0000DE2D0000}"/>
    <cellStyle name="Vírgula 10 2 4 2 2 2 3" xfId="10577" xr:uid="{00000000-0005-0000-0000-0000DF2D0000}"/>
    <cellStyle name="Vírgula 10 2 4 2 2 3" xfId="10578" xr:uid="{00000000-0005-0000-0000-0000E02D0000}"/>
    <cellStyle name="Vírgula 10 2 4 2 2 4" xfId="7479" xr:uid="{00000000-0005-0000-0000-0000E12D0000}"/>
    <cellStyle name="Vírgula 10 2 4 2 2 5" xfId="12693" xr:uid="{00000000-0005-0000-0000-0000E22D0000}"/>
    <cellStyle name="Vírgula 10 2 4 2 2 6" xfId="5654" xr:uid="{00000000-0005-0000-0000-0000E32D0000}"/>
    <cellStyle name="Vírgula 10 2 4 2 3" xfId="3108" xr:uid="{00000000-0005-0000-0000-0000E42D0000}"/>
    <cellStyle name="Vírgula 10 2 4 2 3 2" xfId="13773" xr:uid="{00000000-0005-0000-0000-0000E52D0000}"/>
    <cellStyle name="Vírgula 10 2 4 2 3 3" xfId="10579" xr:uid="{00000000-0005-0000-0000-0000E62D0000}"/>
    <cellStyle name="Vírgula 10 2 4 2 4" xfId="10580" xr:uid="{00000000-0005-0000-0000-0000E72D0000}"/>
    <cellStyle name="Vírgula 10 2 4 2 5" xfId="6746" xr:uid="{00000000-0005-0000-0000-0000E82D0000}"/>
    <cellStyle name="Vírgula 10 2 4 2 6" xfId="11960" xr:uid="{00000000-0005-0000-0000-0000E92D0000}"/>
    <cellStyle name="Vírgula 10 2 4 2 7" xfId="4921" xr:uid="{00000000-0005-0000-0000-0000EA2D0000}"/>
    <cellStyle name="Vírgula 10 2 4 3" xfId="1884" xr:uid="{00000000-0005-0000-0000-0000EB2D0000}"/>
    <cellStyle name="Vírgula 10 2 4 3 2" xfId="3840" xr:uid="{00000000-0005-0000-0000-0000EC2D0000}"/>
    <cellStyle name="Vírgula 10 2 4 3 2 2" xfId="14505" xr:uid="{00000000-0005-0000-0000-0000ED2D0000}"/>
    <cellStyle name="Vírgula 10 2 4 3 2 3" xfId="10581" xr:uid="{00000000-0005-0000-0000-0000EE2D0000}"/>
    <cellStyle name="Vírgula 10 2 4 3 3" xfId="10582" xr:uid="{00000000-0005-0000-0000-0000EF2D0000}"/>
    <cellStyle name="Vírgula 10 2 4 3 4" xfId="7478" xr:uid="{00000000-0005-0000-0000-0000F02D0000}"/>
    <cellStyle name="Vírgula 10 2 4 3 5" xfId="12692" xr:uid="{00000000-0005-0000-0000-0000F12D0000}"/>
    <cellStyle name="Vírgula 10 2 4 3 6" xfId="5653" xr:uid="{00000000-0005-0000-0000-0000F22D0000}"/>
    <cellStyle name="Vírgula 10 2 4 4" xfId="2656" xr:uid="{00000000-0005-0000-0000-0000F32D0000}"/>
    <cellStyle name="Vírgula 10 2 4 4 2" xfId="13321" xr:uid="{00000000-0005-0000-0000-0000F42D0000}"/>
    <cellStyle name="Vírgula 10 2 4 4 3" xfId="10583" xr:uid="{00000000-0005-0000-0000-0000F52D0000}"/>
    <cellStyle name="Vírgula 10 2 4 5" xfId="10584" xr:uid="{00000000-0005-0000-0000-0000F62D0000}"/>
    <cellStyle name="Vírgula 10 2 4 6" xfId="6294" xr:uid="{00000000-0005-0000-0000-0000F72D0000}"/>
    <cellStyle name="Vírgula 10 2 4 7" xfId="11508" xr:uid="{00000000-0005-0000-0000-0000F82D0000}"/>
    <cellStyle name="Vírgula 10 2 4 8" xfId="4469" xr:uid="{00000000-0005-0000-0000-0000F92D0000}"/>
    <cellStyle name="Vírgula 10 2 5" xfId="727" xr:uid="{00000000-0005-0000-0000-0000FA2D0000}"/>
    <cellStyle name="Vírgula 10 2 5 2" xfId="1190" xr:uid="{00000000-0005-0000-0000-0000FB2D0000}"/>
    <cellStyle name="Vírgula 10 2 5 2 2" xfId="1887" xr:uid="{00000000-0005-0000-0000-0000FC2D0000}"/>
    <cellStyle name="Vírgula 10 2 5 2 2 2" xfId="3843" xr:uid="{00000000-0005-0000-0000-0000FD2D0000}"/>
    <cellStyle name="Vírgula 10 2 5 2 2 2 2" xfId="14508" xr:uid="{00000000-0005-0000-0000-0000FE2D0000}"/>
    <cellStyle name="Vírgula 10 2 5 2 2 2 3" xfId="10585" xr:uid="{00000000-0005-0000-0000-0000FF2D0000}"/>
    <cellStyle name="Vírgula 10 2 5 2 2 3" xfId="10586" xr:uid="{00000000-0005-0000-0000-0000002E0000}"/>
    <cellStyle name="Vírgula 10 2 5 2 2 4" xfId="7481" xr:uid="{00000000-0005-0000-0000-0000012E0000}"/>
    <cellStyle name="Vírgula 10 2 5 2 2 5" xfId="12695" xr:uid="{00000000-0005-0000-0000-0000022E0000}"/>
    <cellStyle name="Vírgula 10 2 5 2 2 6" xfId="5656" xr:uid="{00000000-0005-0000-0000-0000032E0000}"/>
    <cellStyle name="Vírgula 10 2 5 2 3" xfId="3158" xr:uid="{00000000-0005-0000-0000-0000042E0000}"/>
    <cellStyle name="Vírgula 10 2 5 2 3 2" xfId="13823" xr:uid="{00000000-0005-0000-0000-0000052E0000}"/>
    <cellStyle name="Vírgula 10 2 5 2 3 3" xfId="10587" xr:uid="{00000000-0005-0000-0000-0000062E0000}"/>
    <cellStyle name="Vírgula 10 2 5 2 4" xfId="10588" xr:uid="{00000000-0005-0000-0000-0000072E0000}"/>
    <cellStyle name="Vírgula 10 2 5 2 5" xfId="6796" xr:uid="{00000000-0005-0000-0000-0000082E0000}"/>
    <cellStyle name="Vírgula 10 2 5 2 6" xfId="12010" xr:uid="{00000000-0005-0000-0000-0000092E0000}"/>
    <cellStyle name="Vírgula 10 2 5 2 7" xfId="4971" xr:uid="{00000000-0005-0000-0000-00000A2E0000}"/>
    <cellStyle name="Vírgula 10 2 5 3" xfId="1886" xr:uid="{00000000-0005-0000-0000-00000B2E0000}"/>
    <cellStyle name="Vírgula 10 2 5 3 2" xfId="3842" xr:uid="{00000000-0005-0000-0000-00000C2E0000}"/>
    <cellStyle name="Vírgula 10 2 5 3 2 2" xfId="14507" xr:uid="{00000000-0005-0000-0000-00000D2E0000}"/>
    <cellStyle name="Vírgula 10 2 5 3 2 3" xfId="10589" xr:uid="{00000000-0005-0000-0000-00000E2E0000}"/>
    <cellStyle name="Vírgula 10 2 5 3 3" xfId="10590" xr:uid="{00000000-0005-0000-0000-00000F2E0000}"/>
    <cellStyle name="Vírgula 10 2 5 3 4" xfId="7480" xr:uid="{00000000-0005-0000-0000-0000102E0000}"/>
    <cellStyle name="Vírgula 10 2 5 3 5" xfId="12694" xr:uid="{00000000-0005-0000-0000-0000112E0000}"/>
    <cellStyle name="Vírgula 10 2 5 3 6" xfId="5655" xr:uid="{00000000-0005-0000-0000-0000122E0000}"/>
    <cellStyle name="Vírgula 10 2 5 4" xfId="2791" xr:uid="{00000000-0005-0000-0000-0000132E0000}"/>
    <cellStyle name="Vírgula 10 2 5 4 2" xfId="13456" xr:uid="{00000000-0005-0000-0000-0000142E0000}"/>
    <cellStyle name="Vírgula 10 2 5 4 3" xfId="10591" xr:uid="{00000000-0005-0000-0000-0000152E0000}"/>
    <cellStyle name="Vírgula 10 2 5 5" xfId="10592" xr:uid="{00000000-0005-0000-0000-0000162E0000}"/>
    <cellStyle name="Vírgula 10 2 5 6" xfId="6429" xr:uid="{00000000-0005-0000-0000-0000172E0000}"/>
    <cellStyle name="Vírgula 10 2 5 7" xfId="11643" xr:uid="{00000000-0005-0000-0000-0000182E0000}"/>
    <cellStyle name="Vírgula 10 2 5 8" xfId="4604" xr:uid="{00000000-0005-0000-0000-0000192E0000}"/>
    <cellStyle name="Vírgula 10 2 6" xfId="401" xr:uid="{00000000-0005-0000-0000-00001A2E0000}"/>
    <cellStyle name="Vírgula 10 2 6 2" xfId="1022" xr:uid="{00000000-0005-0000-0000-00001B2E0000}"/>
    <cellStyle name="Vírgula 10 2 6 2 2" xfId="1889" xr:uid="{00000000-0005-0000-0000-00001C2E0000}"/>
    <cellStyle name="Vírgula 10 2 6 2 2 2" xfId="3845" xr:uid="{00000000-0005-0000-0000-00001D2E0000}"/>
    <cellStyle name="Vírgula 10 2 6 2 2 2 2" xfId="14510" xr:uid="{00000000-0005-0000-0000-00001E2E0000}"/>
    <cellStyle name="Vírgula 10 2 6 2 2 2 3" xfId="10593" xr:uid="{00000000-0005-0000-0000-00001F2E0000}"/>
    <cellStyle name="Vírgula 10 2 6 2 2 3" xfId="10594" xr:uid="{00000000-0005-0000-0000-0000202E0000}"/>
    <cellStyle name="Vírgula 10 2 6 2 2 4" xfId="7483" xr:uid="{00000000-0005-0000-0000-0000212E0000}"/>
    <cellStyle name="Vírgula 10 2 6 2 2 5" xfId="12697" xr:uid="{00000000-0005-0000-0000-0000222E0000}"/>
    <cellStyle name="Vírgula 10 2 6 2 2 6" xfId="5658" xr:uid="{00000000-0005-0000-0000-0000232E0000}"/>
    <cellStyle name="Vírgula 10 2 6 2 3" xfId="3064" xr:uid="{00000000-0005-0000-0000-0000242E0000}"/>
    <cellStyle name="Vírgula 10 2 6 2 3 2" xfId="13729" xr:uid="{00000000-0005-0000-0000-0000252E0000}"/>
    <cellStyle name="Vírgula 10 2 6 2 3 3" xfId="10595" xr:uid="{00000000-0005-0000-0000-0000262E0000}"/>
    <cellStyle name="Vírgula 10 2 6 2 4" xfId="10596" xr:uid="{00000000-0005-0000-0000-0000272E0000}"/>
    <cellStyle name="Vírgula 10 2 6 2 5" xfId="6702" xr:uid="{00000000-0005-0000-0000-0000282E0000}"/>
    <cellStyle name="Vírgula 10 2 6 2 6" xfId="11916" xr:uid="{00000000-0005-0000-0000-0000292E0000}"/>
    <cellStyle name="Vírgula 10 2 6 2 7" xfId="4877" xr:uid="{00000000-0005-0000-0000-00002A2E0000}"/>
    <cellStyle name="Vírgula 10 2 6 3" xfId="1888" xr:uid="{00000000-0005-0000-0000-00002B2E0000}"/>
    <cellStyle name="Vírgula 10 2 6 3 2" xfId="3844" xr:uid="{00000000-0005-0000-0000-00002C2E0000}"/>
    <cellStyle name="Vírgula 10 2 6 3 2 2" xfId="14509" xr:uid="{00000000-0005-0000-0000-00002D2E0000}"/>
    <cellStyle name="Vírgula 10 2 6 3 2 3" xfId="10597" xr:uid="{00000000-0005-0000-0000-00002E2E0000}"/>
    <cellStyle name="Vírgula 10 2 6 3 3" xfId="10598" xr:uid="{00000000-0005-0000-0000-00002F2E0000}"/>
    <cellStyle name="Vírgula 10 2 6 3 4" xfId="7482" xr:uid="{00000000-0005-0000-0000-0000302E0000}"/>
    <cellStyle name="Vírgula 10 2 6 3 5" xfId="12696" xr:uid="{00000000-0005-0000-0000-0000312E0000}"/>
    <cellStyle name="Vírgula 10 2 6 3 6" xfId="5657" xr:uid="{00000000-0005-0000-0000-0000322E0000}"/>
    <cellStyle name="Vírgula 10 2 6 4" xfId="2607" xr:uid="{00000000-0005-0000-0000-0000332E0000}"/>
    <cellStyle name="Vírgula 10 2 6 4 2" xfId="13272" xr:uid="{00000000-0005-0000-0000-0000342E0000}"/>
    <cellStyle name="Vírgula 10 2 6 4 3" xfId="10599" xr:uid="{00000000-0005-0000-0000-0000352E0000}"/>
    <cellStyle name="Vírgula 10 2 6 5" xfId="10600" xr:uid="{00000000-0005-0000-0000-0000362E0000}"/>
    <cellStyle name="Vírgula 10 2 6 6" xfId="6245" xr:uid="{00000000-0005-0000-0000-0000372E0000}"/>
    <cellStyle name="Vírgula 10 2 6 7" xfId="11459" xr:uid="{00000000-0005-0000-0000-0000382E0000}"/>
    <cellStyle name="Vírgula 10 2 6 8" xfId="4420" xr:uid="{00000000-0005-0000-0000-0000392E0000}"/>
    <cellStyle name="Vírgula 10 2 7" xfId="876" xr:uid="{00000000-0005-0000-0000-00003A2E0000}"/>
    <cellStyle name="Vírgula 10 2 7 2" xfId="1890" xr:uid="{00000000-0005-0000-0000-00003B2E0000}"/>
    <cellStyle name="Vírgula 10 2 7 2 2" xfId="3846" xr:uid="{00000000-0005-0000-0000-00003C2E0000}"/>
    <cellStyle name="Vírgula 10 2 7 2 2 2" xfId="14511" xr:uid="{00000000-0005-0000-0000-00003D2E0000}"/>
    <cellStyle name="Vírgula 10 2 7 2 2 3" xfId="10601" xr:uid="{00000000-0005-0000-0000-00003E2E0000}"/>
    <cellStyle name="Vírgula 10 2 7 2 3" xfId="10602" xr:uid="{00000000-0005-0000-0000-00003F2E0000}"/>
    <cellStyle name="Vírgula 10 2 7 2 4" xfId="7484" xr:uid="{00000000-0005-0000-0000-0000402E0000}"/>
    <cellStyle name="Vírgula 10 2 7 2 5" xfId="12698" xr:uid="{00000000-0005-0000-0000-0000412E0000}"/>
    <cellStyle name="Vírgula 10 2 7 2 6" xfId="5659" xr:uid="{00000000-0005-0000-0000-0000422E0000}"/>
    <cellStyle name="Vírgula 10 2 7 3" xfId="2929" xr:uid="{00000000-0005-0000-0000-0000432E0000}"/>
    <cellStyle name="Vírgula 10 2 7 3 2" xfId="13594" xr:uid="{00000000-0005-0000-0000-0000442E0000}"/>
    <cellStyle name="Vírgula 10 2 7 3 3" xfId="10603" xr:uid="{00000000-0005-0000-0000-0000452E0000}"/>
    <cellStyle name="Vírgula 10 2 7 4" xfId="10604" xr:uid="{00000000-0005-0000-0000-0000462E0000}"/>
    <cellStyle name="Vírgula 10 2 7 5" xfId="6567" xr:uid="{00000000-0005-0000-0000-0000472E0000}"/>
    <cellStyle name="Vírgula 10 2 7 6" xfId="11781" xr:uid="{00000000-0005-0000-0000-0000482E0000}"/>
    <cellStyle name="Vírgula 10 2 7 7" xfId="4742" xr:uid="{00000000-0005-0000-0000-0000492E0000}"/>
    <cellStyle name="Vírgula 10 2 8" xfId="1340" xr:uid="{00000000-0005-0000-0000-00004A2E0000}"/>
    <cellStyle name="Vírgula 10 2 8 2" xfId="3296" xr:uid="{00000000-0005-0000-0000-00004B2E0000}"/>
    <cellStyle name="Vírgula 10 2 8 2 2" xfId="13961" xr:uid="{00000000-0005-0000-0000-00004C2E0000}"/>
    <cellStyle name="Vírgula 10 2 8 2 3" xfId="10605" xr:uid="{00000000-0005-0000-0000-00004D2E0000}"/>
    <cellStyle name="Vírgula 10 2 8 3" xfId="10606" xr:uid="{00000000-0005-0000-0000-00004E2E0000}"/>
    <cellStyle name="Vírgula 10 2 8 4" xfId="6934" xr:uid="{00000000-0005-0000-0000-00004F2E0000}"/>
    <cellStyle name="Vírgula 10 2 8 5" xfId="12148" xr:uid="{00000000-0005-0000-0000-0000502E0000}"/>
    <cellStyle name="Vírgula 10 2 8 6" xfId="5109" xr:uid="{00000000-0005-0000-0000-0000512E0000}"/>
    <cellStyle name="Vírgula 10 2 9" xfId="290" xr:uid="{00000000-0005-0000-0000-0000522E0000}"/>
    <cellStyle name="Vírgula 10 2 9 2" xfId="2563" xr:uid="{00000000-0005-0000-0000-0000532E0000}"/>
    <cellStyle name="Vírgula 10 2 9 2 2" xfId="13228" xr:uid="{00000000-0005-0000-0000-0000542E0000}"/>
    <cellStyle name="Vírgula 10 2 9 2 3" xfId="10607" xr:uid="{00000000-0005-0000-0000-0000552E0000}"/>
    <cellStyle name="Vírgula 10 2 9 3" xfId="10608" xr:uid="{00000000-0005-0000-0000-0000562E0000}"/>
    <cellStyle name="Vírgula 10 2 9 4" xfId="6201" xr:uid="{00000000-0005-0000-0000-0000572E0000}"/>
    <cellStyle name="Vírgula 10 2 9 5" xfId="11415" xr:uid="{00000000-0005-0000-0000-0000582E0000}"/>
    <cellStyle name="Vírgula 10 2 9 6" xfId="4376" xr:uid="{00000000-0005-0000-0000-0000592E0000}"/>
    <cellStyle name="Vírgula 10 3" xfId="625" xr:uid="{00000000-0005-0000-0000-00005A2E0000}"/>
    <cellStyle name="Vírgula 10 3 10" xfId="11554" xr:uid="{00000000-0005-0000-0000-00005B2E0000}"/>
    <cellStyle name="Vírgula 10 3 11" xfId="4515" xr:uid="{00000000-0005-0000-0000-00005C2E0000}"/>
    <cellStyle name="Vírgula 10 3 2" xfId="774" xr:uid="{00000000-0005-0000-0000-00005D2E0000}"/>
    <cellStyle name="Vírgula 10 3 2 2" xfId="1236" xr:uid="{00000000-0005-0000-0000-00005E2E0000}"/>
    <cellStyle name="Vírgula 10 3 2 2 2" xfId="1893" xr:uid="{00000000-0005-0000-0000-00005F2E0000}"/>
    <cellStyle name="Vírgula 10 3 2 2 2 2" xfId="3849" xr:uid="{00000000-0005-0000-0000-0000602E0000}"/>
    <cellStyle name="Vírgula 10 3 2 2 2 2 2" xfId="14514" xr:uid="{00000000-0005-0000-0000-0000612E0000}"/>
    <cellStyle name="Vírgula 10 3 2 2 2 2 3" xfId="10609" xr:uid="{00000000-0005-0000-0000-0000622E0000}"/>
    <cellStyle name="Vírgula 10 3 2 2 2 3" xfId="10610" xr:uid="{00000000-0005-0000-0000-0000632E0000}"/>
    <cellStyle name="Vírgula 10 3 2 2 2 4" xfId="7487" xr:uid="{00000000-0005-0000-0000-0000642E0000}"/>
    <cellStyle name="Vírgula 10 3 2 2 2 5" xfId="12701" xr:uid="{00000000-0005-0000-0000-0000652E0000}"/>
    <cellStyle name="Vírgula 10 3 2 2 2 6" xfId="5662" xr:uid="{00000000-0005-0000-0000-0000662E0000}"/>
    <cellStyle name="Vírgula 10 3 2 2 3" xfId="3204" xr:uid="{00000000-0005-0000-0000-0000672E0000}"/>
    <cellStyle name="Vírgula 10 3 2 2 3 2" xfId="13869" xr:uid="{00000000-0005-0000-0000-0000682E0000}"/>
    <cellStyle name="Vírgula 10 3 2 2 3 3" xfId="10611" xr:uid="{00000000-0005-0000-0000-0000692E0000}"/>
    <cellStyle name="Vírgula 10 3 2 2 4" xfId="10612" xr:uid="{00000000-0005-0000-0000-00006A2E0000}"/>
    <cellStyle name="Vírgula 10 3 2 2 5" xfId="6842" xr:uid="{00000000-0005-0000-0000-00006B2E0000}"/>
    <cellStyle name="Vírgula 10 3 2 2 6" xfId="12056" xr:uid="{00000000-0005-0000-0000-00006C2E0000}"/>
    <cellStyle name="Vírgula 10 3 2 2 7" xfId="5017" xr:uid="{00000000-0005-0000-0000-00006D2E0000}"/>
    <cellStyle name="Vírgula 10 3 2 3" xfId="1892" xr:uid="{00000000-0005-0000-0000-00006E2E0000}"/>
    <cellStyle name="Vírgula 10 3 2 3 2" xfId="3848" xr:uid="{00000000-0005-0000-0000-00006F2E0000}"/>
    <cellStyle name="Vírgula 10 3 2 3 2 2" xfId="14513" xr:uid="{00000000-0005-0000-0000-0000702E0000}"/>
    <cellStyle name="Vírgula 10 3 2 3 2 3" xfId="10613" xr:uid="{00000000-0005-0000-0000-0000712E0000}"/>
    <cellStyle name="Vírgula 10 3 2 3 3" xfId="10614" xr:uid="{00000000-0005-0000-0000-0000722E0000}"/>
    <cellStyle name="Vírgula 10 3 2 3 4" xfId="7486" xr:uid="{00000000-0005-0000-0000-0000732E0000}"/>
    <cellStyle name="Vírgula 10 3 2 3 5" xfId="12700" xr:uid="{00000000-0005-0000-0000-0000742E0000}"/>
    <cellStyle name="Vírgula 10 3 2 3 6" xfId="5661" xr:uid="{00000000-0005-0000-0000-0000752E0000}"/>
    <cellStyle name="Vírgula 10 3 2 4" xfId="2837" xr:uid="{00000000-0005-0000-0000-0000762E0000}"/>
    <cellStyle name="Vírgula 10 3 2 4 2" xfId="13502" xr:uid="{00000000-0005-0000-0000-0000772E0000}"/>
    <cellStyle name="Vírgula 10 3 2 4 3" xfId="10615" xr:uid="{00000000-0005-0000-0000-0000782E0000}"/>
    <cellStyle name="Vírgula 10 3 2 5" xfId="10616" xr:uid="{00000000-0005-0000-0000-0000792E0000}"/>
    <cellStyle name="Vírgula 10 3 2 6" xfId="6475" xr:uid="{00000000-0005-0000-0000-00007A2E0000}"/>
    <cellStyle name="Vírgula 10 3 2 7" xfId="11689" xr:uid="{00000000-0005-0000-0000-00007B2E0000}"/>
    <cellStyle name="Vírgula 10 3 2 8" xfId="4650" xr:uid="{00000000-0005-0000-0000-00007C2E0000}"/>
    <cellStyle name="Vírgula 10 3 3" xfId="925" xr:uid="{00000000-0005-0000-0000-00007D2E0000}"/>
    <cellStyle name="Vírgula 10 3 3 2" xfId="1894" xr:uid="{00000000-0005-0000-0000-00007E2E0000}"/>
    <cellStyle name="Vírgula 10 3 3 2 2" xfId="3850" xr:uid="{00000000-0005-0000-0000-00007F2E0000}"/>
    <cellStyle name="Vírgula 10 3 3 2 2 2" xfId="14515" xr:uid="{00000000-0005-0000-0000-0000802E0000}"/>
    <cellStyle name="Vírgula 10 3 3 2 2 3" xfId="10617" xr:uid="{00000000-0005-0000-0000-0000812E0000}"/>
    <cellStyle name="Vírgula 10 3 3 2 3" xfId="10618" xr:uid="{00000000-0005-0000-0000-0000822E0000}"/>
    <cellStyle name="Vírgula 10 3 3 2 4" xfId="7488" xr:uid="{00000000-0005-0000-0000-0000832E0000}"/>
    <cellStyle name="Vírgula 10 3 3 2 5" xfId="12702" xr:uid="{00000000-0005-0000-0000-0000842E0000}"/>
    <cellStyle name="Vírgula 10 3 3 2 6" xfId="5663" xr:uid="{00000000-0005-0000-0000-0000852E0000}"/>
    <cellStyle name="Vírgula 10 3 3 3" xfId="2975" xr:uid="{00000000-0005-0000-0000-0000862E0000}"/>
    <cellStyle name="Vírgula 10 3 3 3 2" xfId="13640" xr:uid="{00000000-0005-0000-0000-0000872E0000}"/>
    <cellStyle name="Vírgula 10 3 3 3 3" xfId="10619" xr:uid="{00000000-0005-0000-0000-0000882E0000}"/>
    <cellStyle name="Vírgula 10 3 3 4" xfId="10620" xr:uid="{00000000-0005-0000-0000-0000892E0000}"/>
    <cellStyle name="Vírgula 10 3 3 5" xfId="6613" xr:uid="{00000000-0005-0000-0000-00008A2E0000}"/>
    <cellStyle name="Vírgula 10 3 3 6" xfId="11827" xr:uid="{00000000-0005-0000-0000-00008B2E0000}"/>
    <cellStyle name="Vírgula 10 3 3 7" xfId="4788" xr:uid="{00000000-0005-0000-0000-00008C2E0000}"/>
    <cellStyle name="Vírgula 10 3 4" xfId="1891" xr:uid="{00000000-0005-0000-0000-00008D2E0000}"/>
    <cellStyle name="Vírgula 10 3 4 2" xfId="3847" xr:uid="{00000000-0005-0000-0000-00008E2E0000}"/>
    <cellStyle name="Vírgula 10 3 4 2 2" xfId="14512" xr:uid="{00000000-0005-0000-0000-00008F2E0000}"/>
    <cellStyle name="Vírgula 10 3 4 2 3" xfId="10621" xr:uid="{00000000-0005-0000-0000-0000902E0000}"/>
    <cellStyle name="Vírgula 10 3 4 3" xfId="10622" xr:uid="{00000000-0005-0000-0000-0000912E0000}"/>
    <cellStyle name="Vírgula 10 3 4 4" xfId="7485" xr:uid="{00000000-0005-0000-0000-0000922E0000}"/>
    <cellStyle name="Vírgula 10 3 4 5" xfId="12699" xr:uid="{00000000-0005-0000-0000-0000932E0000}"/>
    <cellStyle name="Vírgula 10 3 4 6" xfId="5660" xr:uid="{00000000-0005-0000-0000-0000942E0000}"/>
    <cellStyle name="Vírgula 10 3 5" xfId="2231" xr:uid="{00000000-0005-0000-0000-0000952E0000}"/>
    <cellStyle name="Vírgula 10 3 5 2" xfId="4083" xr:uid="{00000000-0005-0000-0000-0000962E0000}"/>
    <cellStyle name="Vírgula 10 3 5 2 2" xfId="14745" xr:uid="{00000000-0005-0000-0000-0000972E0000}"/>
    <cellStyle name="Vírgula 10 3 5 2 3" xfId="10623" xr:uid="{00000000-0005-0000-0000-0000982E0000}"/>
    <cellStyle name="Vírgula 10 3 5 3" xfId="10624" xr:uid="{00000000-0005-0000-0000-0000992E0000}"/>
    <cellStyle name="Vírgula 10 3 5 4" xfId="7721" xr:uid="{00000000-0005-0000-0000-00009A2E0000}"/>
    <cellStyle name="Vírgula 10 3 5 5" xfId="12932" xr:uid="{00000000-0005-0000-0000-00009B2E0000}"/>
    <cellStyle name="Vírgula 10 3 5 6" xfId="5893" xr:uid="{00000000-0005-0000-0000-00009C2E0000}"/>
    <cellStyle name="Vírgula 10 3 6" xfId="2375" xr:uid="{00000000-0005-0000-0000-00009D2E0000}"/>
    <cellStyle name="Vírgula 10 3 6 2" xfId="4218" xr:uid="{00000000-0005-0000-0000-00009E2E0000}"/>
    <cellStyle name="Vírgula 10 3 6 2 2" xfId="14880" xr:uid="{00000000-0005-0000-0000-00009F2E0000}"/>
    <cellStyle name="Vírgula 10 3 6 2 3" xfId="10625" xr:uid="{00000000-0005-0000-0000-0000A02E0000}"/>
    <cellStyle name="Vírgula 10 3 6 3" xfId="7856" xr:uid="{00000000-0005-0000-0000-0000A12E0000}"/>
    <cellStyle name="Vírgula 10 3 6 4" xfId="13067" xr:uid="{00000000-0005-0000-0000-0000A22E0000}"/>
    <cellStyle name="Vírgula 10 3 6 5" xfId="6028" xr:uid="{00000000-0005-0000-0000-0000A32E0000}"/>
    <cellStyle name="Vírgula 10 3 7" xfId="2702" xr:uid="{00000000-0005-0000-0000-0000A42E0000}"/>
    <cellStyle name="Vírgula 10 3 7 2" xfId="13367" xr:uid="{00000000-0005-0000-0000-0000A52E0000}"/>
    <cellStyle name="Vírgula 10 3 7 3" xfId="10626" xr:uid="{00000000-0005-0000-0000-0000A62E0000}"/>
    <cellStyle name="Vírgula 10 3 8" xfId="10627" xr:uid="{00000000-0005-0000-0000-0000A72E0000}"/>
    <cellStyle name="Vírgula 10 3 9" xfId="6340" xr:uid="{00000000-0005-0000-0000-0000A82E0000}"/>
    <cellStyle name="Vírgula 10 4" xfId="675" xr:uid="{00000000-0005-0000-0000-0000A92E0000}"/>
    <cellStyle name="Vírgula 10 4 10" xfId="11596" xr:uid="{00000000-0005-0000-0000-0000AA2E0000}"/>
    <cellStyle name="Vírgula 10 4 11" xfId="4557" xr:uid="{00000000-0005-0000-0000-0000AB2E0000}"/>
    <cellStyle name="Vírgula 10 4 2" xfId="816" xr:uid="{00000000-0005-0000-0000-0000AC2E0000}"/>
    <cellStyle name="Vírgula 10 4 2 2" xfId="1278" xr:uid="{00000000-0005-0000-0000-0000AD2E0000}"/>
    <cellStyle name="Vírgula 10 4 2 2 2" xfId="1897" xr:uid="{00000000-0005-0000-0000-0000AE2E0000}"/>
    <cellStyle name="Vírgula 10 4 2 2 2 2" xfId="3853" xr:uid="{00000000-0005-0000-0000-0000AF2E0000}"/>
    <cellStyle name="Vírgula 10 4 2 2 2 2 2" xfId="14518" xr:uid="{00000000-0005-0000-0000-0000B02E0000}"/>
    <cellStyle name="Vírgula 10 4 2 2 2 2 3" xfId="10628" xr:uid="{00000000-0005-0000-0000-0000B12E0000}"/>
    <cellStyle name="Vírgula 10 4 2 2 2 3" xfId="10629" xr:uid="{00000000-0005-0000-0000-0000B22E0000}"/>
    <cellStyle name="Vírgula 10 4 2 2 2 4" xfId="7491" xr:uid="{00000000-0005-0000-0000-0000B32E0000}"/>
    <cellStyle name="Vírgula 10 4 2 2 2 5" xfId="12705" xr:uid="{00000000-0005-0000-0000-0000B42E0000}"/>
    <cellStyle name="Vírgula 10 4 2 2 2 6" xfId="5666" xr:uid="{00000000-0005-0000-0000-0000B52E0000}"/>
    <cellStyle name="Vírgula 10 4 2 2 3" xfId="3246" xr:uid="{00000000-0005-0000-0000-0000B62E0000}"/>
    <cellStyle name="Vírgula 10 4 2 2 3 2" xfId="13911" xr:uid="{00000000-0005-0000-0000-0000B72E0000}"/>
    <cellStyle name="Vírgula 10 4 2 2 3 3" xfId="10630" xr:uid="{00000000-0005-0000-0000-0000B82E0000}"/>
    <cellStyle name="Vírgula 10 4 2 2 4" xfId="10631" xr:uid="{00000000-0005-0000-0000-0000B92E0000}"/>
    <cellStyle name="Vírgula 10 4 2 2 5" xfId="6884" xr:uid="{00000000-0005-0000-0000-0000BA2E0000}"/>
    <cellStyle name="Vírgula 10 4 2 2 6" xfId="12098" xr:uid="{00000000-0005-0000-0000-0000BB2E0000}"/>
    <cellStyle name="Vírgula 10 4 2 2 7" xfId="5059" xr:uid="{00000000-0005-0000-0000-0000BC2E0000}"/>
    <cellStyle name="Vírgula 10 4 2 3" xfId="1896" xr:uid="{00000000-0005-0000-0000-0000BD2E0000}"/>
    <cellStyle name="Vírgula 10 4 2 3 2" xfId="3852" xr:uid="{00000000-0005-0000-0000-0000BE2E0000}"/>
    <cellStyle name="Vírgula 10 4 2 3 2 2" xfId="14517" xr:uid="{00000000-0005-0000-0000-0000BF2E0000}"/>
    <cellStyle name="Vírgula 10 4 2 3 2 3" xfId="10632" xr:uid="{00000000-0005-0000-0000-0000C02E0000}"/>
    <cellStyle name="Vírgula 10 4 2 3 3" xfId="10633" xr:uid="{00000000-0005-0000-0000-0000C12E0000}"/>
    <cellStyle name="Vírgula 10 4 2 3 4" xfId="7490" xr:uid="{00000000-0005-0000-0000-0000C22E0000}"/>
    <cellStyle name="Vírgula 10 4 2 3 5" xfId="12704" xr:uid="{00000000-0005-0000-0000-0000C32E0000}"/>
    <cellStyle name="Vírgula 10 4 2 3 6" xfId="5665" xr:uid="{00000000-0005-0000-0000-0000C42E0000}"/>
    <cellStyle name="Vírgula 10 4 2 4" xfId="2879" xr:uid="{00000000-0005-0000-0000-0000C52E0000}"/>
    <cellStyle name="Vírgula 10 4 2 4 2" xfId="13544" xr:uid="{00000000-0005-0000-0000-0000C62E0000}"/>
    <cellStyle name="Vírgula 10 4 2 4 3" xfId="10634" xr:uid="{00000000-0005-0000-0000-0000C72E0000}"/>
    <cellStyle name="Vírgula 10 4 2 5" xfId="10635" xr:uid="{00000000-0005-0000-0000-0000C82E0000}"/>
    <cellStyle name="Vírgula 10 4 2 6" xfId="6517" xr:uid="{00000000-0005-0000-0000-0000C92E0000}"/>
    <cellStyle name="Vírgula 10 4 2 7" xfId="11731" xr:uid="{00000000-0005-0000-0000-0000CA2E0000}"/>
    <cellStyle name="Vírgula 10 4 2 8" xfId="4692" xr:uid="{00000000-0005-0000-0000-0000CB2E0000}"/>
    <cellStyle name="Vírgula 10 4 3" xfId="968" xr:uid="{00000000-0005-0000-0000-0000CC2E0000}"/>
    <cellStyle name="Vírgula 10 4 3 2" xfId="1898" xr:uid="{00000000-0005-0000-0000-0000CD2E0000}"/>
    <cellStyle name="Vírgula 10 4 3 2 2" xfId="3854" xr:uid="{00000000-0005-0000-0000-0000CE2E0000}"/>
    <cellStyle name="Vírgula 10 4 3 2 2 2" xfId="14519" xr:uid="{00000000-0005-0000-0000-0000CF2E0000}"/>
    <cellStyle name="Vírgula 10 4 3 2 2 3" xfId="10636" xr:uid="{00000000-0005-0000-0000-0000D02E0000}"/>
    <cellStyle name="Vírgula 10 4 3 2 3" xfId="10637" xr:uid="{00000000-0005-0000-0000-0000D12E0000}"/>
    <cellStyle name="Vírgula 10 4 3 2 4" xfId="7492" xr:uid="{00000000-0005-0000-0000-0000D22E0000}"/>
    <cellStyle name="Vírgula 10 4 3 2 5" xfId="12706" xr:uid="{00000000-0005-0000-0000-0000D32E0000}"/>
    <cellStyle name="Vírgula 10 4 3 2 6" xfId="5667" xr:uid="{00000000-0005-0000-0000-0000D42E0000}"/>
    <cellStyle name="Vírgula 10 4 3 3" xfId="3017" xr:uid="{00000000-0005-0000-0000-0000D52E0000}"/>
    <cellStyle name="Vírgula 10 4 3 3 2" xfId="13682" xr:uid="{00000000-0005-0000-0000-0000D62E0000}"/>
    <cellStyle name="Vírgula 10 4 3 3 3" xfId="10638" xr:uid="{00000000-0005-0000-0000-0000D72E0000}"/>
    <cellStyle name="Vírgula 10 4 3 4" xfId="10639" xr:uid="{00000000-0005-0000-0000-0000D82E0000}"/>
    <cellStyle name="Vírgula 10 4 3 5" xfId="6655" xr:uid="{00000000-0005-0000-0000-0000D92E0000}"/>
    <cellStyle name="Vírgula 10 4 3 6" xfId="11869" xr:uid="{00000000-0005-0000-0000-0000DA2E0000}"/>
    <cellStyle name="Vírgula 10 4 3 7" xfId="4830" xr:uid="{00000000-0005-0000-0000-0000DB2E0000}"/>
    <cellStyle name="Vírgula 10 4 4" xfId="1895" xr:uid="{00000000-0005-0000-0000-0000DC2E0000}"/>
    <cellStyle name="Vírgula 10 4 4 2" xfId="3851" xr:uid="{00000000-0005-0000-0000-0000DD2E0000}"/>
    <cellStyle name="Vírgula 10 4 4 2 2" xfId="14516" xr:uid="{00000000-0005-0000-0000-0000DE2E0000}"/>
    <cellStyle name="Vírgula 10 4 4 2 3" xfId="10640" xr:uid="{00000000-0005-0000-0000-0000DF2E0000}"/>
    <cellStyle name="Vírgula 10 4 4 3" xfId="10641" xr:uid="{00000000-0005-0000-0000-0000E02E0000}"/>
    <cellStyle name="Vírgula 10 4 4 4" xfId="7489" xr:uid="{00000000-0005-0000-0000-0000E12E0000}"/>
    <cellStyle name="Vírgula 10 4 4 5" xfId="12703" xr:uid="{00000000-0005-0000-0000-0000E22E0000}"/>
    <cellStyle name="Vírgula 10 4 4 6" xfId="5664" xr:uid="{00000000-0005-0000-0000-0000E32E0000}"/>
    <cellStyle name="Vírgula 10 4 5" xfId="2273" xr:uid="{00000000-0005-0000-0000-0000E42E0000}"/>
    <cellStyle name="Vírgula 10 4 5 2" xfId="4125" xr:uid="{00000000-0005-0000-0000-0000E52E0000}"/>
    <cellStyle name="Vírgula 10 4 5 2 2" xfId="14787" xr:uid="{00000000-0005-0000-0000-0000E62E0000}"/>
    <cellStyle name="Vírgula 10 4 5 2 3" xfId="10642" xr:uid="{00000000-0005-0000-0000-0000E72E0000}"/>
    <cellStyle name="Vírgula 10 4 5 3" xfId="10643" xr:uid="{00000000-0005-0000-0000-0000E82E0000}"/>
    <cellStyle name="Vírgula 10 4 5 4" xfId="7763" xr:uid="{00000000-0005-0000-0000-0000E92E0000}"/>
    <cellStyle name="Vírgula 10 4 5 5" xfId="12974" xr:uid="{00000000-0005-0000-0000-0000EA2E0000}"/>
    <cellStyle name="Vírgula 10 4 5 6" xfId="5935" xr:uid="{00000000-0005-0000-0000-0000EB2E0000}"/>
    <cellStyle name="Vírgula 10 4 6" xfId="2417" xr:uid="{00000000-0005-0000-0000-0000EC2E0000}"/>
    <cellStyle name="Vírgula 10 4 6 2" xfId="4260" xr:uid="{00000000-0005-0000-0000-0000ED2E0000}"/>
    <cellStyle name="Vírgula 10 4 6 2 2" xfId="14922" xr:uid="{00000000-0005-0000-0000-0000EE2E0000}"/>
    <cellStyle name="Vírgula 10 4 6 2 3" xfId="10644" xr:uid="{00000000-0005-0000-0000-0000EF2E0000}"/>
    <cellStyle name="Vírgula 10 4 6 3" xfId="7898" xr:uid="{00000000-0005-0000-0000-0000F02E0000}"/>
    <cellStyle name="Vírgula 10 4 6 4" xfId="13109" xr:uid="{00000000-0005-0000-0000-0000F12E0000}"/>
    <cellStyle name="Vírgula 10 4 6 5" xfId="6070" xr:uid="{00000000-0005-0000-0000-0000F22E0000}"/>
    <cellStyle name="Vírgula 10 4 7" xfId="2744" xr:uid="{00000000-0005-0000-0000-0000F32E0000}"/>
    <cellStyle name="Vírgula 10 4 7 2" xfId="13409" xr:uid="{00000000-0005-0000-0000-0000F42E0000}"/>
    <cellStyle name="Vírgula 10 4 7 3" xfId="10645" xr:uid="{00000000-0005-0000-0000-0000F52E0000}"/>
    <cellStyle name="Vírgula 10 4 8" xfId="10646" xr:uid="{00000000-0005-0000-0000-0000F62E0000}"/>
    <cellStyle name="Vírgula 10 4 9" xfId="6382" xr:uid="{00000000-0005-0000-0000-0000F72E0000}"/>
    <cellStyle name="Vírgula 10 5" xfId="515" xr:uid="{00000000-0005-0000-0000-0000F82E0000}"/>
    <cellStyle name="Vírgula 10 5 2" xfId="1077" xr:uid="{00000000-0005-0000-0000-0000F92E0000}"/>
    <cellStyle name="Vírgula 10 5 2 2" xfId="1900" xr:uid="{00000000-0005-0000-0000-0000FA2E0000}"/>
    <cellStyle name="Vírgula 10 5 2 2 2" xfId="3856" xr:uid="{00000000-0005-0000-0000-0000FB2E0000}"/>
    <cellStyle name="Vírgula 10 5 2 2 2 2" xfId="14521" xr:uid="{00000000-0005-0000-0000-0000FC2E0000}"/>
    <cellStyle name="Vírgula 10 5 2 2 2 3" xfId="10647" xr:uid="{00000000-0005-0000-0000-0000FD2E0000}"/>
    <cellStyle name="Vírgula 10 5 2 2 3" xfId="10648" xr:uid="{00000000-0005-0000-0000-0000FE2E0000}"/>
    <cellStyle name="Vírgula 10 5 2 2 4" xfId="7494" xr:uid="{00000000-0005-0000-0000-0000FF2E0000}"/>
    <cellStyle name="Vírgula 10 5 2 2 5" xfId="12708" xr:uid="{00000000-0005-0000-0000-0000002F0000}"/>
    <cellStyle name="Vírgula 10 5 2 2 6" xfId="5669" xr:uid="{00000000-0005-0000-0000-0000012F0000}"/>
    <cellStyle name="Vírgula 10 5 2 3" xfId="3107" xr:uid="{00000000-0005-0000-0000-0000022F0000}"/>
    <cellStyle name="Vírgula 10 5 2 3 2" xfId="13772" xr:uid="{00000000-0005-0000-0000-0000032F0000}"/>
    <cellStyle name="Vírgula 10 5 2 3 3" xfId="10649" xr:uid="{00000000-0005-0000-0000-0000042F0000}"/>
    <cellStyle name="Vírgula 10 5 2 4" xfId="10650" xr:uid="{00000000-0005-0000-0000-0000052F0000}"/>
    <cellStyle name="Vírgula 10 5 2 5" xfId="6745" xr:uid="{00000000-0005-0000-0000-0000062F0000}"/>
    <cellStyle name="Vírgula 10 5 2 6" xfId="11959" xr:uid="{00000000-0005-0000-0000-0000072F0000}"/>
    <cellStyle name="Vírgula 10 5 2 7" xfId="4920" xr:uid="{00000000-0005-0000-0000-0000082F0000}"/>
    <cellStyle name="Vírgula 10 5 3" xfId="1899" xr:uid="{00000000-0005-0000-0000-0000092F0000}"/>
    <cellStyle name="Vírgula 10 5 3 2" xfId="3855" xr:uid="{00000000-0005-0000-0000-00000A2F0000}"/>
    <cellStyle name="Vírgula 10 5 3 2 2" xfId="14520" xr:uid="{00000000-0005-0000-0000-00000B2F0000}"/>
    <cellStyle name="Vírgula 10 5 3 2 3" xfId="10651" xr:uid="{00000000-0005-0000-0000-00000C2F0000}"/>
    <cellStyle name="Vírgula 10 5 3 3" xfId="10652" xr:uid="{00000000-0005-0000-0000-00000D2F0000}"/>
    <cellStyle name="Vírgula 10 5 3 4" xfId="7493" xr:uid="{00000000-0005-0000-0000-00000E2F0000}"/>
    <cellStyle name="Vírgula 10 5 3 5" xfId="12707" xr:uid="{00000000-0005-0000-0000-00000F2F0000}"/>
    <cellStyle name="Vírgula 10 5 3 6" xfId="5668" xr:uid="{00000000-0005-0000-0000-0000102F0000}"/>
    <cellStyle name="Vírgula 10 5 4" xfId="2655" xr:uid="{00000000-0005-0000-0000-0000112F0000}"/>
    <cellStyle name="Vírgula 10 5 4 2" xfId="13320" xr:uid="{00000000-0005-0000-0000-0000122F0000}"/>
    <cellStyle name="Vírgula 10 5 4 3" xfId="10653" xr:uid="{00000000-0005-0000-0000-0000132F0000}"/>
    <cellStyle name="Vírgula 10 5 5" xfId="10654" xr:uid="{00000000-0005-0000-0000-0000142F0000}"/>
    <cellStyle name="Vírgula 10 5 6" xfId="6293" xr:uid="{00000000-0005-0000-0000-0000152F0000}"/>
    <cellStyle name="Vírgula 10 5 7" xfId="11507" xr:uid="{00000000-0005-0000-0000-0000162F0000}"/>
    <cellStyle name="Vírgula 10 5 8" xfId="4468" xr:uid="{00000000-0005-0000-0000-0000172F0000}"/>
    <cellStyle name="Vírgula 10 6" xfId="726" xr:uid="{00000000-0005-0000-0000-0000182F0000}"/>
    <cellStyle name="Vírgula 10 6 2" xfId="1189" xr:uid="{00000000-0005-0000-0000-0000192F0000}"/>
    <cellStyle name="Vírgula 10 6 2 2" xfId="1902" xr:uid="{00000000-0005-0000-0000-00001A2F0000}"/>
    <cellStyle name="Vírgula 10 6 2 2 2" xfId="3858" xr:uid="{00000000-0005-0000-0000-00001B2F0000}"/>
    <cellStyle name="Vírgula 10 6 2 2 2 2" xfId="14523" xr:uid="{00000000-0005-0000-0000-00001C2F0000}"/>
    <cellStyle name="Vírgula 10 6 2 2 2 3" xfId="10655" xr:uid="{00000000-0005-0000-0000-00001D2F0000}"/>
    <cellStyle name="Vírgula 10 6 2 2 3" xfId="10656" xr:uid="{00000000-0005-0000-0000-00001E2F0000}"/>
    <cellStyle name="Vírgula 10 6 2 2 4" xfId="7496" xr:uid="{00000000-0005-0000-0000-00001F2F0000}"/>
    <cellStyle name="Vírgula 10 6 2 2 5" xfId="12710" xr:uid="{00000000-0005-0000-0000-0000202F0000}"/>
    <cellStyle name="Vírgula 10 6 2 2 6" xfId="5671" xr:uid="{00000000-0005-0000-0000-0000212F0000}"/>
    <cellStyle name="Vírgula 10 6 2 3" xfId="3157" xr:uid="{00000000-0005-0000-0000-0000222F0000}"/>
    <cellStyle name="Vírgula 10 6 2 3 2" xfId="13822" xr:uid="{00000000-0005-0000-0000-0000232F0000}"/>
    <cellStyle name="Vírgula 10 6 2 3 3" xfId="10657" xr:uid="{00000000-0005-0000-0000-0000242F0000}"/>
    <cellStyle name="Vírgula 10 6 2 4" xfId="10658" xr:uid="{00000000-0005-0000-0000-0000252F0000}"/>
    <cellStyle name="Vírgula 10 6 2 5" xfId="6795" xr:uid="{00000000-0005-0000-0000-0000262F0000}"/>
    <cellStyle name="Vírgula 10 6 2 6" xfId="12009" xr:uid="{00000000-0005-0000-0000-0000272F0000}"/>
    <cellStyle name="Vírgula 10 6 2 7" xfId="4970" xr:uid="{00000000-0005-0000-0000-0000282F0000}"/>
    <cellStyle name="Vírgula 10 6 3" xfId="1901" xr:uid="{00000000-0005-0000-0000-0000292F0000}"/>
    <cellStyle name="Vírgula 10 6 3 2" xfId="3857" xr:uid="{00000000-0005-0000-0000-00002A2F0000}"/>
    <cellStyle name="Vírgula 10 6 3 2 2" xfId="14522" xr:uid="{00000000-0005-0000-0000-00002B2F0000}"/>
    <cellStyle name="Vírgula 10 6 3 2 3" xfId="10659" xr:uid="{00000000-0005-0000-0000-00002C2F0000}"/>
    <cellStyle name="Vírgula 10 6 3 3" xfId="10660" xr:uid="{00000000-0005-0000-0000-00002D2F0000}"/>
    <cellStyle name="Vírgula 10 6 3 4" xfId="7495" xr:uid="{00000000-0005-0000-0000-00002E2F0000}"/>
    <cellStyle name="Vírgula 10 6 3 5" xfId="12709" xr:uid="{00000000-0005-0000-0000-00002F2F0000}"/>
    <cellStyle name="Vírgula 10 6 3 6" xfId="5670" xr:uid="{00000000-0005-0000-0000-0000302F0000}"/>
    <cellStyle name="Vírgula 10 6 4" xfId="2790" xr:uid="{00000000-0005-0000-0000-0000312F0000}"/>
    <cellStyle name="Vírgula 10 6 4 2" xfId="13455" xr:uid="{00000000-0005-0000-0000-0000322F0000}"/>
    <cellStyle name="Vírgula 10 6 4 3" xfId="10661" xr:uid="{00000000-0005-0000-0000-0000332F0000}"/>
    <cellStyle name="Vírgula 10 6 5" xfId="10662" xr:uid="{00000000-0005-0000-0000-0000342F0000}"/>
    <cellStyle name="Vírgula 10 6 6" xfId="6428" xr:uid="{00000000-0005-0000-0000-0000352F0000}"/>
    <cellStyle name="Vírgula 10 6 7" xfId="11642" xr:uid="{00000000-0005-0000-0000-0000362F0000}"/>
    <cellStyle name="Vírgula 10 6 8" xfId="4603" xr:uid="{00000000-0005-0000-0000-0000372F0000}"/>
    <cellStyle name="Vírgula 10 7" xfId="400" xr:uid="{00000000-0005-0000-0000-0000382F0000}"/>
    <cellStyle name="Vírgula 10 7 2" xfId="1021" xr:uid="{00000000-0005-0000-0000-0000392F0000}"/>
    <cellStyle name="Vírgula 10 7 2 2" xfId="1904" xr:uid="{00000000-0005-0000-0000-00003A2F0000}"/>
    <cellStyle name="Vírgula 10 7 2 2 2" xfId="3860" xr:uid="{00000000-0005-0000-0000-00003B2F0000}"/>
    <cellStyle name="Vírgula 10 7 2 2 2 2" xfId="14525" xr:uid="{00000000-0005-0000-0000-00003C2F0000}"/>
    <cellStyle name="Vírgula 10 7 2 2 2 3" xfId="10663" xr:uid="{00000000-0005-0000-0000-00003D2F0000}"/>
    <cellStyle name="Vírgula 10 7 2 2 3" xfId="10664" xr:uid="{00000000-0005-0000-0000-00003E2F0000}"/>
    <cellStyle name="Vírgula 10 7 2 2 4" xfId="7498" xr:uid="{00000000-0005-0000-0000-00003F2F0000}"/>
    <cellStyle name="Vírgula 10 7 2 2 5" xfId="12712" xr:uid="{00000000-0005-0000-0000-0000402F0000}"/>
    <cellStyle name="Vírgula 10 7 2 2 6" xfId="5673" xr:uid="{00000000-0005-0000-0000-0000412F0000}"/>
    <cellStyle name="Vírgula 10 7 2 3" xfId="3063" xr:uid="{00000000-0005-0000-0000-0000422F0000}"/>
    <cellStyle name="Vírgula 10 7 2 3 2" xfId="13728" xr:uid="{00000000-0005-0000-0000-0000432F0000}"/>
    <cellStyle name="Vírgula 10 7 2 3 3" xfId="10665" xr:uid="{00000000-0005-0000-0000-0000442F0000}"/>
    <cellStyle name="Vírgula 10 7 2 4" xfId="10666" xr:uid="{00000000-0005-0000-0000-0000452F0000}"/>
    <cellStyle name="Vírgula 10 7 2 5" xfId="6701" xr:uid="{00000000-0005-0000-0000-0000462F0000}"/>
    <cellStyle name="Vírgula 10 7 2 6" xfId="11915" xr:uid="{00000000-0005-0000-0000-0000472F0000}"/>
    <cellStyle name="Vírgula 10 7 2 7" xfId="4876" xr:uid="{00000000-0005-0000-0000-0000482F0000}"/>
    <cellStyle name="Vírgula 10 7 3" xfId="1903" xr:uid="{00000000-0005-0000-0000-0000492F0000}"/>
    <cellStyle name="Vírgula 10 7 3 2" xfId="3859" xr:uid="{00000000-0005-0000-0000-00004A2F0000}"/>
    <cellStyle name="Vírgula 10 7 3 2 2" xfId="14524" xr:uid="{00000000-0005-0000-0000-00004B2F0000}"/>
    <cellStyle name="Vírgula 10 7 3 2 3" xfId="10667" xr:uid="{00000000-0005-0000-0000-00004C2F0000}"/>
    <cellStyle name="Vírgula 10 7 3 3" xfId="10668" xr:uid="{00000000-0005-0000-0000-00004D2F0000}"/>
    <cellStyle name="Vírgula 10 7 3 4" xfId="7497" xr:uid="{00000000-0005-0000-0000-00004E2F0000}"/>
    <cellStyle name="Vírgula 10 7 3 5" xfId="12711" xr:uid="{00000000-0005-0000-0000-00004F2F0000}"/>
    <cellStyle name="Vírgula 10 7 3 6" xfId="5672" xr:uid="{00000000-0005-0000-0000-0000502F0000}"/>
    <cellStyle name="Vírgula 10 7 4" xfId="2606" xr:uid="{00000000-0005-0000-0000-0000512F0000}"/>
    <cellStyle name="Vírgula 10 7 4 2" xfId="13271" xr:uid="{00000000-0005-0000-0000-0000522F0000}"/>
    <cellStyle name="Vírgula 10 7 4 3" xfId="10669" xr:uid="{00000000-0005-0000-0000-0000532F0000}"/>
    <cellStyle name="Vírgula 10 7 5" xfId="10670" xr:uid="{00000000-0005-0000-0000-0000542F0000}"/>
    <cellStyle name="Vírgula 10 7 6" xfId="6244" xr:uid="{00000000-0005-0000-0000-0000552F0000}"/>
    <cellStyle name="Vírgula 10 7 7" xfId="11458" xr:uid="{00000000-0005-0000-0000-0000562F0000}"/>
    <cellStyle name="Vírgula 10 7 8" xfId="4419" xr:uid="{00000000-0005-0000-0000-0000572F0000}"/>
    <cellStyle name="Vírgula 10 8" xfId="875" xr:uid="{00000000-0005-0000-0000-0000582F0000}"/>
    <cellStyle name="Vírgula 10 8 2" xfId="1905" xr:uid="{00000000-0005-0000-0000-0000592F0000}"/>
    <cellStyle name="Vírgula 10 8 2 2" xfId="3861" xr:uid="{00000000-0005-0000-0000-00005A2F0000}"/>
    <cellStyle name="Vírgula 10 8 2 2 2" xfId="14526" xr:uid="{00000000-0005-0000-0000-00005B2F0000}"/>
    <cellStyle name="Vírgula 10 8 2 2 3" xfId="10671" xr:uid="{00000000-0005-0000-0000-00005C2F0000}"/>
    <cellStyle name="Vírgula 10 8 2 3" xfId="10672" xr:uid="{00000000-0005-0000-0000-00005D2F0000}"/>
    <cellStyle name="Vírgula 10 8 2 4" xfId="7499" xr:uid="{00000000-0005-0000-0000-00005E2F0000}"/>
    <cellStyle name="Vírgula 10 8 2 5" xfId="12713" xr:uid="{00000000-0005-0000-0000-00005F2F0000}"/>
    <cellStyle name="Vírgula 10 8 2 6" xfId="5674" xr:uid="{00000000-0005-0000-0000-0000602F0000}"/>
    <cellStyle name="Vírgula 10 8 3" xfId="2928" xr:uid="{00000000-0005-0000-0000-0000612F0000}"/>
    <cellStyle name="Vírgula 10 8 3 2" xfId="13593" xr:uid="{00000000-0005-0000-0000-0000622F0000}"/>
    <cellStyle name="Vírgula 10 8 3 3" xfId="10673" xr:uid="{00000000-0005-0000-0000-0000632F0000}"/>
    <cellStyle name="Vírgula 10 8 4" xfId="10674" xr:uid="{00000000-0005-0000-0000-0000642F0000}"/>
    <cellStyle name="Vírgula 10 8 5" xfId="6566" xr:uid="{00000000-0005-0000-0000-0000652F0000}"/>
    <cellStyle name="Vírgula 10 8 6" xfId="11780" xr:uid="{00000000-0005-0000-0000-0000662F0000}"/>
    <cellStyle name="Vírgula 10 8 7" xfId="4741" xr:uid="{00000000-0005-0000-0000-0000672F0000}"/>
    <cellStyle name="Vírgula 10 9" xfId="1339" xr:uid="{00000000-0005-0000-0000-0000682F0000}"/>
    <cellStyle name="Vírgula 10 9 2" xfId="3295" xr:uid="{00000000-0005-0000-0000-0000692F0000}"/>
    <cellStyle name="Vírgula 10 9 2 2" xfId="13960" xr:uid="{00000000-0005-0000-0000-00006A2F0000}"/>
    <cellStyle name="Vírgula 10 9 2 3" xfId="10675" xr:uid="{00000000-0005-0000-0000-00006B2F0000}"/>
    <cellStyle name="Vírgula 10 9 3" xfId="10676" xr:uid="{00000000-0005-0000-0000-00006C2F0000}"/>
    <cellStyle name="Vírgula 10 9 4" xfId="6933" xr:uid="{00000000-0005-0000-0000-00006D2F0000}"/>
    <cellStyle name="Vírgula 10 9 5" xfId="12147" xr:uid="{00000000-0005-0000-0000-00006E2F0000}"/>
    <cellStyle name="Vírgula 10 9 6" xfId="5108" xr:uid="{00000000-0005-0000-0000-00006F2F0000}"/>
    <cellStyle name="Vírgula 11" xfId="182" xr:uid="{00000000-0005-0000-0000-0000702F0000}"/>
    <cellStyle name="Vírgula 11 2" xfId="627" xr:uid="{00000000-0005-0000-0000-0000712F0000}"/>
    <cellStyle name="Vírgula 11 2 2" xfId="1148" xr:uid="{00000000-0005-0000-0000-0000722F0000}"/>
    <cellStyle name="Vírgula 11 3" xfId="517" xr:uid="{00000000-0005-0000-0000-0000732F0000}"/>
    <cellStyle name="Vírgula 11 4" xfId="402" xr:uid="{00000000-0005-0000-0000-0000742F0000}"/>
    <cellStyle name="Vírgula 12" xfId="185" xr:uid="{00000000-0005-0000-0000-0000752F0000}"/>
    <cellStyle name="Vírgula 12 10" xfId="2181" xr:uid="{00000000-0005-0000-0000-0000762F0000}"/>
    <cellStyle name="Vírgula 12 10 2" xfId="4037" xr:uid="{00000000-0005-0000-0000-0000772F0000}"/>
    <cellStyle name="Vírgula 12 10 2 2" xfId="14699" xr:uid="{00000000-0005-0000-0000-0000782F0000}"/>
    <cellStyle name="Vírgula 12 10 2 3" xfId="10677" xr:uid="{00000000-0005-0000-0000-0000792F0000}"/>
    <cellStyle name="Vírgula 12 10 3" xfId="10678" xr:uid="{00000000-0005-0000-0000-00007A2F0000}"/>
    <cellStyle name="Vírgula 12 10 4" xfId="7675" xr:uid="{00000000-0005-0000-0000-00007B2F0000}"/>
    <cellStyle name="Vírgula 12 10 5" xfId="12886" xr:uid="{00000000-0005-0000-0000-00007C2F0000}"/>
    <cellStyle name="Vírgula 12 10 6" xfId="5847" xr:uid="{00000000-0005-0000-0000-00007D2F0000}"/>
    <cellStyle name="Vírgula 12 11" xfId="2330" xr:uid="{00000000-0005-0000-0000-00007E2F0000}"/>
    <cellStyle name="Vírgula 12 11 2" xfId="4173" xr:uid="{00000000-0005-0000-0000-00007F2F0000}"/>
    <cellStyle name="Vírgula 12 11 2 2" xfId="14835" xr:uid="{00000000-0005-0000-0000-0000802F0000}"/>
    <cellStyle name="Vírgula 12 11 2 3" xfId="10679" xr:uid="{00000000-0005-0000-0000-0000812F0000}"/>
    <cellStyle name="Vírgula 12 11 3" xfId="7811" xr:uid="{00000000-0005-0000-0000-0000822F0000}"/>
    <cellStyle name="Vírgula 12 11 4" xfId="13022" xr:uid="{00000000-0005-0000-0000-0000832F0000}"/>
    <cellStyle name="Vírgula 12 11 5" xfId="5983" xr:uid="{00000000-0005-0000-0000-0000842F0000}"/>
    <cellStyle name="Vírgula 12 12" xfId="2513" xr:uid="{00000000-0005-0000-0000-0000852F0000}"/>
    <cellStyle name="Vírgula 12 12 2" xfId="10680" xr:uid="{00000000-0005-0000-0000-0000862F0000}"/>
    <cellStyle name="Vírgula 12 12 3" xfId="13180" xr:uid="{00000000-0005-0000-0000-0000872F0000}"/>
    <cellStyle name="Vírgula 12 12 4" xfId="6120" xr:uid="{00000000-0005-0000-0000-0000882F0000}"/>
    <cellStyle name="Vírgula 12 13" xfId="10681" xr:uid="{00000000-0005-0000-0000-0000892F0000}"/>
    <cellStyle name="Vírgula 12 14" xfId="6151" xr:uid="{00000000-0005-0000-0000-00008A2F0000}"/>
    <cellStyle name="Vírgula 12 15" xfId="11367" xr:uid="{00000000-0005-0000-0000-00008B2F0000}"/>
    <cellStyle name="Vírgula 12 16" xfId="4328" xr:uid="{00000000-0005-0000-0000-00008C2F0000}"/>
    <cellStyle name="Vírgula 12 2" xfId="628" xr:uid="{00000000-0005-0000-0000-00008D2F0000}"/>
    <cellStyle name="Vírgula 12 2 10" xfId="11556" xr:uid="{00000000-0005-0000-0000-00008E2F0000}"/>
    <cellStyle name="Vírgula 12 2 11" xfId="4517" xr:uid="{00000000-0005-0000-0000-00008F2F0000}"/>
    <cellStyle name="Vírgula 12 2 2" xfId="776" xr:uid="{00000000-0005-0000-0000-0000902F0000}"/>
    <cellStyle name="Vírgula 12 2 2 2" xfId="1238" xr:uid="{00000000-0005-0000-0000-0000912F0000}"/>
    <cellStyle name="Vírgula 12 2 2 2 2" xfId="1908" xr:uid="{00000000-0005-0000-0000-0000922F0000}"/>
    <cellStyle name="Vírgula 12 2 2 2 2 2" xfId="3864" xr:uid="{00000000-0005-0000-0000-0000932F0000}"/>
    <cellStyle name="Vírgula 12 2 2 2 2 2 2" xfId="14529" xr:uid="{00000000-0005-0000-0000-0000942F0000}"/>
    <cellStyle name="Vírgula 12 2 2 2 2 2 3" xfId="10682" xr:uid="{00000000-0005-0000-0000-0000952F0000}"/>
    <cellStyle name="Vírgula 12 2 2 2 2 3" xfId="10683" xr:uid="{00000000-0005-0000-0000-0000962F0000}"/>
    <cellStyle name="Vírgula 12 2 2 2 2 4" xfId="7502" xr:uid="{00000000-0005-0000-0000-0000972F0000}"/>
    <cellStyle name="Vírgula 12 2 2 2 2 5" xfId="12716" xr:uid="{00000000-0005-0000-0000-0000982F0000}"/>
    <cellStyle name="Vírgula 12 2 2 2 2 6" xfId="5677" xr:uid="{00000000-0005-0000-0000-0000992F0000}"/>
    <cellStyle name="Vírgula 12 2 2 2 3" xfId="3206" xr:uid="{00000000-0005-0000-0000-00009A2F0000}"/>
    <cellStyle name="Vírgula 12 2 2 2 3 2" xfId="13871" xr:uid="{00000000-0005-0000-0000-00009B2F0000}"/>
    <cellStyle name="Vírgula 12 2 2 2 3 3" xfId="10684" xr:uid="{00000000-0005-0000-0000-00009C2F0000}"/>
    <cellStyle name="Vírgula 12 2 2 2 4" xfId="10685" xr:uid="{00000000-0005-0000-0000-00009D2F0000}"/>
    <cellStyle name="Vírgula 12 2 2 2 5" xfId="6844" xr:uid="{00000000-0005-0000-0000-00009E2F0000}"/>
    <cellStyle name="Vírgula 12 2 2 2 6" xfId="12058" xr:uid="{00000000-0005-0000-0000-00009F2F0000}"/>
    <cellStyle name="Vírgula 12 2 2 2 7" xfId="5019" xr:uid="{00000000-0005-0000-0000-0000A02F0000}"/>
    <cellStyle name="Vírgula 12 2 2 3" xfId="1907" xr:uid="{00000000-0005-0000-0000-0000A12F0000}"/>
    <cellStyle name="Vírgula 12 2 2 3 2" xfId="3863" xr:uid="{00000000-0005-0000-0000-0000A22F0000}"/>
    <cellStyle name="Vírgula 12 2 2 3 2 2" xfId="14528" xr:uid="{00000000-0005-0000-0000-0000A32F0000}"/>
    <cellStyle name="Vírgula 12 2 2 3 2 3" xfId="10686" xr:uid="{00000000-0005-0000-0000-0000A42F0000}"/>
    <cellStyle name="Vírgula 12 2 2 3 3" xfId="10687" xr:uid="{00000000-0005-0000-0000-0000A52F0000}"/>
    <cellStyle name="Vírgula 12 2 2 3 4" xfId="7501" xr:uid="{00000000-0005-0000-0000-0000A62F0000}"/>
    <cellStyle name="Vírgula 12 2 2 3 5" xfId="12715" xr:uid="{00000000-0005-0000-0000-0000A72F0000}"/>
    <cellStyle name="Vírgula 12 2 2 3 6" xfId="5676" xr:uid="{00000000-0005-0000-0000-0000A82F0000}"/>
    <cellStyle name="Vírgula 12 2 2 4" xfId="2839" xr:uid="{00000000-0005-0000-0000-0000A92F0000}"/>
    <cellStyle name="Vírgula 12 2 2 4 2" xfId="13504" xr:uid="{00000000-0005-0000-0000-0000AA2F0000}"/>
    <cellStyle name="Vírgula 12 2 2 4 3" xfId="10688" xr:uid="{00000000-0005-0000-0000-0000AB2F0000}"/>
    <cellStyle name="Vírgula 12 2 2 5" xfId="10689" xr:uid="{00000000-0005-0000-0000-0000AC2F0000}"/>
    <cellStyle name="Vírgula 12 2 2 6" xfId="6477" xr:uid="{00000000-0005-0000-0000-0000AD2F0000}"/>
    <cellStyle name="Vírgula 12 2 2 7" xfId="11691" xr:uid="{00000000-0005-0000-0000-0000AE2F0000}"/>
    <cellStyle name="Vírgula 12 2 2 8" xfId="4652" xr:uid="{00000000-0005-0000-0000-0000AF2F0000}"/>
    <cellStyle name="Vírgula 12 2 3" xfId="927" xr:uid="{00000000-0005-0000-0000-0000B02F0000}"/>
    <cellStyle name="Vírgula 12 2 3 2" xfId="1909" xr:uid="{00000000-0005-0000-0000-0000B12F0000}"/>
    <cellStyle name="Vírgula 12 2 3 2 2" xfId="3865" xr:uid="{00000000-0005-0000-0000-0000B22F0000}"/>
    <cellStyle name="Vírgula 12 2 3 2 2 2" xfId="14530" xr:uid="{00000000-0005-0000-0000-0000B32F0000}"/>
    <cellStyle name="Vírgula 12 2 3 2 2 3" xfId="10690" xr:uid="{00000000-0005-0000-0000-0000B42F0000}"/>
    <cellStyle name="Vírgula 12 2 3 2 3" xfId="10691" xr:uid="{00000000-0005-0000-0000-0000B52F0000}"/>
    <cellStyle name="Vírgula 12 2 3 2 4" xfId="7503" xr:uid="{00000000-0005-0000-0000-0000B62F0000}"/>
    <cellStyle name="Vírgula 12 2 3 2 5" xfId="12717" xr:uid="{00000000-0005-0000-0000-0000B72F0000}"/>
    <cellStyle name="Vírgula 12 2 3 2 6" xfId="5678" xr:uid="{00000000-0005-0000-0000-0000B82F0000}"/>
    <cellStyle name="Vírgula 12 2 3 3" xfId="2977" xr:uid="{00000000-0005-0000-0000-0000B92F0000}"/>
    <cellStyle name="Vírgula 12 2 3 3 2" xfId="13642" xr:uid="{00000000-0005-0000-0000-0000BA2F0000}"/>
    <cellStyle name="Vírgula 12 2 3 3 3" xfId="10692" xr:uid="{00000000-0005-0000-0000-0000BB2F0000}"/>
    <cellStyle name="Vírgula 12 2 3 4" xfId="10693" xr:uid="{00000000-0005-0000-0000-0000BC2F0000}"/>
    <cellStyle name="Vírgula 12 2 3 5" xfId="6615" xr:uid="{00000000-0005-0000-0000-0000BD2F0000}"/>
    <cellStyle name="Vírgula 12 2 3 6" xfId="11829" xr:uid="{00000000-0005-0000-0000-0000BE2F0000}"/>
    <cellStyle name="Vírgula 12 2 3 7" xfId="4790" xr:uid="{00000000-0005-0000-0000-0000BF2F0000}"/>
    <cellStyle name="Vírgula 12 2 4" xfId="1906" xr:uid="{00000000-0005-0000-0000-0000C02F0000}"/>
    <cellStyle name="Vírgula 12 2 4 2" xfId="3862" xr:uid="{00000000-0005-0000-0000-0000C12F0000}"/>
    <cellStyle name="Vírgula 12 2 4 2 2" xfId="14527" xr:uid="{00000000-0005-0000-0000-0000C22F0000}"/>
    <cellStyle name="Vírgula 12 2 4 2 3" xfId="10694" xr:uid="{00000000-0005-0000-0000-0000C32F0000}"/>
    <cellStyle name="Vírgula 12 2 4 3" xfId="10695" xr:uid="{00000000-0005-0000-0000-0000C42F0000}"/>
    <cellStyle name="Vírgula 12 2 4 4" xfId="7500" xr:uid="{00000000-0005-0000-0000-0000C52F0000}"/>
    <cellStyle name="Vírgula 12 2 4 5" xfId="12714" xr:uid="{00000000-0005-0000-0000-0000C62F0000}"/>
    <cellStyle name="Vírgula 12 2 4 6" xfId="5675" xr:uid="{00000000-0005-0000-0000-0000C72F0000}"/>
    <cellStyle name="Vírgula 12 2 5" xfId="2233" xr:uid="{00000000-0005-0000-0000-0000C82F0000}"/>
    <cellStyle name="Vírgula 12 2 5 2" xfId="4085" xr:uid="{00000000-0005-0000-0000-0000C92F0000}"/>
    <cellStyle name="Vírgula 12 2 5 2 2" xfId="14747" xr:uid="{00000000-0005-0000-0000-0000CA2F0000}"/>
    <cellStyle name="Vírgula 12 2 5 2 3" xfId="10696" xr:uid="{00000000-0005-0000-0000-0000CB2F0000}"/>
    <cellStyle name="Vírgula 12 2 5 3" xfId="10697" xr:uid="{00000000-0005-0000-0000-0000CC2F0000}"/>
    <cellStyle name="Vírgula 12 2 5 4" xfId="7723" xr:uid="{00000000-0005-0000-0000-0000CD2F0000}"/>
    <cellStyle name="Vírgula 12 2 5 5" xfId="12934" xr:uid="{00000000-0005-0000-0000-0000CE2F0000}"/>
    <cellStyle name="Vírgula 12 2 5 6" xfId="5895" xr:uid="{00000000-0005-0000-0000-0000CF2F0000}"/>
    <cellStyle name="Vírgula 12 2 6" xfId="2377" xr:uid="{00000000-0005-0000-0000-0000D02F0000}"/>
    <cellStyle name="Vírgula 12 2 6 2" xfId="4220" xr:uid="{00000000-0005-0000-0000-0000D12F0000}"/>
    <cellStyle name="Vírgula 12 2 6 2 2" xfId="14882" xr:uid="{00000000-0005-0000-0000-0000D22F0000}"/>
    <cellStyle name="Vírgula 12 2 6 2 3" xfId="10698" xr:uid="{00000000-0005-0000-0000-0000D32F0000}"/>
    <cellStyle name="Vírgula 12 2 6 3" xfId="7858" xr:uid="{00000000-0005-0000-0000-0000D42F0000}"/>
    <cellStyle name="Vírgula 12 2 6 4" xfId="13069" xr:uid="{00000000-0005-0000-0000-0000D52F0000}"/>
    <cellStyle name="Vírgula 12 2 6 5" xfId="6030" xr:uid="{00000000-0005-0000-0000-0000D62F0000}"/>
    <cellStyle name="Vírgula 12 2 7" xfId="2704" xr:uid="{00000000-0005-0000-0000-0000D72F0000}"/>
    <cellStyle name="Vírgula 12 2 7 2" xfId="13369" xr:uid="{00000000-0005-0000-0000-0000D82F0000}"/>
    <cellStyle name="Vírgula 12 2 7 3" xfId="10699" xr:uid="{00000000-0005-0000-0000-0000D92F0000}"/>
    <cellStyle name="Vírgula 12 2 8" xfId="10700" xr:uid="{00000000-0005-0000-0000-0000DA2F0000}"/>
    <cellStyle name="Vírgula 12 2 9" xfId="6342" xr:uid="{00000000-0005-0000-0000-0000DB2F0000}"/>
    <cellStyle name="Vírgula 12 3" xfId="677" xr:uid="{00000000-0005-0000-0000-0000DC2F0000}"/>
    <cellStyle name="Vírgula 12 3 10" xfId="11598" xr:uid="{00000000-0005-0000-0000-0000DD2F0000}"/>
    <cellStyle name="Vírgula 12 3 11" xfId="4559" xr:uid="{00000000-0005-0000-0000-0000DE2F0000}"/>
    <cellStyle name="Vírgula 12 3 2" xfId="818" xr:uid="{00000000-0005-0000-0000-0000DF2F0000}"/>
    <cellStyle name="Vírgula 12 3 2 2" xfId="1280" xr:uid="{00000000-0005-0000-0000-0000E02F0000}"/>
    <cellStyle name="Vírgula 12 3 2 2 2" xfId="1912" xr:uid="{00000000-0005-0000-0000-0000E12F0000}"/>
    <cellStyle name="Vírgula 12 3 2 2 2 2" xfId="3868" xr:uid="{00000000-0005-0000-0000-0000E22F0000}"/>
    <cellStyle name="Vírgula 12 3 2 2 2 2 2" xfId="14533" xr:uid="{00000000-0005-0000-0000-0000E32F0000}"/>
    <cellStyle name="Vírgula 12 3 2 2 2 2 3" xfId="10701" xr:uid="{00000000-0005-0000-0000-0000E42F0000}"/>
    <cellStyle name="Vírgula 12 3 2 2 2 3" xfId="10702" xr:uid="{00000000-0005-0000-0000-0000E52F0000}"/>
    <cellStyle name="Vírgula 12 3 2 2 2 4" xfId="7506" xr:uid="{00000000-0005-0000-0000-0000E62F0000}"/>
    <cellStyle name="Vírgula 12 3 2 2 2 5" xfId="12720" xr:uid="{00000000-0005-0000-0000-0000E72F0000}"/>
    <cellStyle name="Vírgula 12 3 2 2 2 6" xfId="5681" xr:uid="{00000000-0005-0000-0000-0000E82F0000}"/>
    <cellStyle name="Vírgula 12 3 2 2 3" xfId="3248" xr:uid="{00000000-0005-0000-0000-0000E92F0000}"/>
    <cellStyle name="Vírgula 12 3 2 2 3 2" xfId="13913" xr:uid="{00000000-0005-0000-0000-0000EA2F0000}"/>
    <cellStyle name="Vírgula 12 3 2 2 3 3" xfId="10703" xr:uid="{00000000-0005-0000-0000-0000EB2F0000}"/>
    <cellStyle name="Vírgula 12 3 2 2 4" xfId="10704" xr:uid="{00000000-0005-0000-0000-0000EC2F0000}"/>
    <cellStyle name="Vírgula 12 3 2 2 5" xfId="6886" xr:uid="{00000000-0005-0000-0000-0000ED2F0000}"/>
    <cellStyle name="Vírgula 12 3 2 2 6" xfId="12100" xr:uid="{00000000-0005-0000-0000-0000EE2F0000}"/>
    <cellStyle name="Vírgula 12 3 2 2 7" xfId="5061" xr:uid="{00000000-0005-0000-0000-0000EF2F0000}"/>
    <cellStyle name="Vírgula 12 3 2 3" xfId="1911" xr:uid="{00000000-0005-0000-0000-0000F02F0000}"/>
    <cellStyle name="Vírgula 12 3 2 3 2" xfId="3867" xr:uid="{00000000-0005-0000-0000-0000F12F0000}"/>
    <cellStyle name="Vírgula 12 3 2 3 2 2" xfId="14532" xr:uid="{00000000-0005-0000-0000-0000F22F0000}"/>
    <cellStyle name="Vírgula 12 3 2 3 2 3" xfId="10705" xr:uid="{00000000-0005-0000-0000-0000F32F0000}"/>
    <cellStyle name="Vírgula 12 3 2 3 3" xfId="10706" xr:uid="{00000000-0005-0000-0000-0000F42F0000}"/>
    <cellStyle name="Vírgula 12 3 2 3 4" xfId="7505" xr:uid="{00000000-0005-0000-0000-0000F52F0000}"/>
    <cellStyle name="Vírgula 12 3 2 3 5" xfId="12719" xr:uid="{00000000-0005-0000-0000-0000F62F0000}"/>
    <cellStyle name="Vírgula 12 3 2 3 6" xfId="5680" xr:uid="{00000000-0005-0000-0000-0000F72F0000}"/>
    <cellStyle name="Vírgula 12 3 2 4" xfId="2881" xr:uid="{00000000-0005-0000-0000-0000F82F0000}"/>
    <cellStyle name="Vírgula 12 3 2 4 2" xfId="13546" xr:uid="{00000000-0005-0000-0000-0000F92F0000}"/>
    <cellStyle name="Vírgula 12 3 2 4 3" xfId="10707" xr:uid="{00000000-0005-0000-0000-0000FA2F0000}"/>
    <cellStyle name="Vírgula 12 3 2 5" xfId="10708" xr:uid="{00000000-0005-0000-0000-0000FB2F0000}"/>
    <cellStyle name="Vírgula 12 3 2 6" xfId="6519" xr:uid="{00000000-0005-0000-0000-0000FC2F0000}"/>
    <cellStyle name="Vírgula 12 3 2 7" xfId="11733" xr:uid="{00000000-0005-0000-0000-0000FD2F0000}"/>
    <cellStyle name="Vírgula 12 3 2 8" xfId="4694" xr:uid="{00000000-0005-0000-0000-0000FE2F0000}"/>
    <cellStyle name="Vírgula 12 3 3" xfId="970" xr:uid="{00000000-0005-0000-0000-0000FF2F0000}"/>
    <cellStyle name="Vírgula 12 3 3 2" xfId="1913" xr:uid="{00000000-0005-0000-0000-000000300000}"/>
    <cellStyle name="Vírgula 12 3 3 2 2" xfId="3869" xr:uid="{00000000-0005-0000-0000-000001300000}"/>
    <cellStyle name="Vírgula 12 3 3 2 2 2" xfId="14534" xr:uid="{00000000-0005-0000-0000-000002300000}"/>
    <cellStyle name="Vírgula 12 3 3 2 2 3" xfId="10709" xr:uid="{00000000-0005-0000-0000-000003300000}"/>
    <cellStyle name="Vírgula 12 3 3 2 3" xfId="10710" xr:uid="{00000000-0005-0000-0000-000004300000}"/>
    <cellStyle name="Vírgula 12 3 3 2 4" xfId="7507" xr:uid="{00000000-0005-0000-0000-000005300000}"/>
    <cellStyle name="Vírgula 12 3 3 2 5" xfId="12721" xr:uid="{00000000-0005-0000-0000-000006300000}"/>
    <cellStyle name="Vírgula 12 3 3 2 6" xfId="5682" xr:uid="{00000000-0005-0000-0000-000007300000}"/>
    <cellStyle name="Vírgula 12 3 3 3" xfId="3019" xr:uid="{00000000-0005-0000-0000-000008300000}"/>
    <cellStyle name="Vírgula 12 3 3 3 2" xfId="13684" xr:uid="{00000000-0005-0000-0000-000009300000}"/>
    <cellStyle name="Vírgula 12 3 3 3 3" xfId="10711" xr:uid="{00000000-0005-0000-0000-00000A300000}"/>
    <cellStyle name="Vírgula 12 3 3 4" xfId="10712" xr:uid="{00000000-0005-0000-0000-00000B300000}"/>
    <cellStyle name="Vírgula 12 3 3 5" xfId="6657" xr:uid="{00000000-0005-0000-0000-00000C300000}"/>
    <cellStyle name="Vírgula 12 3 3 6" xfId="11871" xr:uid="{00000000-0005-0000-0000-00000D300000}"/>
    <cellStyle name="Vírgula 12 3 3 7" xfId="4832" xr:uid="{00000000-0005-0000-0000-00000E300000}"/>
    <cellStyle name="Vírgula 12 3 4" xfId="1910" xr:uid="{00000000-0005-0000-0000-00000F300000}"/>
    <cellStyle name="Vírgula 12 3 4 2" xfId="3866" xr:uid="{00000000-0005-0000-0000-000010300000}"/>
    <cellStyle name="Vírgula 12 3 4 2 2" xfId="14531" xr:uid="{00000000-0005-0000-0000-000011300000}"/>
    <cellStyle name="Vírgula 12 3 4 2 3" xfId="10713" xr:uid="{00000000-0005-0000-0000-000012300000}"/>
    <cellStyle name="Vírgula 12 3 4 3" xfId="10714" xr:uid="{00000000-0005-0000-0000-000013300000}"/>
    <cellStyle name="Vírgula 12 3 4 4" xfId="7504" xr:uid="{00000000-0005-0000-0000-000014300000}"/>
    <cellStyle name="Vírgula 12 3 4 5" xfId="12718" xr:uid="{00000000-0005-0000-0000-000015300000}"/>
    <cellStyle name="Vírgula 12 3 4 6" xfId="5679" xr:uid="{00000000-0005-0000-0000-000016300000}"/>
    <cellStyle name="Vírgula 12 3 5" xfId="2275" xr:uid="{00000000-0005-0000-0000-000017300000}"/>
    <cellStyle name="Vírgula 12 3 5 2" xfId="4127" xr:uid="{00000000-0005-0000-0000-000018300000}"/>
    <cellStyle name="Vírgula 12 3 5 2 2" xfId="14789" xr:uid="{00000000-0005-0000-0000-000019300000}"/>
    <cellStyle name="Vírgula 12 3 5 2 3" xfId="10715" xr:uid="{00000000-0005-0000-0000-00001A300000}"/>
    <cellStyle name="Vírgula 12 3 5 3" xfId="10716" xr:uid="{00000000-0005-0000-0000-00001B300000}"/>
    <cellStyle name="Vírgula 12 3 5 4" xfId="7765" xr:uid="{00000000-0005-0000-0000-00001C300000}"/>
    <cellStyle name="Vírgula 12 3 5 5" xfId="12976" xr:uid="{00000000-0005-0000-0000-00001D300000}"/>
    <cellStyle name="Vírgula 12 3 5 6" xfId="5937" xr:uid="{00000000-0005-0000-0000-00001E300000}"/>
    <cellStyle name="Vírgula 12 3 6" xfId="2419" xr:uid="{00000000-0005-0000-0000-00001F300000}"/>
    <cellStyle name="Vírgula 12 3 6 2" xfId="4262" xr:uid="{00000000-0005-0000-0000-000020300000}"/>
    <cellStyle name="Vírgula 12 3 6 2 2" xfId="14924" xr:uid="{00000000-0005-0000-0000-000021300000}"/>
    <cellStyle name="Vírgula 12 3 6 2 3" xfId="10717" xr:uid="{00000000-0005-0000-0000-000022300000}"/>
    <cellStyle name="Vírgula 12 3 6 3" xfId="7900" xr:uid="{00000000-0005-0000-0000-000023300000}"/>
    <cellStyle name="Vírgula 12 3 6 4" xfId="13111" xr:uid="{00000000-0005-0000-0000-000024300000}"/>
    <cellStyle name="Vírgula 12 3 6 5" xfId="6072" xr:uid="{00000000-0005-0000-0000-000025300000}"/>
    <cellStyle name="Vírgula 12 3 7" xfId="2746" xr:uid="{00000000-0005-0000-0000-000026300000}"/>
    <cellStyle name="Vírgula 12 3 7 2" xfId="13411" xr:uid="{00000000-0005-0000-0000-000027300000}"/>
    <cellStyle name="Vírgula 12 3 7 3" xfId="10718" xr:uid="{00000000-0005-0000-0000-000028300000}"/>
    <cellStyle name="Vírgula 12 3 8" xfId="10719" xr:uid="{00000000-0005-0000-0000-000029300000}"/>
    <cellStyle name="Vírgula 12 3 9" xfId="6384" xr:uid="{00000000-0005-0000-0000-00002A300000}"/>
    <cellStyle name="Vírgula 12 4" xfId="518" xr:uid="{00000000-0005-0000-0000-00002B300000}"/>
    <cellStyle name="Vírgula 12 4 2" xfId="1079" xr:uid="{00000000-0005-0000-0000-00002C300000}"/>
    <cellStyle name="Vírgula 12 4 2 2" xfId="1915" xr:uid="{00000000-0005-0000-0000-00002D300000}"/>
    <cellStyle name="Vírgula 12 4 2 2 2" xfId="3871" xr:uid="{00000000-0005-0000-0000-00002E300000}"/>
    <cellStyle name="Vírgula 12 4 2 2 2 2" xfId="14536" xr:uid="{00000000-0005-0000-0000-00002F300000}"/>
    <cellStyle name="Vírgula 12 4 2 2 2 3" xfId="10720" xr:uid="{00000000-0005-0000-0000-000030300000}"/>
    <cellStyle name="Vírgula 12 4 2 2 3" xfId="10721" xr:uid="{00000000-0005-0000-0000-000031300000}"/>
    <cellStyle name="Vírgula 12 4 2 2 4" xfId="7509" xr:uid="{00000000-0005-0000-0000-000032300000}"/>
    <cellStyle name="Vírgula 12 4 2 2 5" xfId="12723" xr:uid="{00000000-0005-0000-0000-000033300000}"/>
    <cellStyle name="Vírgula 12 4 2 2 6" xfId="5684" xr:uid="{00000000-0005-0000-0000-000034300000}"/>
    <cellStyle name="Vírgula 12 4 2 3" xfId="3109" xr:uid="{00000000-0005-0000-0000-000035300000}"/>
    <cellStyle name="Vírgula 12 4 2 3 2" xfId="13774" xr:uid="{00000000-0005-0000-0000-000036300000}"/>
    <cellStyle name="Vírgula 12 4 2 3 3" xfId="10722" xr:uid="{00000000-0005-0000-0000-000037300000}"/>
    <cellStyle name="Vírgula 12 4 2 4" xfId="10723" xr:uid="{00000000-0005-0000-0000-000038300000}"/>
    <cellStyle name="Vírgula 12 4 2 5" xfId="6747" xr:uid="{00000000-0005-0000-0000-000039300000}"/>
    <cellStyle name="Vírgula 12 4 2 6" xfId="11961" xr:uid="{00000000-0005-0000-0000-00003A300000}"/>
    <cellStyle name="Vírgula 12 4 2 7" xfId="4922" xr:uid="{00000000-0005-0000-0000-00003B300000}"/>
    <cellStyle name="Vírgula 12 4 3" xfId="1914" xr:uid="{00000000-0005-0000-0000-00003C300000}"/>
    <cellStyle name="Vírgula 12 4 3 2" xfId="3870" xr:uid="{00000000-0005-0000-0000-00003D300000}"/>
    <cellStyle name="Vírgula 12 4 3 2 2" xfId="14535" xr:uid="{00000000-0005-0000-0000-00003E300000}"/>
    <cellStyle name="Vírgula 12 4 3 2 3" xfId="10724" xr:uid="{00000000-0005-0000-0000-00003F300000}"/>
    <cellStyle name="Vírgula 12 4 3 3" xfId="10725" xr:uid="{00000000-0005-0000-0000-000040300000}"/>
    <cellStyle name="Vírgula 12 4 3 4" xfId="7508" xr:uid="{00000000-0005-0000-0000-000041300000}"/>
    <cellStyle name="Vírgula 12 4 3 5" xfId="12722" xr:uid="{00000000-0005-0000-0000-000042300000}"/>
    <cellStyle name="Vírgula 12 4 3 6" xfId="5683" xr:uid="{00000000-0005-0000-0000-000043300000}"/>
    <cellStyle name="Vírgula 12 4 4" xfId="2657" xr:uid="{00000000-0005-0000-0000-000044300000}"/>
    <cellStyle name="Vírgula 12 4 4 2" xfId="13322" xr:uid="{00000000-0005-0000-0000-000045300000}"/>
    <cellStyle name="Vírgula 12 4 4 3" xfId="10726" xr:uid="{00000000-0005-0000-0000-000046300000}"/>
    <cellStyle name="Vírgula 12 4 5" xfId="10727" xr:uid="{00000000-0005-0000-0000-000047300000}"/>
    <cellStyle name="Vírgula 12 4 6" xfId="6295" xr:uid="{00000000-0005-0000-0000-000048300000}"/>
    <cellStyle name="Vírgula 12 4 7" xfId="11509" xr:uid="{00000000-0005-0000-0000-000049300000}"/>
    <cellStyle name="Vírgula 12 4 8" xfId="4470" xr:uid="{00000000-0005-0000-0000-00004A300000}"/>
    <cellStyle name="Vírgula 12 5" xfId="728" xr:uid="{00000000-0005-0000-0000-00004B300000}"/>
    <cellStyle name="Vírgula 12 5 2" xfId="1191" xr:uid="{00000000-0005-0000-0000-00004C300000}"/>
    <cellStyle name="Vírgula 12 5 2 2" xfId="1917" xr:uid="{00000000-0005-0000-0000-00004D300000}"/>
    <cellStyle name="Vírgula 12 5 2 2 2" xfId="3873" xr:uid="{00000000-0005-0000-0000-00004E300000}"/>
    <cellStyle name="Vírgula 12 5 2 2 2 2" xfId="14538" xr:uid="{00000000-0005-0000-0000-00004F300000}"/>
    <cellStyle name="Vírgula 12 5 2 2 2 3" xfId="10728" xr:uid="{00000000-0005-0000-0000-000050300000}"/>
    <cellStyle name="Vírgula 12 5 2 2 3" xfId="10729" xr:uid="{00000000-0005-0000-0000-000051300000}"/>
    <cellStyle name="Vírgula 12 5 2 2 4" xfId="7511" xr:uid="{00000000-0005-0000-0000-000052300000}"/>
    <cellStyle name="Vírgula 12 5 2 2 5" xfId="12725" xr:uid="{00000000-0005-0000-0000-000053300000}"/>
    <cellStyle name="Vírgula 12 5 2 2 6" xfId="5686" xr:uid="{00000000-0005-0000-0000-000054300000}"/>
    <cellStyle name="Vírgula 12 5 2 3" xfId="3159" xr:uid="{00000000-0005-0000-0000-000055300000}"/>
    <cellStyle name="Vírgula 12 5 2 3 2" xfId="13824" xr:uid="{00000000-0005-0000-0000-000056300000}"/>
    <cellStyle name="Vírgula 12 5 2 3 3" xfId="10730" xr:uid="{00000000-0005-0000-0000-000057300000}"/>
    <cellStyle name="Vírgula 12 5 2 4" xfId="10731" xr:uid="{00000000-0005-0000-0000-000058300000}"/>
    <cellStyle name="Vírgula 12 5 2 5" xfId="6797" xr:uid="{00000000-0005-0000-0000-000059300000}"/>
    <cellStyle name="Vírgula 12 5 2 6" xfId="12011" xr:uid="{00000000-0005-0000-0000-00005A300000}"/>
    <cellStyle name="Vírgula 12 5 2 7" xfId="4972" xr:uid="{00000000-0005-0000-0000-00005B300000}"/>
    <cellStyle name="Vírgula 12 5 3" xfId="1916" xr:uid="{00000000-0005-0000-0000-00005C300000}"/>
    <cellStyle name="Vírgula 12 5 3 2" xfId="3872" xr:uid="{00000000-0005-0000-0000-00005D300000}"/>
    <cellStyle name="Vírgula 12 5 3 2 2" xfId="14537" xr:uid="{00000000-0005-0000-0000-00005E300000}"/>
    <cellStyle name="Vírgula 12 5 3 2 3" xfId="10732" xr:uid="{00000000-0005-0000-0000-00005F300000}"/>
    <cellStyle name="Vírgula 12 5 3 3" xfId="10733" xr:uid="{00000000-0005-0000-0000-000060300000}"/>
    <cellStyle name="Vírgula 12 5 3 4" xfId="7510" xr:uid="{00000000-0005-0000-0000-000061300000}"/>
    <cellStyle name="Vírgula 12 5 3 5" xfId="12724" xr:uid="{00000000-0005-0000-0000-000062300000}"/>
    <cellStyle name="Vírgula 12 5 3 6" xfId="5685" xr:uid="{00000000-0005-0000-0000-000063300000}"/>
    <cellStyle name="Vírgula 12 5 4" xfId="2792" xr:uid="{00000000-0005-0000-0000-000064300000}"/>
    <cellStyle name="Vírgula 12 5 4 2" xfId="13457" xr:uid="{00000000-0005-0000-0000-000065300000}"/>
    <cellStyle name="Vírgula 12 5 4 3" xfId="10734" xr:uid="{00000000-0005-0000-0000-000066300000}"/>
    <cellStyle name="Vírgula 12 5 5" xfId="10735" xr:uid="{00000000-0005-0000-0000-000067300000}"/>
    <cellStyle name="Vírgula 12 5 6" xfId="6430" xr:uid="{00000000-0005-0000-0000-000068300000}"/>
    <cellStyle name="Vírgula 12 5 7" xfId="11644" xr:uid="{00000000-0005-0000-0000-000069300000}"/>
    <cellStyle name="Vírgula 12 5 8" xfId="4605" xr:uid="{00000000-0005-0000-0000-00006A300000}"/>
    <cellStyle name="Vírgula 12 6" xfId="403" xr:uid="{00000000-0005-0000-0000-00006B300000}"/>
    <cellStyle name="Vírgula 12 6 2" xfId="1023" xr:uid="{00000000-0005-0000-0000-00006C300000}"/>
    <cellStyle name="Vírgula 12 6 2 2" xfId="1919" xr:uid="{00000000-0005-0000-0000-00006D300000}"/>
    <cellStyle name="Vírgula 12 6 2 2 2" xfId="3875" xr:uid="{00000000-0005-0000-0000-00006E300000}"/>
    <cellStyle name="Vírgula 12 6 2 2 2 2" xfId="14540" xr:uid="{00000000-0005-0000-0000-00006F300000}"/>
    <cellStyle name="Vírgula 12 6 2 2 2 3" xfId="10736" xr:uid="{00000000-0005-0000-0000-000070300000}"/>
    <cellStyle name="Vírgula 12 6 2 2 3" xfId="10737" xr:uid="{00000000-0005-0000-0000-000071300000}"/>
    <cellStyle name="Vírgula 12 6 2 2 4" xfId="7513" xr:uid="{00000000-0005-0000-0000-000072300000}"/>
    <cellStyle name="Vírgula 12 6 2 2 5" xfId="12727" xr:uid="{00000000-0005-0000-0000-000073300000}"/>
    <cellStyle name="Vírgula 12 6 2 2 6" xfId="5688" xr:uid="{00000000-0005-0000-0000-000074300000}"/>
    <cellStyle name="Vírgula 12 6 2 3" xfId="3065" xr:uid="{00000000-0005-0000-0000-000075300000}"/>
    <cellStyle name="Vírgula 12 6 2 3 2" xfId="13730" xr:uid="{00000000-0005-0000-0000-000076300000}"/>
    <cellStyle name="Vírgula 12 6 2 3 3" xfId="10738" xr:uid="{00000000-0005-0000-0000-000077300000}"/>
    <cellStyle name="Vírgula 12 6 2 4" xfId="10739" xr:uid="{00000000-0005-0000-0000-000078300000}"/>
    <cellStyle name="Vírgula 12 6 2 5" xfId="6703" xr:uid="{00000000-0005-0000-0000-000079300000}"/>
    <cellStyle name="Vírgula 12 6 2 6" xfId="11917" xr:uid="{00000000-0005-0000-0000-00007A300000}"/>
    <cellStyle name="Vírgula 12 6 2 7" xfId="4878" xr:uid="{00000000-0005-0000-0000-00007B300000}"/>
    <cellStyle name="Vírgula 12 6 3" xfId="1918" xr:uid="{00000000-0005-0000-0000-00007C300000}"/>
    <cellStyle name="Vírgula 12 6 3 2" xfId="3874" xr:uid="{00000000-0005-0000-0000-00007D300000}"/>
    <cellStyle name="Vírgula 12 6 3 2 2" xfId="14539" xr:uid="{00000000-0005-0000-0000-00007E300000}"/>
    <cellStyle name="Vírgula 12 6 3 2 3" xfId="10740" xr:uid="{00000000-0005-0000-0000-00007F300000}"/>
    <cellStyle name="Vírgula 12 6 3 3" xfId="10741" xr:uid="{00000000-0005-0000-0000-000080300000}"/>
    <cellStyle name="Vírgula 12 6 3 4" xfId="7512" xr:uid="{00000000-0005-0000-0000-000081300000}"/>
    <cellStyle name="Vírgula 12 6 3 5" xfId="12726" xr:uid="{00000000-0005-0000-0000-000082300000}"/>
    <cellStyle name="Vírgula 12 6 3 6" xfId="5687" xr:uid="{00000000-0005-0000-0000-000083300000}"/>
    <cellStyle name="Vírgula 12 6 4" xfId="2608" xr:uid="{00000000-0005-0000-0000-000084300000}"/>
    <cellStyle name="Vírgula 12 6 4 2" xfId="13273" xr:uid="{00000000-0005-0000-0000-000085300000}"/>
    <cellStyle name="Vírgula 12 6 4 3" xfId="10742" xr:uid="{00000000-0005-0000-0000-000086300000}"/>
    <cellStyle name="Vírgula 12 6 5" xfId="10743" xr:uid="{00000000-0005-0000-0000-000087300000}"/>
    <cellStyle name="Vírgula 12 6 6" xfId="6246" xr:uid="{00000000-0005-0000-0000-000088300000}"/>
    <cellStyle name="Vírgula 12 6 7" xfId="11460" xr:uid="{00000000-0005-0000-0000-000089300000}"/>
    <cellStyle name="Vírgula 12 6 8" xfId="4421" xr:uid="{00000000-0005-0000-0000-00008A300000}"/>
    <cellStyle name="Vírgula 12 7" xfId="877" xr:uid="{00000000-0005-0000-0000-00008B300000}"/>
    <cellStyle name="Vírgula 12 7 2" xfId="1920" xr:uid="{00000000-0005-0000-0000-00008C300000}"/>
    <cellStyle name="Vírgula 12 7 2 2" xfId="3876" xr:uid="{00000000-0005-0000-0000-00008D300000}"/>
    <cellStyle name="Vírgula 12 7 2 2 2" xfId="14541" xr:uid="{00000000-0005-0000-0000-00008E300000}"/>
    <cellStyle name="Vírgula 12 7 2 2 3" xfId="10744" xr:uid="{00000000-0005-0000-0000-00008F300000}"/>
    <cellStyle name="Vírgula 12 7 2 3" xfId="10745" xr:uid="{00000000-0005-0000-0000-000090300000}"/>
    <cellStyle name="Vírgula 12 7 2 4" xfId="7514" xr:uid="{00000000-0005-0000-0000-000091300000}"/>
    <cellStyle name="Vírgula 12 7 2 5" xfId="12728" xr:uid="{00000000-0005-0000-0000-000092300000}"/>
    <cellStyle name="Vírgula 12 7 2 6" xfId="5689" xr:uid="{00000000-0005-0000-0000-000093300000}"/>
    <cellStyle name="Vírgula 12 7 3" xfId="2930" xr:uid="{00000000-0005-0000-0000-000094300000}"/>
    <cellStyle name="Vírgula 12 7 3 2" xfId="13595" xr:uid="{00000000-0005-0000-0000-000095300000}"/>
    <cellStyle name="Vírgula 12 7 3 3" xfId="10746" xr:uid="{00000000-0005-0000-0000-000096300000}"/>
    <cellStyle name="Vírgula 12 7 4" xfId="10747" xr:uid="{00000000-0005-0000-0000-000097300000}"/>
    <cellStyle name="Vírgula 12 7 5" xfId="6568" xr:uid="{00000000-0005-0000-0000-000098300000}"/>
    <cellStyle name="Vírgula 12 7 6" xfId="11782" xr:uid="{00000000-0005-0000-0000-000099300000}"/>
    <cellStyle name="Vírgula 12 7 7" xfId="4743" xr:uid="{00000000-0005-0000-0000-00009A300000}"/>
    <cellStyle name="Vírgula 12 8" xfId="1341" xr:uid="{00000000-0005-0000-0000-00009B300000}"/>
    <cellStyle name="Vírgula 12 8 2" xfId="3297" xr:uid="{00000000-0005-0000-0000-00009C300000}"/>
    <cellStyle name="Vírgula 12 8 2 2" xfId="13962" xr:uid="{00000000-0005-0000-0000-00009D300000}"/>
    <cellStyle name="Vírgula 12 8 2 3" xfId="10748" xr:uid="{00000000-0005-0000-0000-00009E300000}"/>
    <cellStyle name="Vírgula 12 8 3" xfId="10749" xr:uid="{00000000-0005-0000-0000-00009F300000}"/>
    <cellStyle name="Vírgula 12 8 4" xfId="6935" xr:uid="{00000000-0005-0000-0000-0000A0300000}"/>
    <cellStyle name="Vírgula 12 8 5" xfId="12149" xr:uid="{00000000-0005-0000-0000-0000A1300000}"/>
    <cellStyle name="Vírgula 12 8 6" xfId="5110" xr:uid="{00000000-0005-0000-0000-0000A2300000}"/>
    <cellStyle name="Vírgula 12 9" xfId="291" xr:uid="{00000000-0005-0000-0000-0000A3300000}"/>
    <cellStyle name="Vírgula 12 9 2" xfId="2564" xr:uid="{00000000-0005-0000-0000-0000A4300000}"/>
    <cellStyle name="Vírgula 12 9 2 2" xfId="13229" xr:uid="{00000000-0005-0000-0000-0000A5300000}"/>
    <cellStyle name="Vírgula 12 9 2 3" xfId="10750" xr:uid="{00000000-0005-0000-0000-0000A6300000}"/>
    <cellStyle name="Vírgula 12 9 3" xfId="10751" xr:uid="{00000000-0005-0000-0000-0000A7300000}"/>
    <cellStyle name="Vírgula 12 9 4" xfId="6202" xr:uid="{00000000-0005-0000-0000-0000A8300000}"/>
    <cellStyle name="Vírgula 12 9 5" xfId="11416" xr:uid="{00000000-0005-0000-0000-0000A9300000}"/>
    <cellStyle name="Vírgula 12 9 6" xfId="4377" xr:uid="{00000000-0005-0000-0000-0000AA300000}"/>
    <cellStyle name="Vírgula 13" xfId="305" xr:uid="{00000000-0005-0000-0000-0000AB300000}"/>
    <cellStyle name="Vírgula 13 2" xfId="1041" xr:uid="{00000000-0005-0000-0000-0000AC300000}"/>
    <cellStyle name="Vírgula 14" xfId="842" xr:uid="{00000000-0005-0000-0000-0000AD300000}"/>
    <cellStyle name="Vírgula 14 2" xfId="2175" xr:uid="{00000000-0005-0000-0000-0000AE300000}"/>
    <cellStyle name="Vírgula 15" xfId="72" xr:uid="{00000000-0005-0000-0000-0000AF300000}"/>
    <cellStyle name="Vírgula 2" xfId="9" xr:uid="{00000000-0005-0000-0000-0000B0300000}"/>
    <cellStyle name="Vírgula 2 2" xfId="34" xr:uid="{00000000-0005-0000-0000-0000B1300000}"/>
    <cellStyle name="Vírgula 2 2 2" xfId="47" xr:uid="{00000000-0005-0000-0000-0000B2300000}"/>
    <cellStyle name="Vírgula 2 2 2 2" xfId="1044" xr:uid="{00000000-0005-0000-0000-0000B3300000}"/>
    <cellStyle name="Vírgula 2 2 2 3" xfId="2479" xr:uid="{00000000-0005-0000-0000-0000B4300000}"/>
    <cellStyle name="Vírgula 2 2 2 3 2" xfId="4295" xr:uid="{00000000-0005-0000-0000-0000B5300000}"/>
    <cellStyle name="Vírgula 2 2 2 3 2 2" xfId="14958" xr:uid="{00000000-0005-0000-0000-0000B6300000}"/>
    <cellStyle name="Vírgula 2 2 2 3 3" xfId="13146" xr:uid="{00000000-0005-0000-0000-0000B7300000}"/>
    <cellStyle name="Vírgula 2 2 2 4" xfId="308" xr:uid="{00000000-0005-0000-0000-0000B8300000}"/>
    <cellStyle name="Vírgula 2 2 3" xfId="59" xr:uid="{00000000-0005-0000-0000-0000B9300000}"/>
    <cellStyle name="Vírgula 2 2 3 2" xfId="1024" xr:uid="{00000000-0005-0000-0000-0000BA300000}"/>
    <cellStyle name="Vírgula 2 2 4" xfId="2143" xr:uid="{00000000-0005-0000-0000-0000BB300000}"/>
    <cellStyle name="Vírgula 2 2 4 2" xfId="4002" xr:uid="{00000000-0005-0000-0000-0000BC300000}"/>
    <cellStyle name="Vírgula 2 2 4 2 2" xfId="14664" xr:uid="{00000000-0005-0000-0000-0000BD300000}"/>
    <cellStyle name="Vírgula 2 2 4 2 3" xfId="10752" xr:uid="{00000000-0005-0000-0000-0000BE300000}"/>
    <cellStyle name="Vírgula 2 2 4 3" xfId="10753" xr:uid="{00000000-0005-0000-0000-0000BF300000}"/>
    <cellStyle name="Vírgula 2 2 4 4" xfId="7640" xr:uid="{00000000-0005-0000-0000-0000C0300000}"/>
    <cellStyle name="Vírgula 2 2 4 5" xfId="12851" xr:uid="{00000000-0005-0000-0000-0000C1300000}"/>
    <cellStyle name="Vírgula 2 2 4 6" xfId="5812" xr:uid="{00000000-0005-0000-0000-0000C2300000}"/>
    <cellStyle name="Vírgula 2 2 5" xfId="2478" xr:uid="{00000000-0005-0000-0000-0000C3300000}"/>
    <cellStyle name="Vírgula 2 2 5 2" xfId="4294" xr:uid="{00000000-0005-0000-0000-0000C4300000}"/>
    <cellStyle name="Vírgula 2 2 5 2 2" xfId="14957" xr:uid="{00000000-0005-0000-0000-0000C5300000}"/>
    <cellStyle name="Vírgula 2 2 5 3" xfId="13145" xr:uid="{00000000-0005-0000-0000-0000C6300000}"/>
    <cellStyle name="Vírgula 2 2 6" xfId="96" xr:uid="{00000000-0005-0000-0000-0000C7300000}"/>
    <cellStyle name="Vírgula 2 3" xfId="49" xr:uid="{00000000-0005-0000-0000-0000C8300000}"/>
    <cellStyle name="Vírgula 2 3 2" xfId="1034" xr:uid="{00000000-0005-0000-0000-0000C9300000}"/>
    <cellStyle name="Vírgula 2 3 3" xfId="2480" xr:uid="{00000000-0005-0000-0000-0000CA300000}"/>
    <cellStyle name="Vírgula 2 3 3 2" xfId="4296" xr:uid="{00000000-0005-0000-0000-0000CB300000}"/>
    <cellStyle name="Vírgula 2 3 3 2 2" xfId="14959" xr:uid="{00000000-0005-0000-0000-0000CC300000}"/>
    <cellStyle name="Vírgula 2 3 3 3" xfId="13147" xr:uid="{00000000-0005-0000-0000-0000CD300000}"/>
    <cellStyle name="Vírgula 2 3 4" xfId="298" xr:uid="{00000000-0005-0000-0000-0000CE300000}"/>
    <cellStyle name="Vírgula 2 4" xfId="43" xr:uid="{00000000-0005-0000-0000-0000CF300000}"/>
    <cellStyle name="Vírgula 2 4 2" xfId="2481" xr:uid="{00000000-0005-0000-0000-0000D0300000}"/>
    <cellStyle name="Vírgula 2 4 2 2" xfId="4297" xr:uid="{00000000-0005-0000-0000-0000D1300000}"/>
    <cellStyle name="Vírgula 2 4 2 2 2" xfId="14960" xr:uid="{00000000-0005-0000-0000-0000D2300000}"/>
    <cellStyle name="Vírgula 2 4 2 3" xfId="13148" xr:uid="{00000000-0005-0000-0000-0000D3300000}"/>
    <cellStyle name="Vírgula 2 4 3" xfId="421" xr:uid="{00000000-0005-0000-0000-0000D4300000}"/>
    <cellStyle name="Vírgula 2 5" xfId="51" xr:uid="{00000000-0005-0000-0000-0000D5300000}"/>
    <cellStyle name="Vírgula 2 5 2" xfId="904" xr:uid="{00000000-0005-0000-0000-0000D6300000}"/>
    <cellStyle name="Vírgula 2 6" xfId="2099" xr:uid="{00000000-0005-0000-0000-0000D7300000}"/>
    <cellStyle name="Vírgula 2 6 2" xfId="4000" xr:uid="{00000000-0005-0000-0000-0000D8300000}"/>
    <cellStyle name="Vírgula 2 6 2 2" xfId="14662" xr:uid="{00000000-0005-0000-0000-0000D9300000}"/>
    <cellStyle name="Vírgula 2 6 2 3" xfId="10754" xr:uid="{00000000-0005-0000-0000-0000DA300000}"/>
    <cellStyle name="Vírgula 2 6 3" xfId="10755" xr:uid="{00000000-0005-0000-0000-0000DB300000}"/>
    <cellStyle name="Vírgula 2 6 4" xfId="7638" xr:uid="{00000000-0005-0000-0000-0000DC300000}"/>
    <cellStyle name="Vírgula 2 6 5" xfId="12849" xr:uid="{00000000-0005-0000-0000-0000DD300000}"/>
    <cellStyle name="Vírgula 2 6 6" xfId="5810" xr:uid="{00000000-0005-0000-0000-0000DE300000}"/>
    <cellStyle name="Vírgula 2 7" xfId="2477" xr:uid="{00000000-0005-0000-0000-0000DF300000}"/>
    <cellStyle name="Vírgula 2 7 2" xfId="4293" xr:uid="{00000000-0005-0000-0000-0000E0300000}"/>
    <cellStyle name="Vírgula 2 7 2 2" xfId="14956" xr:uid="{00000000-0005-0000-0000-0000E1300000}"/>
    <cellStyle name="Vírgula 2 7 3" xfId="13144" xr:uid="{00000000-0005-0000-0000-0000E2300000}"/>
    <cellStyle name="Vírgula 2 8" xfId="79" xr:uid="{00000000-0005-0000-0000-0000E3300000}"/>
    <cellStyle name="Vírgula 3" xfId="35" xr:uid="{00000000-0005-0000-0000-0000E4300000}"/>
    <cellStyle name="Vírgula 3 2" xfId="58" xr:uid="{00000000-0005-0000-0000-0000E5300000}"/>
    <cellStyle name="Vírgula 3 2 2" xfId="630" xr:uid="{00000000-0005-0000-0000-0000E6300000}"/>
    <cellStyle name="Vírgula 3 2 2 2" xfId="1150" xr:uid="{00000000-0005-0000-0000-0000E7300000}"/>
    <cellStyle name="Vírgula 3 2 3" xfId="431" xr:uid="{00000000-0005-0000-0000-0000E8300000}"/>
    <cellStyle name="Vírgula 3 2 4" xfId="315" xr:uid="{00000000-0005-0000-0000-0000E9300000}"/>
    <cellStyle name="Vírgula 3 3" xfId="629" xr:uid="{00000000-0005-0000-0000-0000EA300000}"/>
    <cellStyle name="Vírgula 3 3 2" xfId="1149" xr:uid="{00000000-0005-0000-0000-0000EB300000}"/>
    <cellStyle name="Vírgula 3 4" xfId="430" xr:uid="{00000000-0005-0000-0000-0000EC300000}"/>
    <cellStyle name="Vírgula 3 5" xfId="314" xr:uid="{00000000-0005-0000-0000-0000ED300000}"/>
    <cellStyle name="Vírgula 3 6" xfId="2142" xr:uid="{00000000-0005-0000-0000-0000EE300000}"/>
    <cellStyle name="Vírgula 4" xfId="44" xr:uid="{00000000-0005-0000-0000-0000EF300000}"/>
    <cellStyle name="Vírgula 4 2" xfId="88" xr:uid="{00000000-0005-0000-0000-0000F0300000}"/>
    <cellStyle name="Vírgula 5" xfId="52" xr:uid="{00000000-0005-0000-0000-0000F1300000}"/>
    <cellStyle name="Vírgula 5 2" xfId="89" xr:uid="{00000000-0005-0000-0000-0000F2300000}"/>
    <cellStyle name="Vírgula 5 2 2" xfId="228" xr:uid="{00000000-0005-0000-0000-0000F3300000}"/>
    <cellStyle name="Vírgula 5 2 2 2" xfId="1032" xr:uid="{00000000-0005-0000-0000-0000F4300000}"/>
    <cellStyle name="Vírgula 5 2 3" xfId="982" xr:uid="{00000000-0005-0000-0000-0000F5300000}"/>
    <cellStyle name="Vírgula 5 3" xfId="928" xr:uid="{00000000-0005-0000-0000-0000F6300000}"/>
    <cellStyle name="Vírgula 5 4" xfId="81" xr:uid="{00000000-0005-0000-0000-0000F7300000}"/>
    <cellStyle name="Vírgula 6" xfId="95" xr:uid="{00000000-0005-0000-0000-0000F8300000}"/>
    <cellStyle name="Vírgula 6 2" xfId="109" xr:uid="{00000000-0005-0000-0000-0000F9300000}"/>
    <cellStyle name="Vírgula 6 2 2" xfId="632" xr:uid="{00000000-0005-0000-0000-0000FA300000}"/>
    <cellStyle name="Vírgula 6 2 2 2" xfId="1152" xr:uid="{00000000-0005-0000-0000-0000FB300000}"/>
    <cellStyle name="Vírgula 6 2 3" xfId="520" xr:uid="{00000000-0005-0000-0000-0000FC300000}"/>
    <cellStyle name="Vírgula 6 2 4" xfId="405" xr:uid="{00000000-0005-0000-0000-0000FD300000}"/>
    <cellStyle name="Vírgula 6 3" xfId="229" xr:uid="{00000000-0005-0000-0000-0000FE300000}"/>
    <cellStyle name="Vírgula 6 3 2" xfId="633" xr:uid="{00000000-0005-0000-0000-0000FF300000}"/>
    <cellStyle name="Vírgula 6 3 2 2" xfId="1153" xr:uid="{00000000-0005-0000-0000-000000310000}"/>
    <cellStyle name="Vírgula 6 3 3" xfId="528" xr:uid="{00000000-0005-0000-0000-000001310000}"/>
    <cellStyle name="Vírgula 6 3 4" xfId="413" xr:uid="{00000000-0005-0000-0000-000002310000}"/>
    <cellStyle name="Vírgula 6 4" xfId="631" xr:uid="{00000000-0005-0000-0000-000003310000}"/>
    <cellStyle name="Vírgula 6 4 2" xfId="1151" xr:uid="{00000000-0005-0000-0000-000004310000}"/>
    <cellStyle name="Vírgula 6 5" xfId="519" xr:uid="{00000000-0005-0000-0000-000005310000}"/>
    <cellStyle name="Vírgula 6 6" xfId="404" xr:uid="{00000000-0005-0000-0000-000006310000}"/>
    <cellStyle name="Vírgula 7" xfId="102" xr:uid="{00000000-0005-0000-0000-000007310000}"/>
    <cellStyle name="Vírgula 7 10" xfId="878" xr:uid="{00000000-0005-0000-0000-000008310000}"/>
    <cellStyle name="Vírgula 7 10 2" xfId="1921" xr:uid="{00000000-0005-0000-0000-000009310000}"/>
    <cellStyle name="Vírgula 7 10 2 2" xfId="3877" xr:uid="{00000000-0005-0000-0000-00000A310000}"/>
    <cellStyle name="Vírgula 7 10 2 2 2" xfId="14542" xr:uid="{00000000-0005-0000-0000-00000B310000}"/>
    <cellStyle name="Vírgula 7 10 2 2 3" xfId="10756" xr:uid="{00000000-0005-0000-0000-00000C310000}"/>
    <cellStyle name="Vírgula 7 10 2 3" xfId="10757" xr:uid="{00000000-0005-0000-0000-00000D310000}"/>
    <cellStyle name="Vírgula 7 10 2 4" xfId="7515" xr:uid="{00000000-0005-0000-0000-00000E310000}"/>
    <cellStyle name="Vírgula 7 10 2 5" xfId="12729" xr:uid="{00000000-0005-0000-0000-00000F310000}"/>
    <cellStyle name="Vírgula 7 10 2 6" xfId="5690" xr:uid="{00000000-0005-0000-0000-000010310000}"/>
    <cellStyle name="Vírgula 7 10 3" xfId="2931" xr:uid="{00000000-0005-0000-0000-000011310000}"/>
    <cellStyle name="Vírgula 7 10 3 2" xfId="13596" xr:uid="{00000000-0005-0000-0000-000012310000}"/>
    <cellStyle name="Vírgula 7 10 3 3" xfId="10758" xr:uid="{00000000-0005-0000-0000-000013310000}"/>
    <cellStyle name="Vírgula 7 10 4" xfId="10759" xr:uid="{00000000-0005-0000-0000-000014310000}"/>
    <cellStyle name="Vírgula 7 10 5" xfId="6569" xr:uid="{00000000-0005-0000-0000-000015310000}"/>
    <cellStyle name="Vírgula 7 10 6" xfId="11783" xr:uid="{00000000-0005-0000-0000-000016310000}"/>
    <cellStyle name="Vírgula 7 10 7" xfId="4744" xr:uid="{00000000-0005-0000-0000-000017310000}"/>
    <cellStyle name="Vírgula 7 11" xfId="1342" xr:uid="{00000000-0005-0000-0000-000018310000}"/>
    <cellStyle name="Vírgula 7 11 2" xfId="3298" xr:uid="{00000000-0005-0000-0000-000019310000}"/>
    <cellStyle name="Vírgula 7 11 2 2" xfId="13963" xr:uid="{00000000-0005-0000-0000-00001A310000}"/>
    <cellStyle name="Vírgula 7 11 2 3" xfId="10760" xr:uid="{00000000-0005-0000-0000-00001B310000}"/>
    <cellStyle name="Vírgula 7 11 3" xfId="10761" xr:uid="{00000000-0005-0000-0000-00001C310000}"/>
    <cellStyle name="Vírgula 7 11 4" xfId="6936" xr:uid="{00000000-0005-0000-0000-00001D310000}"/>
    <cellStyle name="Vírgula 7 11 5" xfId="12150" xr:uid="{00000000-0005-0000-0000-00001E310000}"/>
    <cellStyle name="Vírgula 7 11 6" xfId="5111" xr:uid="{00000000-0005-0000-0000-00001F310000}"/>
    <cellStyle name="Vírgula 7 12" xfId="292" xr:uid="{00000000-0005-0000-0000-000020310000}"/>
    <cellStyle name="Vírgula 7 12 2" xfId="2565" xr:uid="{00000000-0005-0000-0000-000021310000}"/>
    <cellStyle name="Vírgula 7 12 2 2" xfId="13230" xr:uid="{00000000-0005-0000-0000-000022310000}"/>
    <cellStyle name="Vírgula 7 12 2 3" xfId="10762" xr:uid="{00000000-0005-0000-0000-000023310000}"/>
    <cellStyle name="Vírgula 7 12 3" xfId="10763" xr:uid="{00000000-0005-0000-0000-000024310000}"/>
    <cellStyle name="Vírgula 7 12 4" xfId="6203" xr:uid="{00000000-0005-0000-0000-000025310000}"/>
    <cellStyle name="Vírgula 7 12 5" xfId="11417" xr:uid="{00000000-0005-0000-0000-000026310000}"/>
    <cellStyle name="Vírgula 7 12 6" xfId="4378" xr:uid="{00000000-0005-0000-0000-000027310000}"/>
    <cellStyle name="Vírgula 7 13" xfId="2182" xr:uid="{00000000-0005-0000-0000-000028310000}"/>
    <cellStyle name="Vírgula 7 13 2" xfId="4038" xr:uid="{00000000-0005-0000-0000-000029310000}"/>
    <cellStyle name="Vírgula 7 13 2 2" xfId="14700" xr:uid="{00000000-0005-0000-0000-00002A310000}"/>
    <cellStyle name="Vírgula 7 13 2 3" xfId="10764" xr:uid="{00000000-0005-0000-0000-00002B310000}"/>
    <cellStyle name="Vírgula 7 13 3" xfId="10765" xr:uid="{00000000-0005-0000-0000-00002C310000}"/>
    <cellStyle name="Vírgula 7 13 4" xfId="7676" xr:uid="{00000000-0005-0000-0000-00002D310000}"/>
    <cellStyle name="Vírgula 7 13 5" xfId="12887" xr:uid="{00000000-0005-0000-0000-00002E310000}"/>
    <cellStyle name="Vírgula 7 13 6" xfId="5848" xr:uid="{00000000-0005-0000-0000-00002F310000}"/>
    <cellStyle name="Vírgula 7 14" xfId="2331" xr:uid="{00000000-0005-0000-0000-000030310000}"/>
    <cellStyle name="Vírgula 7 14 2" xfId="4174" xr:uid="{00000000-0005-0000-0000-000031310000}"/>
    <cellStyle name="Vírgula 7 14 2 2" xfId="14836" xr:uid="{00000000-0005-0000-0000-000032310000}"/>
    <cellStyle name="Vírgula 7 14 2 3" xfId="10766" xr:uid="{00000000-0005-0000-0000-000033310000}"/>
    <cellStyle name="Vírgula 7 14 3" xfId="7812" xr:uid="{00000000-0005-0000-0000-000034310000}"/>
    <cellStyle name="Vírgula 7 14 4" xfId="13023" xr:uid="{00000000-0005-0000-0000-000035310000}"/>
    <cellStyle name="Vírgula 7 14 5" xfId="5984" xr:uid="{00000000-0005-0000-0000-000036310000}"/>
    <cellStyle name="Vírgula 7 15" xfId="2491" xr:uid="{00000000-0005-0000-0000-000037310000}"/>
    <cellStyle name="Vírgula 7 15 2" xfId="10767" xr:uid="{00000000-0005-0000-0000-000038310000}"/>
    <cellStyle name="Vírgula 7 15 3" xfId="13158" xr:uid="{00000000-0005-0000-0000-000039310000}"/>
    <cellStyle name="Vírgula 7 15 4" xfId="6088" xr:uid="{00000000-0005-0000-0000-00003A310000}"/>
    <cellStyle name="Vírgula 7 16" xfId="10768" xr:uid="{00000000-0005-0000-0000-00003B310000}"/>
    <cellStyle name="Vírgula 7 17" xfId="6129" xr:uid="{00000000-0005-0000-0000-00003C310000}"/>
    <cellStyle name="Vírgula 7 18" xfId="11345" xr:uid="{00000000-0005-0000-0000-00003D310000}"/>
    <cellStyle name="Vírgula 7 19" xfId="4306" xr:uid="{00000000-0005-0000-0000-00003E310000}"/>
    <cellStyle name="Vírgula 7 2" xfId="156" xr:uid="{00000000-0005-0000-0000-00003F310000}"/>
    <cellStyle name="Vírgula 7 2 10" xfId="2183" xr:uid="{00000000-0005-0000-0000-000040310000}"/>
    <cellStyle name="Vírgula 7 2 10 2" xfId="4039" xr:uid="{00000000-0005-0000-0000-000041310000}"/>
    <cellStyle name="Vírgula 7 2 10 2 2" xfId="14701" xr:uid="{00000000-0005-0000-0000-000042310000}"/>
    <cellStyle name="Vírgula 7 2 10 2 3" xfId="10769" xr:uid="{00000000-0005-0000-0000-000043310000}"/>
    <cellStyle name="Vírgula 7 2 10 3" xfId="10770" xr:uid="{00000000-0005-0000-0000-000044310000}"/>
    <cellStyle name="Vírgula 7 2 10 4" xfId="7677" xr:uid="{00000000-0005-0000-0000-000045310000}"/>
    <cellStyle name="Vírgula 7 2 10 5" xfId="12888" xr:uid="{00000000-0005-0000-0000-000046310000}"/>
    <cellStyle name="Vírgula 7 2 10 6" xfId="5849" xr:uid="{00000000-0005-0000-0000-000047310000}"/>
    <cellStyle name="Vírgula 7 2 11" xfId="2332" xr:uid="{00000000-0005-0000-0000-000048310000}"/>
    <cellStyle name="Vírgula 7 2 11 2" xfId="4175" xr:uid="{00000000-0005-0000-0000-000049310000}"/>
    <cellStyle name="Vírgula 7 2 11 2 2" xfId="14837" xr:uid="{00000000-0005-0000-0000-00004A310000}"/>
    <cellStyle name="Vírgula 7 2 11 2 3" xfId="10771" xr:uid="{00000000-0005-0000-0000-00004B310000}"/>
    <cellStyle name="Vírgula 7 2 11 3" xfId="7813" xr:uid="{00000000-0005-0000-0000-00004C310000}"/>
    <cellStyle name="Vírgula 7 2 11 4" xfId="13024" xr:uid="{00000000-0005-0000-0000-00004D310000}"/>
    <cellStyle name="Vírgula 7 2 11 5" xfId="5985" xr:uid="{00000000-0005-0000-0000-00004E310000}"/>
    <cellStyle name="Vírgula 7 2 12" xfId="2506" xr:uid="{00000000-0005-0000-0000-00004F310000}"/>
    <cellStyle name="Vírgula 7 2 12 2" xfId="10772" xr:uid="{00000000-0005-0000-0000-000050310000}"/>
    <cellStyle name="Vírgula 7 2 12 3" xfId="13173" xr:uid="{00000000-0005-0000-0000-000051310000}"/>
    <cellStyle name="Vírgula 7 2 12 4" xfId="6121" xr:uid="{00000000-0005-0000-0000-000052310000}"/>
    <cellStyle name="Vírgula 7 2 13" xfId="10773" xr:uid="{00000000-0005-0000-0000-000053310000}"/>
    <cellStyle name="Vírgula 7 2 14" xfId="6144" xr:uid="{00000000-0005-0000-0000-000054310000}"/>
    <cellStyle name="Vírgula 7 2 15" xfId="11360" xr:uid="{00000000-0005-0000-0000-000055310000}"/>
    <cellStyle name="Vírgula 7 2 16" xfId="4321" xr:uid="{00000000-0005-0000-0000-000056310000}"/>
    <cellStyle name="Vírgula 7 2 2" xfId="635" xr:uid="{00000000-0005-0000-0000-000057310000}"/>
    <cellStyle name="Vírgula 7 2 2 10" xfId="11558" xr:uid="{00000000-0005-0000-0000-000058310000}"/>
    <cellStyle name="Vírgula 7 2 2 11" xfId="4519" xr:uid="{00000000-0005-0000-0000-000059310000}"/>
    <cellStyle name="Vírgula 7 2 2 2" xfId="778" xr:uid="{00000000-0005-0000-0000-00005A310000}"/>
    <cellStyle name="Vírgula 7 2 2 2 2" xfId="1240" xr:uid="{00000000-0005-0000-0000-00005B310000}"/>
    <cellStyle name="Vírgula 7 2 2 2 2 2" xfId="1924" xr:uid="{00000000-0005-0000-0000-00005C310000}"/>
    <cellStyle name="Vírgula 7 2 2 2 2 2 2" xfId="3880" xr:uid="{00000000-0005-0000-0000-00005D310000}"/>
    <cellStyle name="Vírgula 7 2 2 2 2 2 2 2" xfId="14545" xr:uid="{00000000-0005-0000-0000-00005E310000}"/>
    <cellStyle name="Vírgula 7 2 2 2 2 2 2 3" xfId="10774" xr:uid="{00000000-0005-0000-0000-00005F310000}"/>
    <cellStyle name="Vírgula 7 2 2 2 2 2 3" xfId="10775" xr:uid="{00000000-0005-0000-0000-000060310000}"/>
    <cellStyle name="Vírgula 7 2 2 2 2 2 4" xfId="7518" xr:uid="{00000000-0005-0000-0000-000061310000}"/>
    <cellStyle name="Vírgula 7 2 2 2 2 2 5" xfId="12732" xr:uid="{00000000-0005-0000-0000-000062310000}"/>
    <cellStyle name="Vírgula 7 2 2 2 2 2 6" xfId="5693" xr:uid="{00000000-0005-0000-0000-000063310000}"/>
    <cellStyle name="Vírgula 7 2 2 2 2 3" xfId="3208" xr:uid="{00000000-0005-0000-0000-000064310000}"/>
    <cellStyle name="Vírgula 7 2 2 2 2 3 2" xfId="13873" xr:uid="{00000000-0005-0000-0000-000065310000}"/>
    <cellStyle name="Vírgula 7 2 2 2 2 3 3" xfId="10776" xr:uid="{00000000-0005-0000-0000-000066310000}"/>
    <cellStyle name="Vírgula 7 2 2 2 2 4" xfId="10777" xr:uid="{00000000-0005-0000-0000-000067310000}"/>
    <cellStyle name="Vírgula 7 2 2 2 2 5" xfId="6846" xr:uid="{00000000-0005-0000-0000-000068310000}"/>
    <cellStyle name="Vírgula 7 2 2 2 2 6" xfId="12060" xr:uid="{00000000-0005-0000-0000-000069310000}"/>
    <cellStyle name="Vírgula 7 2 2 2 2 7" xfId="5021" xr:uid="{00000000-0005-0000-0000-00006A310000}"/>
    <cellStyle name="Vírgula 7 2 2 2 3" xfId="1923" xr:uid="{00000000-0005-0000-0000-00006B310000}"/>
    <cellStyle name="Vírgula 7 2 2 2 3 2" xfId="3879" xr:uid="{00000000-0005-0000-0000-00006C310000}"/>
    <cellStyle name="Vírgula 7 2 2 2 3 2 2" xfId="14544" xr:uid="{00000000-0005-0000-0000-00006D310000}"/>
    <cellStyle name="Vírgula 7 2 2 2 3 2 3" xfId="10778" xr:uid="{00000000-0005-0000-0000-00006E310000}"/>
    <cellStyle name="Vírgula 7 2 2 2 3 3" xfId="10779" xr:uid="{00000000-0005-0000-0000-00006F310000}"/>
    <cellStyle name="Vírgula 7 2 2 2 3 4" xfId="7517" xr:uid="{00000000-0005-0000-0000-000070310000}"/>
    <cellStyle name="Vírgula 7 2 2 2 3 5" xfId="12731" xr:uid="{00000000-0005-0000-0000-000071310000}"/>
    <cellStyle name="Vírgula 7 2 2 2 3 6" xfId="5692" xr:uid="{00000000-0005-0000-0000-000072310000}"/>
    <cellStyle name="Vírgula 7 2 2 2 4" xfId="2841" xr:uid="{00000000-0005-0000-0000-000073310000}"/>
    <cellStyle name="Vírgula 7 2 2 2 4 2" xfId="13506" xr:uid="{00000000-0005-0000-0000-000074310000}"/>
    <cellStyle name="Vírgula 7 2 2 2 4 3" xfId="10780" xr:uid="{00000000-0005-0000-0000-000075310000}"/>
    <cellStyle name="Vírgula 7 2 2 2 5" xfId="10781" xr:uid="{00000000-0005-0000-0000-000076310000}"/>
    <cellStyle name="Vírgula 7 2 2 2 6" xfId="6479" xr:uid="{00000000-0005-0000-0000-000077310000}"/>
    <cellStyle name="Vírgula 7 2 2 2 7" xfId="11693" xr:uid="{00000000-0005-0000-0000-000078310000}"/>
    <cellStyle name="Vírgula 7 2 2 2 8" xfId="4654" xr:uid="{00000000-0005-0000-0000-000079310000}"/>
    <cellStyle name="Vírgula 7 2 2 3" xfId="930" xr:uid="{00000000-0005-0000-0000-00007A310000}"/>
    <cellStyle name="Vírgula 7 2 2 3 2" xfId="1925" xr:uid="{00000000-0005-0000-0000-00007B310000}"/>
    <cellStyle name="Vírgula 7 2 2 3 2 2" xfId="3881" xr:uid="{00000000-0005-0000-0000-00007C310000}"/>
    <cellStyle name="Vírgula 7 2 2 3 2 2 2" xfId="14546" xr:uid="{00000000-0005-0000-0000-00007D310000}"/>
    <cellStyle name="Vírgula 7 2 2 3 2 2 3" xfId="10782" xr:uid="{00000000-0005-0000-0000-00007E310000}"/>
    <cellStyle name="Vírgula 7 2 2 3 2 3" xfId="10783" xr:uid="{00000000-0005-0000-0000-00007F310000}"/>
    <cellStyle name="Vírgula 7 2 2 3 2 4" xfId="7519" xr:uid="{00000000-0005-0000-0000-000080310000}"/>
    <cellStyle name="Vírgula 7 2 2 3 2 5" xfId="12733" xr:uid="{00000000-0005-0000-0000-000081310000}"/>
    <cellStyle name="Vírgula 7 2 2 3 2 6" xfId="5694" xr:uid="{00000000-0005-0000-0000-000082310000}"/>
    <cellStyle name="Vírgula 7 2 2 3 3" xfId="2979" xr:uid="{00000000-0005-0000-0000-000083310000}"/>
    <cellStyle name="Vírgula 7 2 2 3 3 2" xfId="13644" xr:uid="{00000000-0005-0000-0000-000084310000}"/>
    <cellStyle name="Vírgula 7 2 2 3 3 3" xfId="10784" xr:uid="{00000000-0005-0000-0000-000085310000}"/>
    <cellStyle name="Vírgula 7 2 2 3 4" xfId="10785" xr:uid="{00000000-0005-0000-0000-000086310000}"/>
    <cellStyle name="Vírgula 7 2 2 3 5" xfId="6617" xr:uid="{00000000-0005-0000-0000-000087310000}"/>
    <cellStyle name="Vírgula 7 2 2 3 6" xfId="11831" xr:uid="{00000000-0005-0000-0000-000088310000}"/>
    <cellStyle name="Vírgula 7 2 2 3 7" xfId="4792" xr:uid="{00000000-0005-0000-0000-000089310000}"/>
    <cellStyle name="Vírgula 7 2 2 4" xfId="1922" xr:uid="{00000000-0005-0000-0000-00008A310000}"/>
    <cellStyle name="Vírgula 7 2 2 4 2" xfId="3878" xr:uid="{00000000-0005-0000-0000-00008B310000}"/>
    <cellStyle name="Vírgula 7 2 2 4 2 2" xfId="14543" xr:uid="{00000000-0005-0000-0000-00008C310000}"/>
    <cellStyle name="Vírgula 7 2 2 4 2 3" xfId="10786" xr:uid="{00000000-0005-0000-0000-00008D310000}"/>
    <cellStyle name="Vírgula 7 2 2 4 3" xfId="10787" xr:uid="{00000000-0005-0000-0000-00008E310000}"/>
    <cellStyle name="Vírgula 7 2 2 4 4" xfId="7516" xr:uid="{00000000-0005-0000-0000-00008F310000}"/>
    <cellStyle name="Vírgula 7 2 2 4 5" xfId="12730" xr:uid="{00000000-0005-0000-0000-000090310000}"/>
    <cellStyle name="Vírgula 7 2 2 4 6" xfId="5691" xr:uid="{00000000-0005-0000-0000-000091310000}"/>
    <cellStyle name="Vírgula 7 2 2 5" xfId="2235" xr:uid="{00000000-0005-0000-0000-000092310000}"/>
    <cellStyle name="Vírgula 7 2 2 5 2" xfId="4087" xr:uid="{00000000-0005-0000-0000-000093310000}"/>
    <cellStyle name="Vírgula 7 2 2 5 2 2" xfId="14749" xr:uid="{00000000-0005-0000-0000-000094310000}"/>
    <cellStyle name="Vírgula 7 2 2 5 2 3" xfId="10788" xr:uid="{00000000-0005-0000-0000-000095310000}"/>
    <cellStyle name="Vírgula 7 2 2 5 3" xfId="10789" xr:uid="{00000000-0005-0000-0000-000096310000}"/>
    <cellStyle name="Vírgula 7 2 2 5 4" xfId="7725" xr:uid="{00000000-0005-0000-0000-000097310000}"/>
    <cellStyle name="Vírgula 7 2 2 5 5" xfId="12936" xr:uid="{00000000-0005-0000-0000-000098310000}"/>
    <cellStyle name="Vírgula 7 2 2 5 6" xfId="5897" xr:uid="{00000000-0005-0000-0000-000099310000}"/>
    <cellStyle name="Vírgula 7 2 2 6" xfId="2379" xr:uid="{00000000-0005-0000-0000-00009A310000}"/>
    <cellStyle name="Vírgula 7 2 2 6 2" xfId="4222" xr:uid="{00000000-0005-0000-0000-00009B310000}"/>
    <cellStyle name="Vírgula 7 2 2 6 2 2" xfId="14884" xr:uid="{00000000-0005-0000-0000-00009C310000}"/>
    <cellStyle name="Vírgula 7 2 2 6 2 3" xfId="10790" xr:uid="{00000000-0005-0000-0000-00009D310000}"/>
    <cellStyle name="Vírgula 7 2 2 6 3" xfId="7860" xr:uid="{00000000-0005-0000-0000-00009E310000}"/>
    <cellStyle name="Vírgula 7 2 2 6 4" xfId="13071" xr:uid="{00000000-0005-0000-0000-00009F310000}"/>
    <cellStyle name="Vírgula 7 2 2 6 5" xfId="6032" xr:uid="{00000000-0005-0000-0000-0000A0310000}"/>
    <cellStyle name="Vírgula 7 2 2 7" xfId="2706" xr:uid="{00000000-0005-0000-0000-0000A1310000}"/>
    <cellStyle name="Vírgula 7 2 2 7 2" xfId="13371" xr:uid="{00000000-0005-0000-0000-0000A2310000}"/>
    <cellStyle name="Vírgula 7 2 2 7 3" xfId="10791" xr:uid="{00000000-0005-0000-0000-0000A3310000}"/>
    <cellStyle name="Vírgula 7 2 2 8" xfId="10792" xr:uid="{00000000-0005-0000-0000-0000A4310000}"/>
    <cellStyle name="Vírgula 7 2 2 9" xfId="6344" xr:uid="{00000000-0005-0000-0000-0000A5310000}"/>
    <cellStyle name="Vírgula 7 2 3" xfId="679" xr:uid="{00000000-0005-0000-0000-0000A6310000}"/>
    <cellStyle name="Vírgula 7 2 3 10" xfId="11600" xr:uid="{00000000-0005-0000-0000-0000A7310000}"/>
    <cellStyle name="Vírgula 7 2 3 11" xfId="4561" xr:uid="{00000000-0005-0000-0000-0000A8310000}"/>
    <cellStyle name="Vírgula 7 2 3 2" xfId="820" xr:uid="{00000000-0005-0000-0000-0000A9310000}"/>
    <cellStyle name="Vírgula 7 2 3 2 2" xfId="1282" xr:uid="{00000000-0005-0000-0000-0000AA310000}"/>
    <cellStyle name="Vírgula 7 2 3 2 2 2" xfId="1928" xr:uid="{00000000-0005-0000-0000-0000AB310000}"/>
    <cellStyle name="Vírgula 7 2 3 2 2 2 2" xfId="3884" xr:uid="{00000000-0005-0000-0000-0000AC310000}"/>
    <cellStyle name="Vírgula 7 2 3 2 2 2 2 2" xfId="14549" xr:uid="{00000000-0005-0000-0000-0000AD310000}"/>
    <cellStyle name="Vírgula 7 2 3 2 2 2 2 3" xfId="10793" xr:uid="{00000000-0005-0000-0000-0000AE310000}"/>
    <cellStyle name="Vírgula 7 2 3 2 2 2 3" xfId="10794" xr:uid="{00000000-0005-0000-0000-0000AF310000}"/>
    <cellStyle name="Vírgula 7 2 3 2 2 2 4" xfId="7522" xr:uid="{00000000-0005-0000-0000-0000B0310000}"/>
    <cellStyle name="Vírgula 7 2 3 2 2 2 5" xfId="12736" xr:uid="{00000000-0005-0000-0000-0000B1310000}"/>
    <cellStyle name="Vírgula 7 2 3 2 2 2 6" xfId="5697" xr:uid="{00000000-0005-0000-0000-0000B2310000}"/>
    <cellStyle name="Vírgula 7 2 3 2 2 3" xfId="3250" xr:uid="{00000000-0005-0000-0000-0000B3310000}"/>
    <cellStyle name="Vírgula 7 2 3 2 2 3 2" xfId="13915" xr:uid="{00000000-0005-0000-0000-0000B4310000}"/>
    <cellStyle name="Vírgula 7 2 3 2 2 3 3" xfId="10795" xr:uid="{00000000-0005-0000-0000-0000B5310000}"/>
    <cellStyle name="Vírgula 7 2 3 2 2 4" xfId="10796" xr:uid="{00000000-0005-0000-0000-0000B6310000}"/>
    <cellStyle name="Vírgula 7 2 3 2 2 5" xfId="6888" xr:uid="{00000000-0005-0000-0000-0000B7310000}"/>
    <cellStyle name="Vírgula 7 2 3 2 2 6" xfId="12102" xr:uid="{00000000-0005-0000-0000-0000B8310000}"/>
    <cellStyle name="Vírgula 7 2 3 2 2 7" xfId="5063" xr:uid="{00000000-0005-0000-0000-0000B9310000}"/>
    <cellStyle name="Vírgula 7 2 3 2 3" xfId="1927" xr:uid="{00000000-0005-0000-0000-0000BA310000}"/>
    <cellStyle name="Vírgula 7 2 3 2 3 2" xfId="3883" xr:uid="{00000000-0005-0000-0000-0000BB310000}"/>
    <cellStyle name="Vírgula 7 2 3 2 3 2 2" xfId="14548" xr:uid="{00000000-0005-0000-0000-0000BC310000}"/>
    <cellStyle name="Vírgula 7 2 3 2 3 2 3" xfId="10797" xr:uid="{00000000-0005-0000-0000-0000BD310000}"/>
    <cellStyle name="Vírgula 7 2 3 2 3 3" xfId="10798" xr:uid="{00000000-0005-0000-0000-0000BE310000}"/>
    <cellStyle name="Vírgula 7 2 3 2 3 4" xfId="7521" xr:uid="{00000000-0005-0000-0000-0000BF310000}"/>
    <cellStyle name="Vírgula 7 2 3 2 3 5" xfId="12735" xr:uid="{00000000-0005-0000-0000-0000C0310000}"/>
    <cellStyle name="Vírgula 7 2 3 2 3 6" xfId="5696" xr:uid="{00000000-0005-0000-0000-0000C1310000}"/>
    <cellStyle name="Vírgula 7 2 3 2 4" xfId="2883" xr:uid="{00000000-0005-0000-0000-0000C2310000}"/>
    <cellStyle name="Vírgula 7 2 3 2 4 2" xfId="13548" xr:uid="{00000000-0005-0000-0000-0000C3310000}"/>
    <cellStyle name="Vírgula 7 2 3 2 4 3" xfId="10799" xr:uid="{00000000-0005-0000-0000-0000C4310000}"/>
    <cellStyle name="Vírgula 7 2 3 2 5" xfId="10800" xr:uid="{00000000-0005-0000-0000-0000C5310000}"/>
    <cellStyle name="Vírgula 7 2 3 2 6" xfId="6521" xr:uid="{00000000-0005-0000-0000-0000C6310000}"/>
    <cellStyle name="Vírgula 7 2 3 2 7" xfId="11735" xr:uid="{00000000-0005-0000-0000-0000C7310000}"/>
    <cellStyle name="Vírgula 7 2 3 2 8" xfId="4696" xr:uid="{00000000-0005-0000-0000-0000C8310000}"/>
    <cellStyle name="Vírgula 7 2 3 3" xfId="972" xr:uid="{00000000-0005-0000-0000-0000C9310000}"/>
    <cellStyle name="Vírgula 7 2 3 3 2" xfId="1929" xr:uid="{00000000-0005-0000-0000-0000CA310000}"/>
    <cellStyle name="Vírgula 7 2 3 3 2 2" xfId="3885" xr:uid="{00000000-0005-0000-0000-0000CB310000}"/>
    <cellStyle name="Vírgula 7 2 3 3 2 2 2" xfId="14550" xr:uid="{00000000-0005-0000-0000-0000CC310000}"/>
    <cellStyle name="Vírgula 7 2 3 3 2 2 3" xfId="10801" xr:uid="{00000000-0005-0000-0000-0000CD310000}"/>
    <cellStyle name="Vírgula 7 2 3 3 2 3" xfId="10802" xr:uid="{00000000-0005-0000-0000-0000CE310000}"/>
    <cellStyle name="Vírgula 7 2 3 3 2 4" xfId="7523" xr:uid="{00000000-0005-0000-0000-0000CF310000}"/>
    <cellStyle name="Vírgula 7 2 3 3 2 5" xfId="12737" xr:uid="{00000000-0005-0000-0000-0000D0310000}"/>
    <cellStyle name="Vírgula 7 2 3 3 2 6" xfId="5698" xr:uid="{00000000-0005-0000-0000-0000D1310000}"/>
    <cellStyle name="Vírgula 7 2 3 3 3" xfId="3021" xr:uid="{00000000-0005-0000-0000-0000D2310000}"/>
    <cellStyle name="Vírgula 7 2 3 3 3 2" xfId="13686" xr:uid="{00000000-0005-0000-0000-0000D3310000}"/>
    <cellStyle name="Vírgula 7 2 3 3 3 3" xfId="10803" xr:uid="{00000000-0005-0000-0000-0000D4310000}"/>
    <cellStyle name="Vírgula 7 2 3 3 4" xfId="10804" xr:uid="{00000000-0005-0000-0000-0000D5310000}"/>
    <cellStyle name="Vírgula 7 2 3 3 5" xfId="6659" xr:uid="{00000000-0005-0000-0000-0000D6310000}"/>
    <cellStyle name="Vírgula 7 2 3 3 6" xfId="11873" xr:uid="{00000000-0005-0000-0000-0000D7310000}"/>
    <cellStyle name="Vírgula 7 2 3 3 7" xfId="4834" xr:uid="{00000000-0005-0000-0000-0000D8310000}"/>
    <cellStyle name="Vírgula 7 2 3 4" xfId="1926" xr:uid="{00000000-0005-0000-0000-0000D9310000}"/>
    <cellStyle name="Vírgula 7 2 3 4 2" xfId="3882" xr:uid="{00000000-0005-0000-0000-0000DA310000}"/>
    <cellStyle name="Vírgula 7 2 3 4 2 2" xfId="14547" xr:uid="{00000000-0005-0000-0000-0000DB310000}"/>
    <cellStyle name="Vírgula 7 2 3 4 2 3" xfId="10805" xr:uid="{00000000-0005-0000-0000-0000DC310000}"/>
    <cellStyle name="Vírgula 7 2 3 4 3" xfId="10806" xr:uid="{00000000-0005-0000-0000-0000DD310000}"/>
    <cellStyle name="Vírgula 7 2 3 4 4" xfId="7520" xr:uid="{00000000-0005-0000-0000-0000DE310000}"/>
    <cellStyle name="Vírgula 7 2 3 4 5" xfId="12734" xr:uid="{00000000-0005-0000-0000-0000DF310000}"/>
    <cellStyle name="Vírgula 7 2 3 4 6" xfId="5695" xr:uid="{00000000-0005-0000-0000-0000E0310000}"/>
    <cellStyle name="Vírgula 7 2 3 5" xfId="2277" xr:uid="{00000000-0005-0000-0000-0000E1310000}"/>
    <cellStyle name="Vírgula 7 2 3 5 2" xfId="4129" xr:uid="{00000000-0005-0000-0000-0000E2310000}"/>
    <cellStyle name="Vírgula 7 2 3 5 2 2" xfId="14791" xr:uid="{00000000-0005-0000-0000-0000E3310000}"/>
    <cellStyle name="Vírgula 7 2 3 5 2 3" xfId="10807" xr:uid="{00000000-0005-0000-0000-0000E4310000}"/>
    <cellStyle name="Vírgula 7 2 3 5 3" xfId="10808" xr:uid="{00000000-0005-0000-0000-0000E5310000}"/>
    <cellStyle name="Vírgula 7 2 3 5 4" xfId="7767" xr:uid="{00000000-0005-0000-0000-0000E6310000}"/>
    <cellStyle name="Vírgula 7 2 3 5 5" xfId="12978" xr:uid="{00000000-0005-0000-0000-0000E7310000}"/>
    <cellStyle name="Vírgula 7 2 3 5 6" xfId="5939" xr:uid="{00000000-0005-0000-0000-0000E8310000}"/>
    <cellStyle name="Vírgula 7 2 3 6" xfId="2421" xr:uid="{00000000-0005-0000-0000-0000E9310000}"/>
    <cellStyle name="Vírgula 7 2 3 6 2" xfId="4264" xr:uid="{00000000-0005-0000-0000-0000EA310000}"/>
    <cellStyle name="Vírgula 7 2 3 6 2 2" xfId="14926" xr:uid="{00000000-0005-0000-0000-0000EB310000}"/>
    <cellStyle name="Vírgula 7 2 3 6 2 3" xfId="10809" xr:uid="{00000000-0005-0000-0000-0000EC310000}"/>
    <cellStyle name="Vírgula 7 2 3 6 3" xfId="7902" xr:uid="{00000000-0005-0000-0000-0000ED310000}"/>
    <cellStyle name="Vírgula 7 2 3 6 4" xfId="13113" xr:uid="{00000000-0005-0000-0000-0000EE310000}"/>
    <cellStyle name="Vírgula 7 2 3 6 5" xfId="6074" xr:uid="{00000000-0005-0000-0000-0000EF310000}"/>
    <cellStyle name="Vírgula 7 2 3 7" xfId="2748" xr:uid="{00000000-0005-0000-0000-0000F0310000}"/>
    <cellStyle name="Vírgula 7 2 3 7 2" xfId="13413" xr:uid="{00000000-0005-0000-0000-0000F1310000}"/>
    <cellStyle name="Vírgula 7 2 3 7 3" xfId="10810" xr:uid="{00000000-0005-0000-0000-0000F2310000}"/>
    <cellStyle name="Vírgula 7 2 3 8" xfId="10811" xr:uid="{00000000-0005-0000-0000-0000F3310000}"/>
    <cellStyle name="Vírgula 7 2 3 9" xfId="6386" xr:uid="{00000000-0005-0000-0000-0000F4310000}"/>
    <cellStyle name="Vírgula 7 2 4" xfId="522" xr:uid="{00000000-0005-0000-0000-0000F5310000}"/>
    <cellStyle name="Vírgula 7 2 4 2" xfId="1081" xr:uid="{00000000-0005-0000-0000-0000F6310000}"/>
    <cellStyle name="Vírgula 7 2 4 2 2" xfId="1931" xr:uid="{00000000-0005-0000-0000-0000F7310000}"/>
    <cellStyle name="Vírgula 7 2 4 2 2 2" xfId="3887" xr:uid="{00000000-0005-0000-0000-0000F8310000}"/>
    <cellStyle name="Vírgula 7 2 4 2 2 2 2" xfId="14552" xr:uid="{00000000-0005-0000-0000-0000F9310000}"/>
    <cellStyle name="Vírgula 7 2 4 2 2 2 3" xfId="10812" xr:uid="{00000000-0005-0000-0000-0000FA310000}"/>
    <cellStyle name="Vírgula 7 2 4 2 2 3" xfId="10813" xr:uid="{00000000-0005-0000-0000-0000FB310000}"/>
    <cellStyle name="Vírgula 7 2 4 2 2 4" xfId="7525" xr:uid="{00000000-0005-0000-0000-0000FC310000}"/>
    <cellStyle name="Vírgula 7 2 4 2 2 5" xfId="12739" xr:uid="{00000000-0005-0000-0000-0000FD310000}"/>
    <cellStyle name="Vírgula 7 2 4 2 2 6" xfId="5700" xr:uid="{00000000-0005-0000-0000-0000FE310000}"/>
    <cellStyle name="Vírgula 7 2 4 2 3" xfId="3111" xr:uid="{00000000-0005-0000-0000-0000FF310000}"/>
    <cellStyle name="Vírgula 7 2 4 2 3 2" xfId="13776" xr:uid="{00000000-0005-0000-0000-000000320000}"/>
    <cellStyle name="Vírgula 7 2 4 2 3 3" xfId="10814" xr:uid="{00000000-0005-0000-0000-000001320000}"/>
    <cellStyle name="Vírgula 7 2 4 2 4" xfId="10815" xr:uid="{00000000-0005-0000-0000-000002320000}"/>
    <cellStyle name="Vírgula 7 2 4 2 5" xfId="6749" xr:uid="{00000000-0005-0000-0000-000003320000}"/>
    <cellStyle name="Vírgula 7 2 4 2 6" xfId="11963" xr:uid="{00000000-0005-0000-0000-000004320000}"/>
    <cellStyle name="Vírgula 7 2 4 2 7" xfId="4924" xr:uid="{00000000-0005-0000-0000-000005320000}"/>
    <cellStyle name="Vírgula 7 2 4 3" xfId="1930" xr:uid="{00000000-0005-0000-0000-000006320000}"/>
    <cellStyle name="Vírgula 7 2 4 3 2" xfId="3886" xr:uid="{00000000-0005-0000-0000-000007320000}"/>
    <cellStyle name="Vírgula 7 2 4 3 2 2" xfId="14551" xr:uid="{00000000-0005-0000-0000-000008320000}"/>
    <cellStyle name="Vírgula 7 2 4 3 2 3" xfId="10816" xr:uid="{00000000-0005-0000-0000-000009320000}"/>
    <cellStyle name="Vírgula 7 2 4 3 3" xfId="10817" xr:uid="{00000000-0005-0000-0000-00000A320000}"/>
    <cellStyle name="Vírgula 7 2 4 3 4" xfId="7524" xr:uid="{00000000-0005-0000-0000-00000B320000}"/>
    <cellStyle name="Vírgula 7 2 4 3 5" xfId="12738" xr:uid="{00000000-0005-0000-0000-00000C320000}"/>
    <cellStyle name="Vírgula 7 2 4 3 6" xfId="5699" xr:uid="{00000000-0005-0000-0000-00000D320000}"/>
    <cellStyle name="Vírgula 7 2 4 4" xfId="2659" xr:uid="{00000000-0005-0000-0000-00000E320000}"/>
    <cellStyle name="Vírgula 7 2 4 4 2" xfId="13324" xr:uid="{00000000-0005-0000-0000-00000F320000}"/>
    <cellStyle name="Vírgula 7 2 4 4 3" xfId="10818" xr:uid="{00000000-0005-0000-0000-000010320000}"/>
    <cellStyle name="Vírgula 7 2 4 5" xfId="10819" xr:uid="{00000000-0005-0000-0000-000011320000}"/>
    <cellStyle name="Vírgula 7 2 4 6" xfId="6297" xr:uid="{00000000-0005-0000-0000-000012320000}"/>
    <cellStyle name="Vírgula 7 2 4 7" xfId="11511" xr:uid="{00000000-0005-0000-0000-000013320000}"/>
    <cellStyle name="Vírgula 7 2 4 8" xfId="4472" xr:uid="{00000000-0005-0000-0000-000014320000}"/>
    <cellStyle name="Vírgula 7 2 5" xfId="730" xr:uid="{00000000-0005-0000-0000-000015320000}"/>
    <cellStyle name="Vírgula 7 2 5 2" xfId="1193" xr:uid="{00000000-0005-0000-0000-000016320000}"/>
    <cellStyle name="Vírgula 7 2 5 2 2" xfId="1933" xr:uid="{00000000-0005-0000-0000-000017320000}"/>
    <cellStyle name="Vírgula 7 2 5 2 2 2" xfId="3889" xr:uid="{00000000-0005-0000-0000-000018320000}"/>
    <cellStyle name="Vírgula 7 2 5 2 2 2 2" xfId="14554" xr:uid="{00000000-0005-0000-0000-000019320000}"/>
    <cellStyle name="Vírgula 7 2 5 2 2 2 3" xfId="10820" xr:uid="{00000000-0005-0000-0000-00001A320000}"/>
    <cellStyle name="Vírgula 7 2 5 2 2 3" xfId="10821" xr:uid="{00000000-0005-0000-0000-00001B320000}"/>
    <cellStyle name="Vírgula 7 2 5 2 2 4" xfId="7527" xr:uid="{00000000-0005-0000-0000-00001C320000}"/>
    <cellStyle name="Vírgula 7 2 5 2 2 5" xfId="12741" xr:uid="{00000000-0005-0000-0000-00001D320000}"/>
    <cellStyle name="Vírgula 7 2 5 2 2 6" xfId="5702" xr:uid="{00000000-0005-0000-0000-00001E320000}"/>
    <cellStyle name="Vírgula 7 2 5 2 3" xfId="3161" xr:uid="{00000000-0005-0000-0000-00001F320000}"/>
    <cellStyle name="Vírgula 7 2 5 2 3 2" xfId="13826" xr:uid="{00000000-0005-0000-0000-000020320000}"/>
    <cellStyle name="Vírgula 7 2 5 2 3 3" xfId="10822" xr:uid="{00000000-0005-0000-0000-000021320000}"/>
    <cellStyle name="Vírgula 7 2 5 2 4" xfId="10823" xr:uid="{00000000-0005-0000-0000-000022320000}"/>
    <cellStyle name="Vírgula 7 2 5 2 5" xfId="6799" xr:uid="{00000000-0005-0000-0000-000023320000}"/>
    <cellStyle name="Vírgula 7 2 5 2 6" xfId="12013" xr:uid="{00000000-0005-0000-0000-000024320000}"/>
    <cellStyle name="Vírgula 7 2 5 2 7" xfId="4974" xr:uid="{00000000-0005-0000-0000-000025320000}"/>
    <cellStyle name="Vírgula 7 2 5 3" xfId="1932" xr:uid="{00000000-0005-0000-0000-000026320000}"/>
    <cellStyle name="Vírgula 7 2 5 3 2" xfId="3888" xr:uid="{00000000-0005-0000-0000-000027320000}"/>
    <cellStyle name="Vírgula 7 2 5 3 2 2" xfId="14553" xr:uid="{00000000-0005-0000-0000-000028320000}"/>
    <cellStyle name="Vírgula 7 2 5 3 2 3" xfId="10824" xr:uid="{00000000-0005-0000-0000-000029320000}"/>
    <cellStyle name="Vírgula 7 2 5 3 3" xfId="10825" xr:uid="{00000000-0005-0000-0000-00002A320000}"/>
    <cellStyle name="Vírgula 7 2 5 3 4" xfId="7526" xr:uid="{00000000-0005-0000-0000-00002B320000}"/>
    <cellStyle name="Vírgula 7 2 5 3 5" xfId="12740" xr:uid="{00000000-0005-0000-0000-00002C320000}"/>
    <cellStyle name="Vírgula 7 2 5 3 6" xfId="5701" xr:uid="{00000000-0005-0000-0000-00002D320000}"/>
    <cellStyle name="Vírgula 7 2 5 4" xfId="2794" xr:uid="{00000000-0005-0000-0000-00002E320000}"/>
    <cellStyle name="Vírgula 7 2 5 4 2" xfId="13459" xr:uid="{00000000-0005-0000-0000-00002F320000}"/>
    <cellStyle name="Vírgula 7 2 5 4 3" xfId="10826" xr:uid="{00000000-0005-0000-0000-000030320000}"/>
    <cellStyle name="Vírgula 7 2 5 5" xfId="10827" xr:uid="{00000000-0005-0000-0000-000031320000}"/>
    <cellStyle name="Vírgula 7 2 5 6" xfId="6432" xr:uid="{00000000-0005-0000-0000-000032320000}"/>
    <cellStyle name="Vírgula 7 2 5 7" xfId="11646" xr:uid="{00000000-0005-0000-0000-000033320000}"/>
    <cellStyle name="Vírgula 7 2 5 8" xfId="4607" xr:uid="{00000000-0005-0000-0000-000034320000}"/>
    <cellStyle name="Vírgula 7 2 6" xfId="407" xr:uid="{00000000-0005-0000-0000-000035320000}"/>
    <cellStyle name="Vírgula 7 2 6 2" xfId="1026" xr:uid="{00000000-0005-0000-0000-000036320000}"/>
    <cellStyle name="Vírgula 7 2 6 2 2" xfId="1935" xr:uid="{00000000-0005-0000-0000-000037320000}"/>
    <cellStyle name="Vírgula 7 2 6 2 2 2" xfId="3891" xr:uid="{00000000-0005-0000-0000-000038320000}"/>
    <cellStyle name="Vírgula 7 2 6 2 2 2 2" xfId="14556" xr:uid="{00000000-0005-0000-0000-000039320000}"/>
    <cellStyle name="Vírgula 7 2 6 2 2 2 3" xfId="10828" xr:uid="{00000000-0005-0000-0000-00003A320000}"/>
    <cellStyle name="Vírgula 7 2 6 2 2 3" xfId="10829" xr:uid="{00000000-0005-0000-0000-00003B320000}"/>
    <cellStyle name="Vírgula 7 2 6 2 2 4" xfId="7529" xr:uid="{00000000-0005-0000-0000-00003C320000}"/>
    <cellStyle name="Vírgula 7 2 6 2 2 5" xfId="12743" xr:uid="{00000000-0005-0000-0000-00003D320000}"/>
    <cellStyle name="Vírgula 7 2 6 2 2 6" xfId="5704" xr:uid="{00000000-0005-0000-0000-00003E320000}"/>
    <cellStyle name="Vírgula 7 2 6 2 3" xfId="3067" xr:uid="{00000000-0005-0000-0000-00003F320000}"/>
    <cellStyle name="Vírgula 7 2 6 2 3 2" xfId="13732" xr:uid="{00000000-0005-0000-0000-000040320000}"/>
    <cellStyle name="Vírgula 7 2 6 2 3 3" xfId="10830" xr:uid="{00000000-0005-0000-0000-000041320000}"/>
    <cellStyle name="Vírgula 7 2 6 2 4" xfId="10831" xr:uid="{00000000-0005-0000-0000-000042320000}"/>
    <cellStyle name="Vírgula 7 2 6 2 5" xfId="6705" xr:uid="{00000000-0005-0000-0000-000043320000}"/>
    <cellStyle name="Vírgula 7 2 6 2 6" xfId="11919" xr:uid="{00000000-0005-0000-0000-000044320000}"/>
    <cellStyle name="Vírgula 7 2 6 2 7" xfId="4880" xr:uid="{00000000-0005-0000-0000-000045320000}"/>
    <cellStyle name="Vírgula 7 2 6 3" xfId="1934" xr:uid="{00000000-0005-0000-0000-000046320000}"/>
    <cellStyle name="Vírgula 7 2 6 3 2" xfId="3890" xr:uid="{00000000-0005-0000-0000-000047320000}"/>
    <cellStyle name="Vírgula 7 2 6 3 2 2" xfId="14555" xr:uid="{00000000-0005-0000-0000-000048320000}"/>
    <cellStyle name="Vírgula 7 2 6 3 2 3" xfId="10832" xr:uid="{00000000-0005-0000-0000-000049320000}"/>
    <cellStyle name="Vírgula 7 2 6 3 3" xfId="10833" xr:uid="{00000000-0005-0000-0000-00004A320000}"/>
    <cellStyle name="Vírgula 7 2 6 3 4" xfId="7528" xr:uid="{00000000-0005-0000-0000-00004B320000}"/>
    <cellStyle name="Vírgula 7 2 6 3 5" xfId="12742" xr:uid="{00000000-0005-0000-0000-00004C320000}"/>
    <cellStyle name="Vírgula 7 2 6 3 6" xfId="5703" xr:uid="{00000000-0005-0000-0000-00004D320000}"/>
    <cellStyle name="Vírgula 7 2 6 4" xfId="2610" xr:uid="{00000000-0005-0000-0000-00004E320000}"/>
    <cellStyle name="Vírgula 7 2 6 4 2" xfId="13275" xr:uid="{00000000-0005-0000-0000-00004F320000}"/>
    <cellStyle name="Vírgula 7 2 6 4 3" xfId="10834" xr:uid="{00000000-0005-0000-0000-000050320000}"/>
    <cellStyle name="Vírgula 7 2 6 5" xfId="10835" xr:uid="{00000000-0005-0000-0000-000051320000}"/>
    <cellStyle name="Vírgula 7 2 6 6" xfId="6248" xr:uid="{00000000-0005-0000-0000-000052320000}"/>
    <cellStyle name="Vírgula 7 2 6 7" xfId="11462" xr:uid="{00000000-0005-0000-0000-000053320000}"/>
    <cellStyle name="Vírgula 7 2 6 8" xfId="4423" xr:uid="{00000000-0005-0000-0000-000054320000}"/>
    <cellStyle name="Vírgula 7 2 7" xfId="879" xr:uid="{00000000-0005-0000-0000-000055320000}"/>
    <cellStyle name="Vírgula 7 2 7 2" xfId="1936" xr:uid="{00000000-0005-0000-0000-000056320000}"/>
    <cellStyle name="Vírgula 7 2 7 2 2" xfId="3892" xr:uid="{00000000-0005-0000-0000-000057320000}"/>
    <cellStyle name="Vírgula 7 2 7 2 2 2" xfId="14557" xr:uid="{00000000-0005-0000-0000-000058320000}"/>
    <cellStyle name="Vírgula 7 2 7 2 2 3" xfId="10836" xr:uid="{00000000-0005-0000-0000-000059320000}"/>
    <cellStyle name="Vírgula 7 2 7 2 3" xfId="10837" xr:uid="{00000000-0005-0000-0000-00005A320000}"/>
    <cellStyle name="Vírgula 7 2 7 2 4" xfId="7530" xr:uid="{00000000-0005-0000-0000-00005B320000}"/>
    <cellStyle name="Vírgula 7 2 7 2 5" xfId="12744" xr:uid="{00000000-0005-0000-0000-00005C320000}"/>
    <cellStyle name="Vírgula 7 2 7 2 6" xfId="5705" xr:uid="{00000000-0005-0000-0000-00005D320000}"/>
    <cellStyle name="Vírgula 7 2 7 3" xfId="2932" xr:uid="{00000000-0005-0000-0000-00005E320000}"/>
    <cellStyle name="Vírgula 7 2 7 3 2" xfId="13597" xr:uid="{00000000-0005-0000-0000-00005F320000}"/>
    <cellStyle name="Vírgula 7 2 7 3 3" xfId="10838" xr:uid="{00000000-0005-0000-0000-000060320000}"/>
    <cellStyle name="Vírgula 7 2 7 4" xfId="10839" xr:uid="{00000000-0005-0000-0000-000061320000}"/>
    <cellStyle name="Vírgula 7 2 7 5" xfId="6570" xr:uid="{00000000-0005-0000-0000-000062320000}"/>
    <cellStyle name="Vírgula 7 2 7 6" xfId="11784" xr:uid="{00000000-0005-0000-0000-000063320000}"/>
    <cellStyle name="Vírgula 7 2 7 7" xfId="4745" xr:uid="{00000000-0005-0000-0000-000064320000}"/>
    <cellStyle name="Vírgula 7 2 8" xfId="1343" xr:uid="{00000000-0005-0000-0000-000065320000}"/>
    <cellStyle name="Vírgula 7 2 8 2" xfId="3299" xr:uid="{00000000-0005-0000-0000-000066320000}"/>
    <cellStyle name="Vírgula 7 2 8 2 2" xfId="13964" xr:uid="{00000000-0005-0000-0000-000067320000}"/>
    <cellStyle name="Vírgula 7 2 8 2 3" xfId="10840" xr:uid="{00000000-0005-0000-0000-000068320000}"/>
    <cellStyle name="Vírgula 7 2 8 3" xfId="10841" xr:uid="{00000000-0005-0000-0000-000069320000}"/>
    <cellStyle name="Vírgula 7 2 8 4" xfId="6937" xr:uid="{00000000-0005-0000-0000-00006A320000}"/>
    <cellStyle name="Vírgula 7 2 8 5" xfId="12151" xr:uid="{00000000-0005-0000-0000-00006B320000}"/>
    <cellStyle name="Vírgula 7 2 8 6" xfId="5112" xr:uid="{00000000-0005-0000-0000-00006C320000}"/>
    <cellStyle name="Vírgula 7 2 9" xfId="293" xr:uid="{00000000-0005-0000-0000-00006D320000}"/>
    <cellStyle name="Vírgula 7 2 9 2" xfId="2566" xr:uid="{00000000-0005-0000-0000-00006E320000}"/>
    <cellStyle name="Vírgula 7 2 9 2 2" xfId="13231" xr:uid="{00000000-0005-0000-0000-00006F320000}"/>
    <cellStyle name="Vírgula 7 2 9 2 3" xfId="10842" xr:uid="{00000000-0005-0000-0000-000070320000}"/>
    <cellStyle name="Vírgula 7 2 9 3" xfId="10843" xr:uid="{00000000-0005-0000-0000-000071320000}"/>
    <cellStyle name="Vírgula 7 2 9 4" xfId="6204" xr:uid="{00000000-0005-0000-0000-000072320000}"/>
    <cellStyle name="Vírgula 7 2 9 5" xfId="11418" xr:uid="{00000000-0005-0000-0000-000073320000}"/>
    <cellStyle name="Vírgula 7 2 9 6" xfId="4379" xr:uid="{00000000-0005-0000-0000-000074320000}"/>
    <cellStyle name="Vírgula 7 3" xfId="193" xr:uid="{00000000-0005-0000-0000-000075320000}"/>
    <cellStyle name="Vírgula 7 3 10" xfId="2184" xr:uid="{00000000-0005-0000-0000-000076320000}"/>
    <cellStyle name="Vírgula 7 3 10 2" xfId="4040" xr:uid="{00000000-0005-0000-0000-000077320000}"/>
    <cellStyle name="Vírgula 7 3 10 2 2" xfId="14702" xr:uid="{00000000-0005-0000-0000-000078320000}"/>
    <cellStyle name="Vírgula 7 3 10 2 3" xfId="10844" xr:uid="{00000000-0005-0000-0000-000079320000}"/>
    <cellStyle name="Vírgula 7 3 10 3" xfId="10845" xr:uid="{00000000-0005-0000-0000-00007A320000}"/>
    <cellStyle name="Vírgula 7 3 10 4" xfId="7678" xr:uid="{00000000-0005-0000-0000-00007B320000}"/>
    <cellStyle name="Vírgula 7 3 10 5" xfId="12889" xr:uid="{00000000-0005-0000-0000-00007C320000}"/>
    <cellStyle name="Vírgula 7 3 10 6" xfId="5850" xr:uid="{00000000-0005-0000-0000-00007D320000}"/>
    <cellStyle name="Vírgula 7 3 11" xfId="2333" xr:uid="{00000000-0005-0000-0000-00007E320000}"/>
    <cellStyle name="Vírgula 7 3 11 2" xfId="4176" xr:uid="{00000000-0005-0000-0000-00007F320000}"/>
    <cellStyle name="Vírgula 7 3 11 2 2" xfId="14838" xr:uid="{00000000-0005-0000-0000-000080320000}"/>
    <cellStyle name="Vírgula 7 3 11 2 3" xfId="10846" xr:uid="{00000000-0005-0000-0000-000081320000}"/>
    <cellStyle name="Vírgula 7 3 11 3" xfId="7814" xr:uid="{00000000-0005-0000-0000-000082320000}"/>
    <cellStyle name="Vírgula 7 3 11 4" xfId="13025" xr:uid="{00000000-0005-0000-0000-000083320000}"/>
    <cellStyle name="Vírgula 7 3 11 5" xfId="5986" xr:uid="{00000000-0005-0000-0000-000084320000}"/>
    <cellStyle name="Vírgula 7 3 12" xfId="2521" xr:uid="{00000000-0005-0000-0000-000085320000}"/>
    <cellStyle name="Vírgula 7 3 12 2" xfId="10847" xr:uid="{00000000-0005-0000-0000-000086320000}"/>
    <cellStyle name="Vírgula 7 3 12 3" xfId="13188" xr:uid="{00000000-0005-0000-0000-000087320000}"/>
    <cellStyle name="Vírgula 7 3 12 4" xfId="6122" xr:uid="{00000000-0005-0000-0000-000088320000}"/>
    <cellStyle name="Vírgula 7 3 13" xfId="10848" xr:uid="{00000000-0005-0000-0000-000089320000}"/>
    <cellStyle name="Vírgula 7 3 14" xfId="6159" xr:uid="{00000000-0005-0000-0000-00008A320000}"/>
    <cellStyle name="Vírgula 7 3 15" xfId="11375" xr:uid="{00000000-0005-0000-0000-00008B320000}"/>
    <cellStyle name="Vírgula 7 3 16" xfId="4336" xr:uid="{00000000-0005-0000-0000-00008C320000}"/>
    <cellStyle name="Vírgula 7 3 2" xfId="636" xr:uid="{00000000-0005-0000-0000-00008D320000}"/>
    <cellStyle name="Vírgula 7 3 2 10" xfId="11559" xr:uid="{00000000-0005-0000-0000-00008E320000}"/>
    <cellStyle name="Vírgula 7 3 2 11" xfId="4520" xr:uid="{00000000-0005-0000-0000-00008F320000}"/>
    <cellStyle name="Vírgula 7 3 2 2" xfId="779" xr:uid="{00000000-0005-0000-0000-000090320000}"/>
    <cellStyle name="Vírgula 7 3 2 2 2" xfId="1241" xr:uid="{00000000-0005-0000-0000-000091320000}"/>
    <cellStyle name="Vírgula 7 3 2 2 2 2" xfId="1939" xr:uid="{00000000-0005-0000-0000-000092320000}"/>
    <cellStyle name="Vírgula 7 3 2 2 2 2 2" xfId="3895" xr:uid="{00000000-0005-0000-0000-000093320000}"/>
    <cellStyle name="Vírgula 7 3 2 2 2 2 2 2" xfId="14560" xr:uid="{00000000-0005-0000-0000-000094320000}"/>
    <cellStyle name="Vírgula 7 3 2 2 2 2 2 3" xfId="10849" xr:uid="{00000000-0005-0000-0000-000095320000}"/>
    <cellStyle name="Vírgula 7 3 2 2 2 2 3" xfId="10850" xr:uid="{00000000-0005-0000-0000-000096320000}"/>
    <cellStyle name="Vírgula 7 3 2 2 2 2 4" xfId="7533" xr:uid="{00000000-0005-0000-0000-000097320000}"/>
    <cellStyle name="Vírgula 7 3 2 2 2 2 5" xfId="12747" xr:uid="{00000000-0005-0000-0000-000098320000}"/>
    <cellStyle name="Vírgula 7 3 2 2 2 2 6" xfId="5708" xr:uid="{00000000-0005-0000-0000-000099320000}"/>
    <cellStyle name="Vírgula 7 3 2 2 2 3" xfId="3209" xr:uid="{00000000-0005-0000-0000-00009A320000}"/>
    <cellStyle name="Vírgula 7 3 2 2 2 3 2" xfId="13874" xr:uid="{00000000-0005-0000-0000-00009B320000}"/>
    <cellStyle name="Vírgula 7 3 2 2 2 3 3" xfId="10851" xr:uid="{00000000-0005-0000-0000-00009C320000}"/>
    <cellStyle name="Vírgula 7 3 2 2 2 4" xfId="10852" xr:uid="{00000000-0005-0000-0000-00009D320000}"/>
    <cellStyle name="Vírgula 7 3 2 2 2 5" xfId="6847" xr:uid="{00000000-0005-0000-0000-00009E320000}"/>
    <cellStyle name="Vírgula 7 3 2 2 2 6" xfId="12061" xr:uid="{00000000-0005-0000-0000-00009F320000}"/>
    <cellStyle name="Vírgula 7 3 2 2 2 7" xfId="5022" xr:uid="{00000000-0005-0000-0000-0000A0320000}"/>
    <cellStyle name="Vírgula 7 3 2 2 3" xfId="1938" xr:uid="{00000000-0005-0000-0000-0000A1320000}"/>
    <cellStyle name="Vírgula 7 3 2 2 3 2" xfId="3894" xr:uid="{00000000-0005-0000-0000-0000A2320000}"/>
    <cellStyle name="Vírgula 7 3 2 2 3 2 2" xfId="14559" xr:uid="{00000000-0005-0000-0000-0000A3320000}"/>
    <cellStyle name="Vírgula 7 3 2 2 3 2 3" xfId="10853" xr:uid="{00000000-0005-0000-0000-0000A4320000}"/>
    <cellStyle name="Vírgula 7 3 2 2 3 3" xfId="10854" xr:uid="{00000000-0005-0000-0000-0000A5320000}"/>
    <cellStyle name="Vírgula 7 3 2 2 3 4" xfId="7532" xr:uid="{00000000-0005-0000-0000-0000A6320000}"/>
    <cellStyle name="Vírgula 7 3 2 2 3 5" xfId="12746" xr:uid="{00000000-0005-0000-0000-0000A7320000}"/>
    <cellStyle name="Vírgula 7 3 2 2 3 6" xfId="5707" xr:uid="{00000000-0005-0000-0000-0000A8320000}"/>
    <cellStyle name="Vírgula 7 3 2 2 4" xfId="2842" xr:uid="{00000000-0005-0000-0000-0000A9320000}"/>
    <cellStyle name="Vírgula 7 3 2 2 4 2" xfId="13507" xr:uid="{00000000-0005-0000-0000-0000AA320000}"/>
    <cellStyle name="Vírgula 7 3 2 2 4 3" xfId="10855" xr:uid="{00000000-0005-0000-0000-0000AB320000}"/>
    <cellStyle name="Vírgula 7 3 2 2 5" xfId="10856" xr:uid="{00000000-0005-0000-0000-0000AC320000}"/>
    <cellStyle name="Vírgula 7 3 2 2 6" xfId="6480" xr:uid="{00000000-0005-0000-0000-0000AD320000}"/>
    <cellStyle name="Vírgula 7 3 2 2 7" xfId="11694" xr:uid="{00000000-0005-0000-0000-0000AE320000}"/>
    <cellStyle name="Vírgula 7 3 2 2 8" xfId="4655" xr:uid="{00000000-0005-0000-0000-0000AF320000}"/>
    <cellStyle name="Vírgula 7 3 2 3" xfId="931" xr:uid="{00000000-0005-0000-0000-0000B0320000}"/>
    <cellStyle name="Vírgula 7 3 2 3 2" xfId="1940" xr:uid="{00000000-0005-0000-0000-0000B1320000}"/>
    <cellStyle name="Vírgula 7 3 2 3 2 2" xfId="3896" xr:uid="{00000000-0005-0000-0000-0000B2320000}"/>
    <cellStyle name="Vírgula 7 3 2 3 2 2 2" xfId="14561" xr:uid="{00000000-0005-0000-0000-0000B3320000}"/>
    <cellStyle name="Vírgula 7 3 2 3 2 2 3" xfId="10857" xr:uid="{00000000-0005-0000-0000-0000B4320000}"/>
    <cellStyle name="Vírgula 7 3 2 3 2 3" xfId="10858" xr:uid="{00000000-0005-0000-0000-0000B5320000}"/>
    <cellStyle name="Vírgula 7 3 2 3 2 4" xfId="7534" xr:uid="{00000000-0005-0000-0000-0000B6320000}"/>
    <cellStyle name="Vírgula 7 3 2 3 2 5" xfId="12748" xr:uid="{00000000-0005-0000-0000-0000B7320000}"/>
    <cellStyle name="Vírgula 7 3 2 3 2 6" xfId="5709" xr:uid="{00000000-0005-0000-0000-0000B8320000}"/>
    <cellStyle name="Vírgula 7 3 2 3 3" xfId="2980" xr:uid="{00000000-0005-0000-0000-0000B9320000}"/>
    <cellStyle name="Vírgula 7 3 2 3 3 2" xfId="13645" xr:uid="{00000000-0005-0000-0000-0000BA320000}"/>
    <cellStyle name="Vírgula 7 3 2 3 3 3" xfId="10859" xr:uid="{00000000-0005-0000-0000-0000BB320000}"/>
    <cellStyle name="Vírgula 7 3 2 3 4" xfId="10860" xr:uid="{00000000-0005-0000-0000-0000BC320000}"/>
    <cellStyle name="Vírgula 7 3 2 3 5" xfId="6618" xr:uid="{00000000-0005-0000-0000-0000BD320000}"/>
    <cellStyle name="Vírgula 7 3 2 3 6" xfId="11832" xr:uid="{00000000-0005-0000-0000-0000BE320000}"/>
    <cellStyle name="Vírgula 7 3 2 3 7" xfId="4793" xr:uid="{00000000-0005-0000-0000-0000BF320000}"/>
    <cellStyle name="Vírgula 7 3 2 4" xfId="1937" xr:uid="{00000000-0005-0000-0000-0000C0320000}"/>
    <cellStyle name="Vírgula 7 3 2 4 2" xfId="3893" xr:uid="{00000000-0005-0000-0000-0000C1320000}"/>
    <cellStyle name="Vírgula 7 3 2 4 2 2" xfId="14558" xr:uid="{00000000-0005-0000-0000-0000C2320000}"/>
    <cellStyle name="Vírgula 7 3 2 4 2 3" xfId="10861" xr:uid="{00000000-0005-0000-0000-0000C3320000}"/>
    <cellStyle name="Vírgula 7 3 2 4 3" xfId="10862" xr:uid="{00000000-0005-0000-0000-0000C4320000}"/>
    <cellStyle name="Vírgula 7 3 2 4 4" xfId="7531" xr:uid="{00000000-0005-0000-0000-0000C5320000}"/>
    <cellStyle name="Vírgula 7 3 2 4 5" xfId="12745" xr:uid="{00000000-0005-0000-0000-0000C6320000}"/>
    <cellStyle name="Vírgula 7 3 2 4 6" xfId="5706" xr:uid="{00000000-0005-0000-0000-0000C7320000}"/>
    <cellStyle name="Vírgula 7 3 2 5" xfId="2236" xr:uid="{00000000-0005-0000-0000-0000C8320000}"/>
    <cellStyle name="Vírgula 7 3 2 5 2" xfId="4088" xr:uid="{00000000-0005-0000-0000-0000C9320000}"/>
    <cellStyle name="Vírgula 7 3 2 5 2 2" xfId="14750" xr:uid="{00000000-0005-0000-0000-0000CA320000}"/>
    <cellStyle name="Vírgula 7 3 2 5 2 3" xfId="10863" xr:uid="{00000000-0005-0000-0000-0000CB320000}"/>
    <cellStyle name="Vírgula 7 3 2 5 3" xfId="10864" xr:uid="{00000000-0005-0000-0000-0000CC320000}"/>
    <cellStyle name="Vírgula 7 3 2 5 4" xfId="7726" xr:uid="{00000000-0005-0000-0000-0000CD320000}"/>
    <cellStyle name="Vírgula 7 3 2 5 5" xfId="12937" xr:uid="{00000000-0005-0000-0000-0000CE320000}"/>
    <cellStyle name="Vírgula 7 3 2 5 6" xfId="5898" xr:uid="{00000000-0005-0000-0000-0000CF320000}"/>
    <cellStyle name="Vírgula 7 3 2 6" xfId="2380" xr:uid="{00000000-0005-0000-0000-0000D0320000}"/>
    <cellStyle name="Vírgula 7 3 2 6 2" xfId="4223" xr:uid="{00000000-0005-0000-0000-0000D1320000}"/>
    <cellStyle name="Vírgula 7 3 2 6 2 2" xfId="14885" xr:uid="{00000000-0005-0000-0000-0000D2320000}"/>
    <cellStyle name="Vírgula 7 3 2 6 2 3" xfId="10865" xr:uid="{00000000-0005-0000-0000-0000D3320000}"/>
    <cellStyle name="Vírgula 7 3 2 6 3" xfId="7861" xr:uid="{00000000-0005-0000-0000-0000D4320000}"/>
    <cellStyle name="Vírgula 7 3 2 6 4" xfId="13072" xr:uid="{00000000-0005-0000-0000-0000D5320000}"/>
    <cellStyle name="Vírgula 7 3 2 6 5" xfId="6033" xr:uid="{00000000-0005-0000-0000-0000D6320000}"/>
    <cellStyle name="Vírgula 7 3 2 7" xfId="2707" xr:uid="{00000000-0005-0000-0000-0000D7320000}"/>
    <cellStyle name="Vírgula 7 3 2 7 2" xfId="13372" xr:uid="{00000000-0005-0000-0000-0000D8320000}"/>
    <cellStyle name="Vírgula 7 3 2 7 3" xfId="10866" xr:uid="{00000000-0005-0000-0000-0000D9320000}"/>
    <cellStyle name="Vírgula 7 3 2 8" xfId="10867" xr:uid="{00000000-0005-0000-0000-0000DA320000}"/>
    <cellStyle name="Vírgula 7 3 2 9" xfId="6345" xr:uid="{00000000-0005-0000-0000-0000DB320000}"/>
    <cellStyle name="Vírgula 7 3 3" xfId="680" xr:uid="{00000000-0005-0000-0000-0000DC320000}"/>
    <cellStyle name="Vírgula 7 3 3 10" xfId="11601" xr:uid="{00000000-0005-0000-0000-0000DD320000}"/>
    <cellStyle name="Vírgula 7 3 3 11" xfId="4562" xr:uid="{00000000-0005-0000-0000-0000DE320000}"/>
    <cellStyle name="Vírgula 7 3 3 2" xfId="821" xr:uid="{00000000-0005-0000-0000-0000DF320000}"/>
    <cellStyle name="Vírgula 7 3 3 2 2" xfId="1283" xr:uid="{00000000-0005-0000-0000-0000E0320000}"/>
    <cellStyle name="Vírgula 7 3 3 2 2 2" xfId="1943" xr:uid="{00000000-0005-0000-0000-0000E1320000}"/>
    <cellStyle name="Vírgula 7 3 3 2 2 2 2" xfId="3899" xr:uid="{00000000-0005-0000-0000-0000E2320000}"/>
    <cellStyle name="Vírgula 7 3 3 2 2 2 2 2" xfId="14564" xr:uid="{00000000-0005-0000-0000-0000E3320000}"/>
    <cellStyle name="Vírgula 7 3 3 2 2 2 2 3" xfId="10868" xr:uid="{00000000-0005-0000-0000-0000E4320000}"/>
    <cellStyle name="Vírgula 7 3 3 2 2 2 3" xfId="10869" xr:uid="{00000000-0005-0000-0000-0000E5320000}"/>
    <cellStyle name="Vírgula 7 3 3 2 2 2 4" xfId="7537" xr:uid="{00000000-0005-0000-0000-0000E6320000}"/>
    <cellStyle name="Vírgula 7 3 3 2 2 2 5" xfId="12751" xr:uid="{00000000-0005-0000-0000-0000E7320000}"/>
    <cellStyle name="Vírgula 7 3 3 2 2 2 6" xfId="5712" xr:uid="{00000000-0005-0000-0000-0000E8320000}"/>
    <cellStyle name="Vírgula 7 3 3 2 2 3" xfId="3251" xr:uid="{00000000-0005-0000-0000-0000E9320000}"/>
    <cellStyle name="Vírgula 7 3 3 2 2 3 2" xfId="13916" xr:uid="{00000000-0005-0000-0000-0000EA320000}"/>
    <cellStyle name="Vírgula 7 3 3 2 2 3 3" xfId="10870" xr:uid="{00000000-0005-0000-0000-0000EB320000}"/>
    <cellStyle name="Vírgula 7 3 3 2 2 4" xfId="10871" xr:uid="{00000000-0005-0000-0000-0000EC320000}"/>
    <cellStyle name="Vírgula 7 3 3 2 2 5" xfId="6889" xr:uid="{00000000-0005-0000-0000-0000ED320000}"/>
    <cellStyle name="Vírgula 7 3 3 2 2 6" xfId="12103" xr:uid="{00000000-0005-0000-0000-0000EE320000}"/>
    <cellStyle name="Vírgula 7 3 3 2 2 7" xfId="5064" xr:uid="{00000000-0005-0000-0000-0000EF320000}"/>
    <cellStyle name="Vírgula 7 3 3 2 3" xfId="1942" xr:uid="{00000000-0005-0000-0000-0000F0320000}"/>
    <cellStyle name="Vírgula 7 3 3 2 3 2" xfId="3898" xr:uid="{00000000-0005-0000-0000-0000F1320000}"/>
    <cellStyle name="Vírgula 7 3 3 2 3 2 2" xfId="14563" xr:uid="{00000000-0005-0000-0000-0000F2320000}"/>
    <cellStyle name="Vírgula 7 3 3 2 3 2 3" xfId="10872" xr:uid="{00000000-0005-0000-0000-0000F3320000}"/>
    <cellStyle name="Vírgula 7 3 3 2 3 3" xfId="10873" xr:uid="{00000000-0005-0000-0000-0000F4320000}"/>
    <cellStyle name="Vírgula 7 3 3 2 3 4" xfId="7536" xr:uid="{00000000-0005-0000-0000-0000F5320000}"/>
    <cellStyle name="Vírgula 7 3 3 2 3 5" xfId="12750" xr:uid="{00000000-0005-0000-0000-0000F6320000}"/>
    <cellStyle name="Vírgula 7 3 3 2 3 6" xfId="5711" xr:uid="{00000000-0005-0000-0000-0000F7320000}"/>
    <cellStyle name="Vírgula 7 3 3 2 4" xfId="2884" xr:uid="{00000000-0005-0000-0000-0000F8320000}"/>
    <cellStyle name="Vírgula 7 3 3 2 4 2" xfId="13549" xr:uid="{00000000-0005-0000-0000-0000F9320000}"/>
    <cellStyle name="Vírgula 7 3 3 2 4 3" xfId="10874" xr:uid="{00000000-0005-0000-0000-0000FA320000}"/>
    <cellStyle name="Vírgula 7 3 3 2 5" xfId="10875" xr:uid="{00000000-0005-0000-0000-0000FB320000}"/>
    <cellStyle name="Vírgula 7 3 3 2 6" xfId="6522" xr:uid="{00000000-0005-0000-0000-0000FC320000}"/>
    <cellStyle name="Vírgula 7 3 3 2 7" xfId="11736" xr:uid="{00000000-0005-0000-0000-0000FD320000}"/>
    <cellStyle name="Vírgula 7 3 3 2 8" xfId="4697" xr:uid="{00000000-0005-0000-0000-0000FE320000}"/>
    <cellStyle name="Vírgula 7 3 3 3" xfId="973" xr:uid="{00000000-0005-0000-0000-0000FF320000}"/>
    <cellStyle name="Vírgula 7 3 3 3 2" xfId="1944" xr:uid="{00000000-0005-0000-0000-000000330000}"/>
    <cellStyle name="Vírgula 7 3 3 3 2 2" xfId="3900" xr:uid="{00000000-0005-0000-0000-000001330000}"/>
    <cellStyle name="Vírgula 7 3 3 3 2 2 2" xfId="14565" xr:uid="{00000000-0005-0000-0000-000002330000}"/>
    <cellStyle name="Vírgula 7 3 3 3 2 2 3" xfId="10876" xr:uid="{00000000-0005-0000-0000-000003330000}"/>
    <cellStyle name="Vírgula 7 3 3 3 2 3" xfId="10877" xr:uid="{00000000-0005-0000-0000-000004330000}"/>
    <cellStyle name="Vírgula 7 3 3 3 2 4" xfId="7538" xr:uid="{00000000-0005-0000-0000-000005330000}"/>
    <cellStyle name="Vírgula 7 3 3 3 2 5" xfId="12752" xr:uid="{00000000-0005-0000-0000-000006330000}"/>
    <cellStyle name="Vírgula 7 3 3 3 2 6" xfId="5713" xr:uid="{00000000-0005-0000-0000-000007330000}"/>
    <cellStyle name="Vírgula 7 3 3 3 3" xfId="3022" xr:uid="{00000000-0005-0000-0000-000008330000}"/>
    <cellStyle name="Vírgula 7 3 3 3 3 2" xfId="13687" xr:uid="{00000000-0005-0000-0000-000009330000}"/>
    <cellStyle name="Vírgula 7 3 3 3 3 3" xfId="10878" xr:uid="{00000000-0005-0000-0000-00000A330000}"/>
    <cellStyle name="Vírgula 7 3 3 3 4" xfId="10879" xr:uid="{00000000-0005-0000-0000-00000B330000}"/>
    <cellStyle name="Vírgula 7 3 3 3 5" xfId="6660" xr:uid="{00000000-0005-0000-0000-00000C330000}"/>
    <cellStyle name="Vírgula 7 3 3 3 6" xfId="11874" xr:uid="{00000000-0005-0000-0000-00000D330000}"/>
    <cellStyle name="Vírgula 7 3 3 3 7" xfId="4835" xr:uid="{00000000-0005-0000-0000-00000E330000}"/>
    <cellStyle name="Vírgula 7 3 3 4" xfId="1941" xr:uid="{00000000-0005-0000-0000-00000F330000}"/>
    <cellStyle name="Vírgula 7 3 3 4 2" xfId="3897" xr:uid="{00000000-0005-0000-0000-000010330000}"/>
    <cellStyle name="Vírgula 7 3 3 4 2 2" xfId="14562" xr:uid="{00000000-0005-0000-0000-000011330000}"/>
    <cellStyle name="Vírgula 7 3 3 4 2 3" xfId="10880" xr:uid="{00000000-0005-0000-0000-000012330000}"/>
    <cellStyle name="Vírgula 7 3 3 4 3" xfId="10881" xr:uid="{00000000-0005-0000-0000-000013330000}"/>
    <cellStyle name="Vírgula 7 3 3 4 4" xfId="7535" xr:uid="{00000000-0005-0000-0000-000014330000}"/>
    <cellStyle name="Vírgula 7 3 3 4 5" xfId="12749" xr:uid="{00000000-0005-0000-0000-000015330000}"/>
    <cellStyle name="Vírgula 7 3 3 4 6" xfId="5710" xr:uid="{00000000-0005-0000-0000-000016330000}"/>
    <cellStyle name="Vírgula 7 3 3 5" xfId="2278" xr:uid="{00000000-0005-0000-0000-000017330000}"/>
    <cellStyle name="Vírgula 7 3 3 5 2" xfId="4130" xr:uid="{00000000-0005-0000-0000-000018330000}"/>
    <cellStyle name="Vírgula 7 3 3 5 2 2" xfId="14792" xr:uid="{00000000-0005-0000-0000-000019330000}"/>
    <cellStyle name="Vírgula 7 3 3 5 2 3" xfId="10882" xr:uid="{00000000-0005-0000-0000-00001A330000}"/>
    <cellStyle name="Vírgula 7 3 3 5 3" xfId="10883" xr:uid="{00000000-0005-0000-0000-00001B330000}"/>
    <cellStyle name="Vírgula 7 3 3 5 4" xfId="7768" xr:uid="{00000000-0005-0000-0000-00001C330000}"/>
    <cellStyle name="Vírgula 7 3 3 5 5" xfId="12979" xr:uid="{00000000-0005-0000-0000-00001D330000}"/>
    <cellStyle name="Vírgula 7 3 3 5 6" xfId="5940" xr:uid="{00000000-0005-0000-0000-00001E330000}"/>
    <cellStyle name="Vírgula 7 3 3 6" xfId="2422" xr:uid="{00000000-0005-0000-0000-00001F330000}"/>
    <cellStyle name="Vírgula 7 3 3 6 2" xfId="4265" xr:uid="{00000000-0005-0000-0000-000020330000}"/>
    <cellStyle name="Vírgula 7 3 3 6 2 2" xfId="14927" xr:uid="{00000000-0005-0000-0000-000021330000}"/>
    <cellStyle name="Vírgula 7 3 3 6 2 3" xfId="10884" xr:uid="{00000000-0005-0000-0000-000022330000}"/>
    <cellStyle name="Vírgula 7 3 3 6 3" xfId="7903" xr:uid="{00000000-0005-0000-0000-000023330000}"/>
    <cellStyle name="Vírgula 7 3 3 6 4" xfId="13114" xr:uid="{00000000-0005-0000-0000-000024330000}"/>
    <cellStyle name="Vírgula 7 3 3 6 5" xfId="6075" xr:uid="{00000000-0005-0000-0000-000025330000}"/>
    <cellStyle name="Vírgula 7 3 3 7" xfId="2749" xr:uid="{00000000-0005-0000-0000-000026330000}"/>
    <cellStyle name="Vírgula 7 3 3 7 2" xfId="13414" xr:uid="{00000000-0005-0000-0000-000027330000}"/>
    <cellStyle name="Vírgula 7 3 3 7 3" xfId="10885" xr:uid="{00000000-0005-0000-0000-000028330000}"/>
    <cellStyle name="Vírgula 7 3 3 8" xfId="10886" xr:uid="{00000000-0005-0000-0000-000029330000}"/>
    <cellStyle name="Vírgula 7 3 3 9" xfId="6387" xr:uid="{00000000-0005-0000-0000-00002A330000}"/>
    <cellStyle name="Vírgula 7 3 4" xfId="523" xr:uid="{00000000-0005-0000-0000-00002B330000}"/>
    <cellStyle name="Vírgula 7 3 4 2" xfId="1082" xr:uid="{00000000-0005-0000-0000-00002C330000}"/>
    <cellStyle name="Vírgula 7 3 4 2 2" xfId="1946" xr:uid="{00000000-0005-0000-0000-00002D330000}"/>
    <cellStyle name="Vírgula 7 3 4 2 2 2" xfId="3902" xr:uid="{00000000-0005-0000-0000-00002E330000}"/>
    <cellStyle name="Vírgula 7 3 4 2 2 2 2" xfId="14567" xr:uid="{00000000-0005-0000-0000-00002F330000}"/>
    <cellStyle name="Vírgula 7 3 4 2 2 2 3" xfId="10887" xr:uid="{00000000-0005-0000-0000-000030330000}"/>
    <cellStyle name="Vírgula 7 3 4 2 2 3" xfId="10888" xr:uid="{00000000-0005-0000-0000-000031330000}"/>
    <cellStyle name="Vírgula 7 3 4 2 2 4" xfId="7540" xr:uid="{00000000-0005-0000-0000-000032330000}"/>
    <cellStyle name="Vírgula 7 3 4 2 2 5" xfId="12754" xr:uid="{00000000-0005-0000-0000-000033330000}"/>
    <cellStyle name="Vírgula 7 3 4 2 2 6" xfId="5715" xr:uid="{00000000-0005-0000-0000-000034330000}"/>
    <cellStyle name="Vírgula 7 3 4 2 3" xfId="3112" xr:uid="{00000000-0005-0000-0000-000035330000}"/>
    <cellStyle name="Vírgula 7 3 4 2 3 2" xfId="13777" xr:uid="{00000000-0005-0000-0000-000036330000}"/>
    <cellStyle name="Vírgula 7 3 4 2 3 3" xfId="10889" xr:uid="{00000000-0005-0000-0000-000037330000}"/>
    <cellStyle name="Vírgula 7 3 4 2 4" xfId="10890" xr:uid="{00000000-0005-0000-0000-000038330000}"/>
    <cellStyle name="Vírgula 7 3 4 2 5" xfId="6750" xr:uid="{00000000-0005-0000-0000-000039330000}"/>
    <cellStyle name="Vírgula 7 3 4 2 6" xfId="11964" xr:uid="{00000000-0005-0000-0000-00003A330000}"/>
    <cellStyle name="Vírgula 7 3 4 2 7" xfId="4925" xr:uid="{00000000-0005-0000-0000-00003B330000}"/>
    <cellStyle name="Vírgula 7 3 4 3" xfId="1945" xr:uid="{00000000-0005-0000-0000-00003C330000}"/>
    <cellStyle name="Vírgula 7 3 4 3 2" xfId="3901" xr:uid="{00000000-0005-0000-0000-00003D330000}"/>
    <cellStyle name="Vírgula 7 3 4 3 2 2" xfId="14566" xr:uid="{00000000-0005-0000-0000-00003E330000}"/>
    <cellStyle name="Vírgula 7 3 4 3 2 3" xfId="10891" xr:uid="{00000000-0005-0000-0000-00003F330000}"/>
    <cellStyle name="Vírgula 7 3 4 3 3" xfId="10892" xr:uid="{00000000-0005-0000-0000-000040330000}"/>
    <cellStyle name="Vírgula 7 3 4 3 4" xfId="7539" xr:uid="{00000000-0005-0000-0000-000041330000}"/>
    <cellStyle name="Vírgula 7 3 4 3 5" xfId="12753" xr:uid="{00000000-0005-0000-0000-000042330000}"/>
    <cellStyle name="Vírgula 7 3 4 3 6" xfId="5714" xr:uid="{00000000-0005-0000-0000-000043330000}"/>
    <cellStyle name="Vírgula 7 3 4 4" xfId="2660" xr:uid="{00000000-0005-0000-0000-000044330000}"/>
    <cellStyle name="Vírgula 7 3 4 4 2" xfId="13325" xr:uid="{00000000-0005-0000-0000-000045330000}"/>
    <cellStyle name="Vírgula 7 3 4 4 3" xfId="10893" xr:uid="{00000000-0005-0000-0000-000046330000}"/>
    <cellStyle name="Vírgula 7 3 4 5" xfId="10894" xr:uid="{00000000-0005-0000-0000-000047330000}"/>
    <cellStyle name="Vírgula 7 3 4 6" xfId="6298" xr:uid="{00000000-0005-0000-0000-000048330000}"/>
    <cellStyle name="Vírgula 7 3 4 7" xfId="11512" xr:uid="{00000000-0005-0000-0000-000049330000}"/>
    <cellStyle name="Vírgula 7 3 4 8" xfId="4473" xr:uid="{00000000-0005-0000-0000-00004A330000}"/>
    <cellStyle name="Vírgula 7 3 5" xfId="731" xr:uid="{00000000-0005-0000-0000-00004B330000}"/>
    <cellStyle name="Vírgula 7 3 5 2" xfId="1194" xr:uid="{00000000-0005-0000-0000-00004C330000}"/>
    <cellStyle name="Vírgula 7 3 5 2 2" xfId="1948" xr:uid="{00000000-0005-0000-0000-00004D330000}"/>
    <cellStyle name="Vírgula 7 3 5 2 2 2" xfId="3904" xr:uid="{00000000-0005-0000-0000-00004E330000}"/>
    <cellStyle name="Vírgula 7 3 5 2 2 2 2" xfId="14569" xr:uid="{00000000-0005-0000-0000-00004F330000}"/>
    <cellStyle name="Vírgula 7 3 5 2 2 2 3" xfId="10895" xr:uid="{00000000-0005-0000-0000-000050330000}"/>
    <cellStyle name="Vírgula 7 3 5 2 2 3" xfId="10896" xr:uid="{00000000-0005-0000-0000-000051330000}"/>
    <cellStyle name="Vírgula 7 3 5 2 2 4" xfId="7542" xr:uid="{00000000-0005-0000-0000-000052330000}"/>
    <cellStyle name="Vírgula 7 3 5 2 2 5" xfId="12756" xr:uid="{00000000-0005-0000-0000-000053330000}"/>
    <cellStyle name="Vírgula 7 3 5 2 2 6" xfId="5717" xr:uid="{00000000-0005-0000-0000-000054330000}"/>
    <cellStyle name="Vírgula 7 3 5 2 3" xfId="3162" xr:uid="{00000000-0005-0000-0000-000055330000}"/>
    <cellStyle name="Vírgula 7 3 5 2 3 2" xfId="13827" xr:uid="{00000000-0005-0000-0000-000056330000}"/>
    <cellStyle name="Vírgula 7 3 5 2 3 3" xfId="10897" xr:uid="{00000000-0005-0000-0000-000057330000}"/>
    <cellStyle name="Vírgula 7 3 5 2 4" xfId="10898" xr:uid="{00000000-0005-0000-0000-000058330000}"/>
    <cellStyle name="Vírgula 7 3 5 2 5" xfId="6800" xr:uid="{00000000-0005-0000-0000-000059330000}"/>
    <cellStyle name="Vírgula 7 3 5 2 6" xfId="12014" xr:uid="{00000000-0005-0000-0000-00005A330000}"/>
    <cellStyle name="Vírgula 7 3 5 2 7" xfId="4975" xr:uid="{00000000-0005-0000-0000-00005B330000}"/>
    <cellStyle name="Vírgula 7 3 5 3" xfId="1947" xr:uid="{00000000-0005-0000-0000-00005C330000}"/>
    <cellStyle name="Vírgula 7 3 5 3 2" xfId="3903" xr:uid="{00000000-0005-0000-0000-00005D330000}"/>
    <cellStyle name="Vírgula 7 3 5 3 2 2" xfId="14568" xr:uid="{00000000-0005-0000-0000-00005E330000}"/>
    <cellStyle name="Vírgula 7 3 5 3 2 3" xfId="10899" xr:uid="{00000000-0005-0000-0000-00005F330000}"/>
    <cellStyle name="Vírgula 7 3 5 3 3" xfId="10900" xr:uid="{00000000-0005-0000-0000-000060330000}"/>
    <cellStyle name="Vírgula 7 3 5 3 4" xfId="7541" xr:uid="{00000000-0005-0000-0000-000061330000}"/>
    <cellStyle name="Vírgula 7 3 5 3 5" xfId="12755" xr:uid="{00000000-0005-0000-0000-000062330000}"/>
    <cellStyle name="Vírgula 7 3 5 3 6" xfId="5716" xr:uid="{00000000-0005-0000-0000-000063330000}"/>
    <cellStyle name="Vírgula 7 3 5 4" xfId="2795" xr:uid="{00000000-0005-0000-0000-000064330000}"/>
    <cellStyle name="Vírgula 7 3 5 4 2" xfId="13460" xr:uid="{00000000-0005-0000-0000-000065330000}"/>
    <cellStyle name="Vírgula 7 3 5 4 3" xfId="10901" xr:uid="{00000000-0005-0000-0000-000066330000}"/>
    <cellStyle name="Vírgula 7 3 5 5" xfId="10902" xr:uid="{00000000-0005-0000-0000-000067330000}"/>
    <cellStyle name="Vírgula 7 3 5 6" xfId="6433" xr:uid="{00000000-0005-0000-0000-000068330000}"/>
    <cellStyle name="Vírgula 7 3 5 7" xfId="11647" xr:uid="{00000000-0005-0000-0000-000069330000}"/>
    <cellStyle name="Vírgula 7 3 5 8" xfId="4608" xr:uid="{00000000-0005-0000-0000-00006A330000}"/>
    <cellStyle name="Vírgula 7 3 6" xfId="408" xr:uid="{00000000-0005-0000-0000-00006B330000}"/>
    <cellStyle name="Vírgula 7 3 6 2" xfId="1027" xr:uid="{00000000-0005-0000-0000-00006C330000}"/>
    <cellStyle name="Vírgula 7 3 6 2 2" xfId="1950" xr:uid="{00000000-0005-0000-0000-00006D330000}"/>
    <cellStyle name="Vírgula 7 3 6 2 2 2" xfId="3906" xr:uid="{00000000-0005-0000-0000-00006E330000}"/>
    <cellStyle name="Vírgula 7 3 6 2 2 2 2" xfId="14571" xr:uid="{00000000-0005-0000-0000-00006F330000}"/>
    <cellStyle name="Vírgula 7 3 6 2 2 2 3" xfId="10903" xr:uid="{00000000-0005-0000-0000-000070330000}"/>
    <cellStyle name="Vírgula 7 3 6 2 2 3" xfId="10904" xr:uid="{00000000-0005-0000-0000-000071330000}"/>
    <cellStyle name="Vírgula 7 3 6 2 2 4" xfId="7544" xr:uid="{00000000-0005-0000-0000-000072330000}"/>
    <cellStyle name="Vírgula 7 3 6 2 2 5" xfId="12758" xr:uid="{00000000-0005-0000-0000-000073330000}"/>
    <cellStyle name="Vírgula 7 3 6 2 2 6" xfId="5719" xr:uid="{00000000-0005-0000-0000-000074330000}"/>
    <cellStyle name="Vírgula 7 3 6 2 3" xfId="3068" xr:uid="{00000000-0005-0000-0000-000075330000}"/>
    <cellStyle name="Vírgula 7 3 6 2 3 2" xfId="13733" xr:uid="{00000000-0005-0000-0000-000076330000}"/>
    <cellStyle name="Vírgula 7 3 6 2 3 3" xfId="10905" xr:uid="{00000000-0005-0000-0000-000077330000}"/>
    <cellStyle name="Vírgula 7 3 6 2 4" xfId="10906" xr:uid="{00000000-0005-0000-0000-000078330000}"/>
    <cellStyle name="Vírgula 7 3 6 2 5" xfId="6706" xr:uid="{00000000-0005-0000-0000-000079330000}"/>
    <cellStyle name="Vírgula 7 3 6 2 6" xfId="11920" xr:uid="{00000000-0005-0000-0000-00007A330000}"/>
    <cellStyle name="Vírgula 7 3 6 2 7" xfId="4881" xr:uid="{00000000-0005-0000-0000-00007B330000}"/>
    <cellStyle name="Vírgula 7 3 6 3" xfId="1949" xr:uid="{00000000-0005-0000-0000-00007C330000}"/>
    <cellStyle name="Vírgula 7 3 6 3 2" xfId="3905" xr:uid="{00000000-0005-0000-0000-00007D330000}"/>
    <cellStyle name="Vírgula 7 3 6 3 2 2" xfId="14570" xr:uid="{00000000-0005-0000-0000-00007E330000}"/>
    <cellStyle name="Vírgula 7 3 6 3 2 3" xfId="10907" xr:uid="{00000000-0005-0000-0000-00007F330000}"/>
    <cellStyle name="Vírgula 7 3 6 3 3" xfId="10908" xr:uid="{00000000-0005-0000-0000-000080330000}"/>
    <cellStyle name="Vírgula 7 3 6 3 4" xfId="7543" xr:uid="{00000000-0005-0000-0000-000081330000}"/>
    <cellStyle name="Vírgula 7 3 6 3 5" xfId="12757" xr:uid="{00000000-0005-0000-0000-000082330000}"/>
    <cellStyle name="Vírgula 7 3 6 3 6" xfId="5718" xr:uid="{00000000-0005-0000-0000-000083330000}"/>
    <cellStyle name="Vírgula 7 3 6 4" xfId="2611" xr:uid="{00000000-0005-0000-0000-000084330000}"/>
    <cellStyle name="Vírgula 7 3 6 4 2" xfId="13276" xr:uid="{00000000-0005-0000-0000-000085330000}"/>
    <cellStyle name="Vírgula 7 3 6 4 3" xfId="10909" xr:uid="{00000000-0005-0000-0000-000086330000}"/>
    <cellStyle name="Vírgula 7 3 6 5" xfId="10910" xr:uid="{00000000-0005-0000-0000-000087330000}"/>
    <cellStyle name="Vírgula 7 3 6 6" xfId="6249" xr:uid="{00000000-0005-0000-0000-000088330000}"/>
    <cellStyle name="Vírgula 7 3 6 7" xfId="11463" xr:uid="{00000000-0005-0000-0000-000089330000}"/>
    <cellStyle name="Vírgula 7 3 6 8" xfId="4424" xr:uid="{00000000-0005-0000-0000-00008A330000}"/>
    <cellStyle name="Vírgula 7 3 7" xfId="880" xr:uid="{00000000-0005-0000-0000-00008B330000}"/>
    <cellStyle name="Vírgula 7 3 7 2" xfId="1951" xr:uid="{00000000-0005-0000-0000-00008C330000}"/>
    <cellStyle name="Vírgula 7 3 7 2 2" xfId="3907" xr:uid="{00000000-0005-0000-0000-00008D330000}"/>
    <cellStyle name="Vírgula 7 3 7 2 2 2" xfId="14572" xr:uid="{00000000-0005-0000-0000-00008E330000}"/>
    <cellStyle name="Vírgula 7 3 7 2 2 3" xfId="10911" xr:uid="{00000000-0005-0000-0000-00008F330000}"/>
    <cellStyle name="Vírgula 7 3 7 2 3" xfId="10912" xr:uid="{00000000-0005-0000-0000-000090330000}"/>
    <cellStyle name="Vírgula 7 3 7 2 4" xfId="7545" xr:uid="{00000000-0005-0000-0000-000091330000}"/>
    <cellStyle name="Vírgula 7 3 7 2 5" xfId="12759" xr:uid="{00000000-0005-0000-0000-000092330000}"/>
    <cellStyle name="Vírgula 7 3 7 2 6" xfId="5720" xr:uid="{00000000-0005-0000-0000-000093330000}"/>
    <cellStyle name="Vírgula 7 3 7 3" xfId="2933" xr:uid="{00000000-0005-0000-0000-000094330000}"/>
    <cellStyle name="Vírgula 7 3 7 3 2" xfId="13598" xr:uid="{00000000-0005-0000-0000-000095330000}"/>
    <cellStyle name="Vírgula 7 3 7 3 3" xfId="10913" xr:uid="{00000000-0005-0000-0000-000096330000}"/>
    <cellStyle name="Vírgula 7 3 7 4" xfId="10914" xr:uid="{00000000-0005-0000-0000-000097330000}"/>
    <cellStyle name="Vírgula 7 3 7 5" xfId="6571" xr:uid="{00000000-0005-0000-0000-000098330000}"/>
    <cellStyle name="Vírgula 7 3 7 6" xfId="11785" xr:uid="{00000000-0005-0000-0000-000099330000}"/>
    <cellStyle name="Vírgula 7 3 7 7" xfId="4746" xr:uid="{00000000-0005-0000-0000-00009A330000}"/>
    <cellStyle name="Vírgula 7 3 8" xfId="1344" xr:uid="{00000000-0005-0000-0000-00009B330000}"/>
    <cellStyle name="Vírgula 7 3 8 2" xfId="3300" xr:uid="{00000000-0005-0000-0000-00009C330000}"/>
    <cellStyle name="Vírgula 7 3 8 2 2" xfId="13965" xr:uid="{00000000-0005-0000-0000-00009D330000}"/>
    <cellStyle name="Vírgula 7 3 8 2 3" xfId="10915" xr:uid="{00000000-0005-0000-0000-00009E330000}"/>
    <cellStyle name="Vírgula 7 3 8 3" xfId="10916" xr:uid="{00000000-0005-0000-0000-00009F330000}"/>
    <cellStyle name="Vírgula 7 3 8 4" xfId="6938" xr:uid="{00000000-0005-0000-0000-0000A0330000}"/>
    <cellStyle name="Vírgula 7 3 8 5" xfId="12152" xr:uid="{00000000-0005-0000-0000-0000A1330000}"/>
    <cellStyle name="Vírgula 7 3 8 6" xfId="5113" xr:uid="{00000000-0005-0000-0000-0000A2330000}"/>
    <cellStyle name="Vírgula 7 3 9" xfId="294" xr:uid="{00000000-0005-0000-0000-0000A3330000}"/>
    <cellStyle name="Vírgula 7 3 9 2" xfId="2567" xr:uid="{00000000-0005-0000-0000-0000A4330000}"/>
    <cellStyle name="Vírgula 7 3 9 2 2" xfId="13232" xr:uid="{00000000-0005-0000-0000-0000A5330000}"/>
    <cellStyle name="Vírgula 7 3 9 2 3" xfId="10917" xr:uid="{00000000-0005-0000-0000-0000A6330000}"/>
    <cellStyle name="Vírgula 7 3 9 3" xfId="10918" xr:uid="{00000000-0005-0000-0000-0000A7330000}"/>
    <cellStyle name="Vírgula 7 3 9 4" xfId="6205" xr:uid="{00000000-0005-0000-0000-0000A8330000}"/>
    <cellStyle name="Vírgula 7 3 9 5" xfId="11419" xr:uid="{00000000-0005-0000-0000-0000A9330000}"/>
    <cellStyle name="Vírgula 7 3 9 6" xfId="4380" xr:uid="{00000000-0005-0000-0000-0000AA330000}"/>
    <cellStyle name="Vírgula 7 4" xfId="300" xr:uid="{00000000-0005-0000-0000-0000AB330000}"/>
    <cellStyle name="Vírgula 7 4 10" xfId="2338" xr:uid="{00000000-0005-0000-0000-0000AC330000}"/>
    <cellStyle name="Vírgula 7 4 10 2" xfId="4181" xr:uid="{00000000-0005-0000-0000-0000AD330000}"/>
    <cellStyle name="Vírgula 7 4 10 2 2" xfId="14843" xr:uid="{00000000-0005-0000-0000-0000AE330000}"/>
    <cellStyle name="Vírgula 7 4 10 2 3" xfId="10919" xr:uid="{00000000-0005-0000-0000-0000AF330000}"/>
    <cellStyle name="Vírgula 7 4 10 3" xfId="7819" xr:uid="{00000000-0005-0000-0000-0000B0330000}"/>
    <cellStyle name="Vírgula 7 4 10 4" xfId="13030" xr:uid="{00000000-0005-0000-0000-0000B1330000}"/>
    <cellStyle name="Vírgula 7 4 10 5" xfId="5991" xr:uid="{00000000-0005-0000-0000-0000B2330000}"/>
    <cellStyle name="Vírgula 7 4 11" xfId="2572" xr:uid="{00000000-0005-0000-0000-0000B3330000}"/>
    <cellStyle name="Vírgula 7 4 11 2" xfId="13237" xr:uid="{00000000-0005-0000-0000-0000B4330000}"/>
    <cellStyle name="Vírgula 7 4 11 3" xfId="10920" xr:uid="{00000000-0005-0000-0000-0000B5330000}"/>
    <cellStyle name="Vírgula 7 4 12" xfId="10921" xr:uid="{00000000-0005-0000-0000-0000B6330000}"/>
    <cellStyle name="Vírgula 7 4 13" xfId="6210" xr:uid="{00000000-0005-0000-0000-0000B7330000}"/>
    <cellStyle name="Vírgula 7 4 14" xfId="11424" xr:uid="{00000000-0005-0000-0000-0000B8330000}"/>
    <cellStyle name="Vírgula 7 4 15" xfId="4385" xr:uid="{00000000-0005-0000-0000-0000B9330000}"/>
    <cellStyle name="Vírgula 7 4 2" xfId="422" xr:uid="{00000000-0005-0000-0000-0000BA330000}"/>
    <cellStyle name="Vírgula 7 4 2 10" xfId="10922" xr:uid="{00000000-0005-0000-0000-0000BB330000}"/>
    <cellStyle name="Vírgula 7 4 2 11" xfId="6259" xr:uid="{00000000-0005-0000-0000-0000BC330000}"/>
    <cellStyle name="Vírgula 7 4 2 12" xfId="11473" xr:uid="{00000000-0005-0000-0000-0000BD330000}"/>
    <cellStyle name="Vírgula 7 4 2 13" xfId="4434" xr:uid="{00000000-0005-0000-0000-0000BE330000}"/>
    <cellStyle name="Vírgula 7 4 2 2" xfId="687" xr:uid="{00000000-0005-0000-0000-0000BF330000}"/>
    <cellStyle name="Vírgula 7 4 2 2 10" xfId="6394" xr:uid="{00000000-0005-0000-0000-0000C0330000}"/>
    <cellStyle name="Vírgula 7 4 2 2 11" xfId="11608" xr:uid="{00000000-0005-0000-0000-0000C1330000}"/>
    <cellStyle name="Vírgula 7 4 2 2 12" xfId="4569" xr:uid="{00000000-0005-0000-0000-0000C2330000}"/>
    <cellStyle name="Vírgula 7 4 2 2 2" xfId="828" xr:uid="{00000000-0005-0000-0000-0000C3330000}"/>
    <cellStyle name="Vírgula 7 4 2 2 2 2" xfId="1290" xr:uid="{00000000-0005-0000-0000-0000C4330000}"/>
    <cellStyle name="Vírgula 7 4 2 2 2 2 2" xfId="1955" xr:uid="{00000000-0005-0000-0000-0000C5330000}"/>
    <cellStyle name="Vírgula 7 4 2 2 2 2 2 2" xfId="3911" xr:uid="{00000000-0005-0000-0000-0000C6330000}"/>
    <cellStyle name="Vírgula 7 4 2 2 2 2 2 2 2" xfId="14576" xr:uid="{00000000-0005-0000-0000-0000C7330000}"/>
    <cellStyle name="Vírgula 7 4 2 2 2 2 2 2 3" xfId="10923" xr:uid="{00000000-0005-0000-0000-0000C8330000}"/>
    <cellStyle name="Vírgula 7 4 2 2 2 2 2 3" xfId="10924" xr:uid="{00000000-0005-0000-0000-0000C9330000}"/>
    <cellStyle name="Vírgula 7 4 2 2 2 2 2 4" xfId="7549" xr:uid="{00000000-0005-0000-0000-0000CA330000}"/>
    <cellStyle name="Vírgula 7 4 2 2 2 2 2 5" xfId="12763" xr:uid="{00000000-0005-0000-0000-0000CB330000}"/>
    <cellStyle name="Vírgula 7 4 2 2 2 2 2 6" xfId="5724" xr:uid="{00000000-0005-0000-0000-0000CC330000}"/>
    <cellStyle name="Vírgula 7 4 2 2 2 2 3" xfId="3258" xr:uid="{00000000-0005-0000-0000-0000CD330000}"/>
    <cellStyle name="Vírgula 7 4 2 2 2 2 3 2" xfId="13923" xr:uid="{00000000-0005-0000-0000-0000CE330000}"/>
    <cellStyle name="Vírgula 7 4 2 2 2 2 3 3" xfId="10925" xr:uid="{00000000-0005-0000-0000-0000CF330000}"/>
    <cellStyle name="Vírgula 7 4 2 2 2 2 4" xfId="10926" xr:uid="{00000000-0005-0000-0000-0000D0330000}"/>
    <cellStyle name="Vírgula 7 4 2 2 2 2 5" xfId="6896" xr:uid="{00000000-0005-0000-0000-0000D1330000}"/>
    <cellStyle name="Vírgula 7 4 2 2 2 2 6" xfId="12110" xr:uid="{00000000-0005-0000-0000-0000D2330000}"/>
    <cellStyle name="Vírgula 7 4 2 2 2 2 7" xfId="5071" xr:uid="{00000000-0005-0000-0000-0000D3330000}"/>
    <cellStyle name="Vírgula 7 4 2 2 2 3" xfId="1954" xr:uid="{00000000-0005-0000-0000-0000D4330000}"/>
    <cellStyle name="Vírgula 7 4 2 2 2 3 2" xfId="3910" xr:uid="{00000000-0005-0000-0000-0000D5330000}"/>
    <cellStyle name="Vírgula 7 4 2 2 2 3 2 2" xfId="14575" xr:uid="{00000000-0005-0000-0000-0000D6330000}"/>
    <cellStyle name="Vírgula 7 4 2 2 2 3 2 3" xfId="10927" xr:uid="{00000000-0005-0000-0000-0000D7330000}"/>
    <cellStyle name="Vírgula 7 4 2 2 2 3 3" xfId="10928" xr:uid="{00000000-0005-0000-0000-0000D8330000}"/>
    <cellStyle name="Vírgula 7 4 2 2 2 3 4" xfId="7548" xr:uid="{00000000-0005-0000-0000-0000D9330000}"/>
    <cellStyle name="Vírgula 7 4 2 2 2 3 5" xfId="12762" xr:uid="{00000000-0005-0000-0000-0000DA330000}"/>
    <cellStyle name="Vírgula 7 4 2 2 2 3 6" xfId="5723" xr:uid="{00000000-0005-0000-0000-0000DB330000}"/>
    <cellStyle name="Vírgula 7 4 2 2 2 4" xfId="2891" xr:uid="{00000000-0005-0000-0000-0000DC330000}"/>
    <cellStyle name="Vírgula 7 4 2 2 2 4 2" xfId="13556" xr:uid="{00000000-0005-0000-0000-0000DD330000}"/>
    <cellStyle name="Vírgula 7 4 2 2 2 4 3" xfId="10929" xr:uid="{00000000-0005-0000-0000-0000DE330000}"/>
    <cellStyle name="Vírgula 7 4 2 2 2 5" xfId="10930" xr:uid="{00000000-0005-0000-0000-0000DF330000}"/>
    <cellStyle name="Vírgula 7 4 2 2 2 6" xfId="6529" xr:uid="{00000000-0005-0000-0000-0000E0330000}"/>
    <cellStyle name="Vírgula 7 4 2 2 2 7" xfId="11743" xr:uid="{00000000-0005-0000-0000-0000E1330000}"/>
    <cellStyle name="Vírgula 7 4 2 2 2 8" xfId="4704" xr:uid="{00000000-0005-0000-0000-0000E2330000}"/>
    <cellStyle name="Vírgula 7 4 2 2 3" xfId="834" xr:uid="{00000000-0005-0000-0000-0000E3330000}"/>
    <cellStyle name="Vírgula 7 4 2 2 3 2" xfId="1294" xr:uid="{00000000-0005-0000-0000-0000E4330000}"/>
    <cellStyle name="Vírgula 7 4 2 2 3 2 2" xfId="1957" xr:uid="{00000000-0005-0000-0000-0000E5330000}"/>
    <cellStyle name="Vírgula 7 4 2 2 3 2 2 2" xfId="3913" xr:uid="{00000000-0005-0000-0000-0000E6330000}"/>
    <cellStyle name="Vírgula 7 4 2 2 3 2 2 2 2" xfId="14578" xr:uid="{00000000-0005-0000-0000-0000E7330000}"/>
    <cellStyle name="Vírgula 7 4 2 2 3 2 2 2 3" xfId="10931" xr:uid="{00000000-0005-0000-0000-0000E8330000}"/>
    <cellStyle name="Vírgula 7 4 2 2 3 2 2 3" xfId="10932" xr:uid="{00000000-0005-0000-0000-0000E9330000}"/>
    <cellStyle name="Vírgula 7 4 2 2 3 2 2 4" xfId="7551" xr:uid="{00000000-0005-0000-0000-0000EA330000}"/>
    <cellStyle name="Vírgula 7 4 2 2 3 2 2 5" xfId="12765" xr:uid="{00000000-0005-0000-0000-0000EB330000}"/>
    <cellStyle name="Vírgula 7 4 2 2 3 2 2 6" xfId="5726" xr:uid="{00000000-0005-0000-0000-0000EC330000}"/>
    <cellStyle name="Vírgula 7 4 2 2 3 2 3" xfId="3262" xr:uid="{00000000-0005-0000-0000-0000ED330000}"/>
    <cellStyle name="Vírgula 7 4 2 2 3 2 3 2" xfId="13927" xr:uid="{00000000-0005-0000-0000-0000EE330000}"/>
    <cellStyle name="Vírgula 7 4 2 2 3 2 3 3" xfId="10933" xr:uid="{00000000-0005-0000-0000-0000EF330000}"/>
    <cellStyle name="Vírgula 7 4 2 2 3 2 4" xfId="10934" xr:uid="{00000000-0005-0000-0000-0000F0330000}"/>
    <cellStyle name="Vírgula 7 4 2 2 3 2 5" xfId="6900" xr:uid="{00000000-0005-0000-0000-0000F1330000}"/>
    <cellStyle name="Vírgula 7 4 2 2 3 2 6" xfId="12114" xr:uid="{00000000-0005-0000-0000-0000F2330000}"/>
    <cellStyle name="Vírgula 7 4 2 2 3 2 7" xfId="5075" xr:uid="{00000000-0005-0000-0000-0000F3330000}"/>
    <cellStyle name="Vírgula 7 4 2 2 3 3" xfId="1956" xr:uid="{00000000-0005-0000-0000-0000F4330000}"/>
    <cellStyle name="Vírgula 7 4 2 2 3 3 2" xfId="3912" xr:uid="{00000000-0005-0000-0000-0000F5330000}"/>
    <cellStyle name="Vírgula 7 4 2 2 3 3 2 2" xfId="14577" xr:uid="{00000000-0005-0000-0000-0000F6330000}"/>
    <cellStyle name="Vírgula 7 4 2 2 3 3 2 3" xfId="10935" xr:uid="{00000000-0005-0000-0000-0000F7330000}"/>
    <cellStyle name="Vírgula 7 4 2 2 3 3 3" xfId="10936" xr:uid="{00000000-0005-0000-0000-0000F8330000}"/>
    <cellStyle name="Vírgula 7 4 2 2 3 3 4" xfId="7550" xr:uid="{00000000-0005-0000-0000-0000F9330000}"/>
    <cellStyle name="Vírgula 7 4 2 2 3 3 5" xfId="12764" xr:uid="{00000000-0005-0000-0000-0000FA330000}"/>
    <cellStyle name="Vírgula 7 4 2 2 3 3 6" xfId="5725" xr:uid="{00000000-0005-0000-0000-0000FB330000}"/>
    <cellStyle name="Vírgula 7 4 2 2 3 4" xfId="2895" xr:uid="{00000000-0005-0000-0000-0000FC330000}"/>
    <cellStyle name="Vírgula 7 4 2 2 3 4 2" xfId="13560" xr:uid="{00000000-0005-0000-0000-0000FD330000}"/>
    <cellStyle name="Vírgula 7 4 2 2 3 4 3" xfId="10937" xr:uid="{00000000-0005-0000-0000-0000FE330000}"/>
    <cellStyle name="Vírgula 7 4 2 2 3 5" xfId="10938" xr:uid="{00000000-0005-0000-0000-0000FF330000}"/>
    <cellStyle name="Vírgula 7 4 2 2 3 6" xfId="6533" xr:uid="{00000000-0005-0000-0000-000000340000}"/>
    <cellStyle name="Vírgula 7 4 2 2 3 7" xfId="11747" xr:uid="{00000000-0005-0000-0000-000001340000}"/>
    <cellStyle name="Vírgula 7 4 2 2 3 8" xfId="4708" xr:uid="{00000000-0005-0000-0000-000002340000}"/>
    <cellStyle name="Vírgula 7 4 2 2 4" xfId="980" xr:uid="{00000000-0005-0000-0000-000003340000}"/>
    <cellStyle name="Vírgula 7 4 2 2 4 2" xfId="1958" xr:uid="{00000000-0005-0000-0000-000004340000}"/>
    <cellStyle name="Vírgula 7 4 2 2 4 2 2" xfId="3914" xr:uid="{00000000-0005-0000-0000-000005340000}"/>
    <cellStyle name="Vírgula 7 4 2 2 4 2 2 2" xfId="14579" xr:uid="{00000000-0005-0000-0000-000006340000}"/>
    <cellStyle name="Vírgula 7 4 2 2 4 2 2 3" xfId="10939" xr:uid="{00000000-0005-0000-0000-000007340000}"/>
    <cellStyle name="Vírgula 7 4 2 2 4 2 3" xfId="10940" xr:uid="{00000000-0005-0000-0000-000008340000}"/>
    <cellStyle name="Vírgula 7 4 2 2 4 2 4" xfId="7552" xr:uid="{00000000-0005-0000-0000-000009340000}"/>
    <cellStyle name="Vírgula 7 4 2 2 4 2 5" xfId="12766" xr:uid="{00000000-0005-0000-0000-00000A340000}"/>
    <cellStyle name="Vírgula 7 4 2 2 4 2 6" xfId="5727" xr:uid="{00000000-0005-0000-0000-00000B340000}"/>
    <cellStyle name="Vírgula 7 4 2 2 4 3" xfId="3029" xr:uid="{00000000-0005-0000-0000-00000C340000}"/>
    <cellStyle name="Vírgula 7 4 2 2 4 3 2" xfId="13694" xr:uid="{00000000-0005-0000-0000-00000D340000}"/>
    <cellStyle name="Vírgula 7 4 2 2 4 3 3" xfId="10941" xr:uid="{00000000-0005-0000-0000-00000E340000}"/>
    <cellStyle name="Vírgula 7 4 2 2 4 4" xfId="10942" xr:uid="{00000000-0005-0000-0000-00000F340000}"/>
    <cellStyle name="Vírgula 7 4 2 2 4 5" xfId="6667" xr:uid="{00000000-0005-0000-0000-000010340000}"/>
    <cellStyle name="Vírgula 7 4 2 2 4 6" xfId="11881" xr:uid="{00000000-0005-0000-0000-000011340000}"/>
    <cellStyle name="Vírgula 7 4 2 2 4 7" xfId="4842" xr:uid="{00000000-0005-0000-0000-000012340000}"/>
    <cellStyle name="Vírgula 7 4 2 2 5" xfId="1953" xr:uid="{00000000-0005-0000-0000-000013340000}"/>
    <cellStyle name="Vírgula 7 4 2 2 5 2" xfId="3909" xr:uid="{00000000-0005-0000-0000-000014340000}"/>
    <cellStyle name="Vírgula 7 4 2 2 5 2 2" xfId="14574" xr:uid="{00000000-0005-0000-0000-000015340000}"/>
    <cellStyle name="Vírgula 7 4 2 2 5 2 3" xfId="10943" xr:uid="{00000000-0005-0000-0000-000016340000}"/>
    <cellStyle name="Vírgula 7 4 2 2 5 3" xfId="10944" xr:uid="{00000000-0005-0000-0000-000017340000}"/>
    <cellStyle name="Vírgula 7 4 2 2 5 4" xfId="7547" xr:uid="{00000000-0005-0000-0000-000018340000}"/>
    <cellStyle name="Vírgula 7 4 2 2 5 5" xfId="12761" xr:uid="{00000000-0005-0000-0000-000019340000}"/>
    <cellStyle name="Vírgula 7 4 2 2 5 6" xfId="5722" xr:uid="{00000000-0005-0000-0000-00001A340000}"/>
    <cellStyle name="Vírgula 7 4 2 2 6" xfId="2285" xr:uid="{00000000-0005-0000-0000-00001B340000}"/>
    <cellStyle name="Vírgula 7 4 2 2 6 2" xfId="4137" xr:uid="{00000000-0005-0000-0000-00001C340000}"/>
    <cellStyle name="Vírgula 7 4 2 2 6 2 2" xfId="14799" xr:uid="{00000000-0005-0000-0000-00001D340000}"/>
    <cellStyle name="Vírgula 7 4 2 2 6 2 3" xfId="10945" xr:uid="{00000000-0005-0000-0000-00001E340000}"/>
    <cellStyle name="Vírgula 7 4 2 2 6 3" xfId="10946" xr:uid="{00000000-0005-0000-0000-00001F340000}"/>
    <cellStyle name="Vírgula 7 4 2 2 6 4" xfId="7775" xr:uid="{00000000-0005-0000-0000-000020340000}"/>
    <cellStyle name="Vírgula 7 4 2 2 6 5" xfId="12986" xr:uid="{00000000-0005-0000-0000-000021340000}"/>
    <cellStyle name="Vírgula 7 4 2 2 6 6" xfId="5947" xr:uid="{00000000-0005-0000-0000-000022340000}"/>
    <cellStyle name="Vírgula 7 4 2 2 7" xfId="2429" xr:uid="{00000000-0005-0000-0000-000023340000}"/>
    <cellStyle name="Vírgula 7 4 2 2 7 2" xfId="4272" xr:uid="{00000000-0005-0000-0000-000024340000}"/>
    <cellStyle name="Vírgula 7 4 2 2 7 2 2" xfId="14934" xr:uid="{00000000-0005-0000-0000-000025340000}"/>
    <cellStyle name="Vírgula 7 4 2 2 7 2 3" xfId="10947" xr:uid="{00000000-0005-0000-0000-000026340000}"/>
    <cellStyle name="Vírgula 7 4 2 2 7 3" xfId="7910" xr:uid="{00000000-0005-0000-0000-000027340000}"/>
    <cellStyle name="Vírgula 7 4 2 2 7 4" xfId="13121" xr:uid="{00000000-0005-0000-0000-000028340000}"/>
    <cellStyle name="Vírgula 7 4 2 2 7 5" xfId="6082" xr:uid="{00000000-0005-0000-0000-000029340000}"/>
    <cellStyle name="Vírgula 7 4 2 2 8" xfId="2756" xr:uid="{00000000-0005-0000-0000-00002A340000}"/>
    <cellStyle name="Vírgula 7 4 2 2 8 2" xfId="13421" xr:uid="{00000000-0005-0000-0000-00002B340000}"/>
    <cellStyle name="Vírgula 7 4 2 2 8 3" xfId="10948" xr:uid="{00000000-0005-0000-0000-00002C340000}"/>
    <cellStyle name="Vírgula 7 4 2 2 9" xfId="10949" xr:uid="{00000000-0005-0000-0000-00002D340000}"/>
    <cellStyle name="Vírgula 7 4 2 3" xfId="532" xr:uid="{00000000-0005-0000-0000-00002E340000}"/>
    <cellStyle name="Vírgula 7 4 2 3 2" xfId="1089" xr:uid="{00000000-0005-0000-0000-00002F340000}"/>
    <cellStyle name="Vírgula 7 4 2 3 2 2" xfId="1960" xr:uid="{00000000-0005-0000-0000-000030340000}"/>
    <cellStyle name="Vírgula 7 4 2 3 2 2 2" xfId="3916" xr:uid="{00000000-0005-0000-0000-000031340000}"/>
    <cellStyle name="Vírgula 7 4 2 3 2 2 2 2" xfId="14581" xr:uid="{00000000-0005-0000-0000-000032340000}"/>
    <cellStyle name="Vírgula 7 4 2 3 2 2 2 3" xfId="10950" xr:uid="{00000000-0005-0000-0000-000033340000}"/>
    <cellStyle name="Vírgula 7 4 2 3 2 2 3" xfId="10951" xr:uid="{00000000-0005-0000-0000-000034340000}"/>
    <cellStyle name="Vírgula 7 4 2 3 2 2 4" xfId="7554" xr:uid="{00000000-0005-0000-0000-000035340000}"/>
    <cellStyle name="Vírgula 7 4 2 3 2 2 5" xfId="12768" xr:uid="{00000000-0005-0000-0000-000036340000}"/>
    <cellStyle name="Vírgula 7 4 2 3 2 2 6" xfId="5729" xr:uid="{00000000-0005-0000-0000-000037340000}"/>
    <cellStyle name="Vírgula 7 4 2 3 2 3" xfId="3119" xr:uid="{00000000-0005-0000-0000-000038340000}"/>
    <cellStyle name="Vírgula 7 4 2 3 2 3 2" xfId="13784" xr:uid="{00000000-0005-0000-0000-000039340000}"/>
    <cellStyle name="Vírgula 7 4 2 3 2 3 3" xfId="10952" xr:uid="{00000000-0005-0000-0000-00003A340000}"/>
    <cellStyle name="Vírgula 7 4 2 3 2 4" xfId="10953" xr:uid="{00000000-0005-0000-0000-00003B340000}"/>
    <cellStyle name="Vírgula 7 4 2 3 2 5" xfId="6757" xr:uid="{00000000-0005-0000-0000-00003C340000}"/>
    <cellStyle name="Vírgula 7 4 2 3 2 6" xfId="11971" xr:uid="{00000000-0005-0000-0000-00003D340000}"/>
    <cellStyle name="Vírgula 7 4 2 3 2 7" xfId="4932" xr:uid="{00000000-0005-0000-0000-00003E340000}"/>
    <cellStyle name="Vírgula 7 4 2 3 3" xfId="1959" xr:uid="{00000000-0005-0000-0000-00003F340000}"/>
    <cellStyle name="Vírgula 7 4 2 3 3 2" xfId="3915" xr:uid="{00000000-0005-0000-0000-000040340000}"/>
    <cellStyle name="Vírgula 7 4 2 3 3 2 2" xfId="14580" xr:uid="{00000000-0005-0000-0000-000041340000}"/>
    <cellStyle name="Vírgula 7 4 2 3 3 2 3" xfId="10954" xr:uid="{00000000-0005-0000-0000-000042340000}"/>
    <cellStyle name="Vírgula 7 4 2 3 3 3" xfId="10955" xr:uid="{00000000-0005-0000-0000-000043340000}"/>
    <cellStyle name="Vírgula 7 4 2 3 3 4" xfId="7553" xr:uid="{00000000-0005-0000-0000-000044340000}"/>
    <cellStyle name="Vírgula 7 4 2 3 3 5" xfId="12767" xr:uid="{00000000-0005-0000-0000-000045340000}"/>
    <cellStyle name="Vírgula 7 4 2 3 3 6" xfId="5728" xr:uid="{00000000-0005-0000-0000-000046340000}"/>
    <cellStyle name="Vírgula 7 4 2 3 4" xfId="2667" xr:uid="{00000000-0005-0000-0000-000047340000}"/>
    <cellStyle name="Vírgula 7 4 2 3 4 2" xfId="13332" xr:uid="{00000000-0005-0000-0000-000048340000}"/>
    <cellStyle name="Vírgula 7 4 2 3 4 3" xfId="10956" xr:uid="{00000000-0005-0000-0000-000049340000}"/>
    <cellStyle name="Vírgula 7 4 2 3 5" xfId="10957" xr:uid="{00000000-0005-0000-0000-00004A340000}"/>
    <cellStyle name="Vírgula 7 4 2 3 6" xfId="6305" xr:uid="{00000000-0005-0000-0000-00004B340000}"/>
    <cellStyle name="Vírgula 7 4 2 3 7" xfId="11519" xr:uid="{00000000-0005-0000-0000-00004C340000}"/>
    <cellStyle name="Vírgula 7 4 2 3 8" xfId="4480" xr:uid="{00000000-0005-0000-0000-00004D340000}"/>
    <cellStyle name="Vírgula 7 4 2 4" xfId="738" xr:uid="{00000000-0005-0000-0000-00004E340000}"/>
    <cellStyle name="Vírgula 7 4 2 4 2" xfId="1201" xr:uid="{00000000-0005-0000-0000-00004F340000}"/>
    <cellStyle name="Vírgula 7 4 2 4 2 2" xfId="1962" xr:uid="{00000000-0005-0000-0000-000050340000}"/>
    <cellStyle name="Vírgula 7 4 2 4 2 2 2" xfId="3918" xr:uid="{00000000-0005-0000-0000-000051340000}"/>
    <cellStyle name="Vírgula 7 4 2 4 2 2 2 2" xfId="14583" xr:uid="{00000000-0005-0000-0000-000052340000}"/>
    <cellStyle name="Vírgula 7 4 2 4 2 2 2 3" xfId="10958" xr:uid="{00000000-0005-0000-0000-000053340000}"/>
    <cellStyle name="Vírgula 7 4 2 4 2 2 3" xfId="10959" xr:uid="{00000000-0005-0000-0000-000054340000}"/>
    <cellStyle name="Vírgula 7 4 2 4 2 2 4" xfId="7556" xr:uid="{00000000-0005-0000-0000-000055340000}"/>
    <cellStyle name="Vírgula 7 4 2 4 2 2 5" xfId="12770" xr:uid="{00000000-0005-0000-0000-000056340000}"/>
    <cellStyle name="Vírgula 7 4 2 4 2 2 6" xfId="5731" xr:uid="{00000000-0005-0000-0000-000057340000}"/>
    <cellStyle name="Vírgula 7 4 2 4 2 3" xfId="3169" xr:uid="{00000000-0005-0000-0000-000058340000}"/>
    <cellStyle name="Vírgula 7 4 2 4 2 3 2" xfId="13834" xr:uid="{00000000-0005-0000-0000-000059340000}"/>
    <cellStyle name="Vírgula 7 4 2 4 2 3 3" xfId="10960" xr:uid="{00000000-0005-0000-0000-00005A340000}"/>
    <cellStyle name="Vírgula 7 4 2 4 2 4" xfId="10961" xr:uid="{00000000-0005-0000-0000-00005B340000}"/>
    <cellStyle name="Vírgula 7 4 2 4 2 5" xfId="6807" xr:uid="{00000000-0005-0000-0000-00005C340000}"/>
    <cellStyle name="Vírgula 7 4 2 4 2 6" xfId="12021" xr:uid="{00000000-0005-0000-0000-00005D340000}"/>
    <cellStyle name="Vírgula 7 4 2 4 2 7" xfId="4982" xr:uid="{00000000-0005-0000-0000-00005E340000}"/>
    <cellStyle name="Vírgula 7 4 2 4 3" xfId="1961" xr:uid="{00000000-0005-0000-0000-00005F340000}"/>
    <cellStyle name="Vírgula 7 4 2 4 3 2" xfId="3917" xr:uid="{00000000-0005-0000-0000-000060340000}"/>
    <cellStyle name="Vírgula 7 4 2 4 3 2 2" xfId="14582" xr:uid="{00000000-0005-0000-0000-000061340000}"/>
    <cellStyle name="Vírgula 7 4 2 4 3 2 3" xfId="10962" xr:uid="{00000000-0005-0000-0000-000062340000}"/>
    <cellStyle name="Vírgula 7 4 2 4 3 3" xfId="10963" xr:uid="{00000000-0005-0000-0000-000063340000}"/>
    <cellStyle name="Vírgula 7 4 2 4 3 4" xfId="7555" xr:uid="{00000000-0005-0000-0000-000064340000}"/>
    <cellStyle name="Vírgula 7 4 2 4 3 5" xfId="12769" xr:uid="{00000000-0005-0000-0000-000065340000}"/>
    <cellStyle name="Vírgula 7 4 2 4 3 6" xfId="5730" xr:uid="{00000000-0005-0000-0000-000066340000}"/>
    <cellStyle name="Vírgula 7 4 2 4 4" xfId="2802" xr:uid="{00000000-0005-0000-0000-000067340000}"/>
    <cellStyle name="Vírgula 7 4 2 4 4 2" xfId="13467" xr:uid="{00000000-0005-0000-0000-000068340000}"/>
    <cellStyle name="Vírgula 7 4 2 4 4 3" xfId="10964" xr:uid="{00000000-0005-0000-0000-000069340000}"/>
    <cellStyle name="Vírgula 7 4 2 4 5" xfId="10965" xr:uid="{00000000-0005-0000-0000-00006A340000}"/>
    <cellStyle name="Vírgula 7 4 2 4 6" xfId="6440" xr:uid="{00000000-0005-0000-0000-00006B340000}"/>
    <cellStyle name="Vírgula 7 4 2 4 7" xfId="11654" xr:uid="{00000000-0005-0000-0000-00006C340000}"/>
    <cellStyle name="Vírgula 7 4 2 4 8" xfId="4615" xr:uid="{00000000-0005-0000-0000-00006D340000}"/>
    <cellStyle name="Vírgula 7 4 2 5" xfId="888" xr:uid="{00000000-0005-0000-0000-00006E340000}"/>
    <cellStyle name="Vírgula 7 4 2 5 2" xfId="1963" xr:uid="{00000000-0005-0000-0000-00006F340000}"/>
    <cellStyle name="Vírgula 7 4 2 5 2 2" xfId="3919" xr:uid="{00000000-0005-0000-0000-000070340000}"/>
    <cellStyle name="Vírgula 7 4 2 5 2 2 2" xfId="14584" xr:uid="{00000000-0005-0000-0000-000071340000}"/>
    <cellStyle name="Vírgula 7 4 2 5 2 2 3" xfId="10966" xr:uid="{00000000-0005-0000-0000-000072340000}"/>
    <cellStyle name="Vírgula 7 4 2 5 2 3" xfId="10967" xr:uid="{00000000-0005-0000-0000-000073340000}"/>
    <cellStyle name="Vírgula 7 4 2 5 2 4" xfId="7557" xr:uid="{00000000-0005-0000-0000-000074340000}"/>
    <cellStyle name="Vírgula 7 4 2 5 2 5" xfId="12771" xr:uid="{00000000-0005-0000-0000-000075340000}"/>
    <cellStyle name="Vírgula 7 4 2 5 2 6" xfId="5732" xr:uid="{00000000-0005-0000-0000-000076340000}"/>
    <cellStyle name="Vírgula 7 4 2 5 3" xfId="2940" xr:uid="{00000000-0005-0000-0000-000077340000}"/>
    <cellStyle name="Vírgula 7 4 2 5 3 2" xfId="13605" xr:uid="{00000000-0005-0000-0000-000078340000}"/>
    <cellStyle name="Vírgula 7 4 2 5 3 3" xfId="10968" xr:uid="{00000000-0005-0000-0000-000079340000}"/>
    <cellStyle name="Vírgula 7 4 2 5 4" xfId="10969" xr:uid="{00000000-0005-0000-0000-00007A340000}"/>
    <cellStyle name="Vírgula 7 4 2 5 5" xfId="6578" xr:uid="{00000000-0005-0000-0000-00007B340000}"/>
    <cellStyle name="Vírgula 7 4 2 5 6" xfId="11792" xr:uid="{00000000-0005-0000-0000-00007C340000}"/>
    <cellStyle name="Vírgula 7 4 2 5 7" xfId="4753" xr:uid="{00000000-0005-0000-0000-00007D340000}"/>
    <cellStyle name="Vírgula 7 4 2 6" xfId="1952" xr:uid="{00000000-0005-0000-0000-00007E340000}"/>
    <cellStyle name="Vírgula 7 4 2 6 2" xfId="3908" xr:uid="{00000000-0005-0000-0000-00007F340000}"/>
    <cellStyle name="Vírgula 7 4 2 6 2 2" xfId="14573" xr:uid="{00000000-0005-0000-0000-000080340000}"/>
    <cellStyle name="Vírgula 7 4 2 6 2 3" xfId="10970" xr:uid="{00000000-0005-0000-0000-000081340000}"/>
    <cellStyle name="Vírgula 7 4 2 6 3" xfId="10971" xr:uid="{00000000-0005-0000-0000-000082340000}"/>
    <cellStyle name="Vírgula 7 4 2 6 4" xfId="7546" xr:uid="{00000000-0005-0000-0000-000083340000}"/>
    <cellStyle name="Vírgula 7 4 2 6 5" xfId="12760" xr:uid="{00000000-0005-0000-0000-000084340000}"/>
    <cellStyle name="Vírgula 7 4 2 6 6" xfId="5721" xr:uid="{00000000-0005-0000-0000-000085340000}"/>
    <cellStyle name="Vírgula 7 4 2 7" xfId="2192" xr:uid="{00000000-0005-0000-0000-000086340000}"/>
    <cellStyle name="Vírgula 7 4 2 7 2" xfId="4047" xr:uid="{00000000-0005-0000-0000-000087340000}"/>
    <cellStyle name="Vírgula 7 4 2 7 2 2" xfId="14709" xr:uid="{00000000-0005-0000-0000-000088340000}"/>
    <cellStyle name="Vírgula 7 4 2 7 2 3" xfId="10972" xr:uid="{00000000-0005-0000-0000-000089340000}"/>
    <cellStyle name="Vírgula 7 4 2 7 3" xfId="10973" xr:uid="{00000000-0005-0000-0000-00008A340000}"/>
    <cellStyle name="Vírgula 7 4 2 7 4" xfId="7685" xr:uid="{00000000-0005-0000-0000-00008B340000}"/>
    <cellStyle name="Vírgula 7 4 2 7 5" xfId="12896" xr:uid="{00000000-0005-0000-0000-00008C340000}"/>
    <cellStyle name="Vírgula 7 4 2 7 6" xfId="5857" xr:uid="{00000000-0005-0000-0000-00008D340000}"/>
    <cellStyle name="Vírgula 7 4 2 8" xfId="2340" xr:uid="{00000000-0005-0000-0000-00008E340000}"/>
    <cellStyle name="Vírgula 7 4 2 8 2" xfId="4183" xr:uid="{00000000-0005-0000-0000-00008F340000}"/>
    <cellStyle name="Vírgula 7 4 2 8 2 2" xfId="14845" xr:uid="{00000000-0005-0000-0000-000090340000}"/>
    <cellStyle name="Vírgula 7 4 2 8 2 3" xfId="10974" xr:uid="{00000000-0005-0000-0000-000091340000}"/>
    <cellStyle name="Vírgula 7 4 2 8 3" xfId="7821" xr:uid="{00000000-0005-0000-0000-000092340000}"/>
    <cellStyle name="Vírgula 7 4 2 8 4" xfId="13032" xr:uid="{00000000-0005-0000-0000-000093340000}"/>
    <cellStyle name="Vírgula 7 4 2 8 5" xfId="5993" xr:uid="{00000000-0005-0000-0000-000094340000}"/>
    <cellStyle name="Vírgula 7 4 2 9" xfId="2621" xr:uid="{00000000-0005-0000-0000-000095340000}"/>
    <cellStyle name="Vírgula 7 4 2 9 2" xfId="13286" xr:uid="{00000000-0005-0000-0000-000096340000}"/>
    <cellStyle name="Vírgula 7 4 2 9 3" xfId="10975" xr:uid="{00000000-0005-0000-0000-000097340000}"/>
    <cellStyle name="Vírgula 7 4 3" xfId="681" xr:uid="{00000000-0005-0000-0000-000098340000}"/>
    <cellStyle name="Vírgula 7 4 3 10" xfId="11602" xr:uid="{00000000-0005-0000-0000-000099340000}"/>
    <cellStyle name="Vírgula 7 4 3 11" xfId="4563" xr:uid="{00000000-0005-0000-0000-00009A340000}"/>
    <cellStyle name="Vírgula 7 4 3 2" xfId="822" xr:uid="{00000000-0005-0000-0000-00009B340000}"/>
    <cellStyle name="Vírgula 7 4 3 2 2" xfId="1284" xr:uid="{00000000-0005-0000-0000-00009C340000}"/>
    <cellStyle name="Vírgula 7 4 3 2 2 2" xfId="1966" xr:uid="{00000000-0005-0000-0000-00009D340000}"/>
    <cellStyle name="Vírgula 7 4 3 2 2 2 2" xfId="3922" xr:uid="{00000000-0005-0000-0000-00009E340000}"/>
    <cellStyle name="Vírgula 7 4 3 2 2 2 2 2" xfId="14587" xr:uid="{00000000-0005-0000-0000-00009F340000}"/>
    <cellStyle name="Vírgula 7 4 3 2 2 2 2 3" xfId="10976" xr:uid="{00000000-0005-0000-0000-0000A0340000}"/>
    <cellStyle name="Vírgula 7 4 3 2 2 2 3" xfId="10977" xr:uid="{00000000-0005-0000-0000-0000A1340000}"/>
    <cellStyle name="Vírgula 7 4 3 2 2 2 4" xfId="7560" xr:uid="{00000000-0005-0000-0000-0000A2340000}"/>
    <cellStyle name="Vírgula 7 4 3 2 2 2 5" xfId="12774" xr:uid="{00000000-0005-0000-0000-0000A3340000}"/>
    <cellStyle name="Vírgula 7 4 3 2 2 2 6" xfId="5735" xr:uid="{00000000-0005-0000-0000-0000A4340000}"/>
    <cellStyle name="Vírgula 7 4 3 2 2 3" xfId="3252" xr:uid="{00000000-0005-0000-0000-0000A5340000}"/>
    <cellStyle name="Vírgula 7 4 3 2 2 3 2" xfId="13917" xr:uid="{00000000-0005-0000-0000-0000A6340000}"/>
    <cellStyle name="Vírgula 7 4 3 2 2 3 3" xfId="10978" xr:uid="{00000000-0005-0000-0000-0000A7340000}"/>
    <cellStyle name="Vírgula 7 4 3 2 2 4" xfId="10979" xr:uid="{00000000-0005-0000-0000-0000A8340000}"/>
    <cellStyle name="Vírgula 7 4 3 2 2 5" xfId="6890" xr:uid="{00000000-0005-0000-0000-0000A9340000}"/>
    <cellStyle name="Vírgula 7 4 3 2 2 6" xfId="12104" xr:uid="{00000000-0005-0000-0000-0000AA340000}"/>
    <cellStyle name="Vírgula 7 4 3 2 2 7" xfId="5065" xr:uid="{00000000-0005-0000-0000-0000AB340000}"/>
    <cellStyle name="Vírgula 7 4 3 2 3" xfId="1965" xr:uid="{00000000-0005-0000-0000-0000AC340000}"/>
    <cellStyle name="Vírgula 7 4 3 2 3 2" xfId="3921" xr:uid="{00000000-0005-0000-0000-0000AD340000}"/>
    <cellStyle name="Vírgula 7 4 3 2 3 2 2" xfId="14586" xr:uid="{00000000-0005-0000-0000-0000AE340000}"/>
    <cellStyle name="Vírgula 7 4 3 2 3 2 3" xfId="10980" xr:uid="{00000000-0005-0000-0000-0000AF340000}"/>
    <cellStyle name="Vírgula 7 4 3 2 3 3" xfId="10981" xr:uid="{00000000-0005-0000-0000-0000B0340000}"/>
    <cellStyle name="Vírgula 7 4 3 2 3 4" xfId="7559" xr:uid="{00000000-0005-0000-0000-0000B1340000}"/>
    <cellStyle name="Vírgula 7 4 3 2 3 5" xfId="12773" xr:uid="{00000000-0005-0000-0000-0000B2340000}"/>
    <cellStyle name="Vírgula 7 4 3 2 3 6" xfId="5734" xr:uid="{00000000-0005-0000-0000-0000B3340000}"/>
    <cellStyle name="Vírgula 7 4 3 2 4" xfId="2885" xr:uid="{00000000-0005-0000-0000-0000B4340000}"/>
    <cellStyle name="Vírgula 7 4 3 2 4 2" xfId="13550" xr:uid="{00000000-0005-0000-0000-0000B5340000}"/>
    <cellStyle name="Vírgula 7 4 3 2 4 3" xfId="10982" xr:uid="{00000000-0005-0000-0000-0000B6340000}"/>
    <cellStyle name="Vírgula 7 4 3 2 5" xfId="10983" xr:uid="{00000000-0005-0000-0000-0000B7340000}"/>
    <cellStyle name="Vírgula 7 4 3 2 6" xfId="6523" xr:uid="{00000000-0005-0000-0000-0000B8340000}"/>
    <cellStyle name="Vírgula 7 4 3 2 7" xfId="11737" xr:uid="{00000000-0005-0000-0000-0000B9340000}"/>
    <cellStyle name="Vírgula 7 4 3 2 8" xfId="4698" xr:uid="{00000000-0005-0000-0000-0000BA340000}"/>
    <cellStyle name="Vírgula 7 4 3 3" xfId="974" xr:uid="{00000000-0005-0000-0000-0000BB340000}"/>
    <cellStyle name="Vírgula 7 4 3 3 2" xfId="1967" xr:uid="{00000000-0005-0000-0000-0000BC340000}"/>
    <cellStyle name="Vírgula 7 4 3 3 2 2" xfId="3923" xr:uid="{00000000-0005-0000-0000-0000BD340000}"/>
    <cellStyle name="Vírgula 7 4 3 3 2 2 2" xfId="14588" xr:uid="{00000000-0005-0000-0000-0000BE340000}"/>
    <cellStyle name="Vírgula 7 4 3 3 2 2 3" xfId="10984" xr:uid="{00000000-0005-0000-0000-0000BF340000}"/>
    <cellStyle name="Vírgula 7 4 3 3 2 3" xfId="10985" xr:uid="{00000000-0005-0000-0000-0000C0340000}"/>
    <cellStyle name="Vírgula 7 4 3 3 2 4" xfId="7561" xr:uid="{00000000-0005-0000-0000-0000C1340000}"/>
    <cellStyle name="Vírgula 7 4 3 3 2 5" xfId="12775" xr:uid="{00000000-0005-0000-0000-0000C2340000}"/>
    <cellStyle name="Vírgula 7 4 3 3 2 6" xfId="5736" xr:uid="{00000000-0005-0000-0000-0000C3340000}"/>
    <cellStyle name="Vírgula 7 4 3 3 3" xfId="3023" xr:uid="{00000000-0005-0000-0000-0000C4340000}"/>
    <cellStyle name="Vírgula 7 4 3 3 3 2" xfId="13688" xr:uid="{00000000-0005-0000-0000-0000C5340000}"/>
    <cellStyle name="Vírgula 7 4 3 3 3 3" xfId="10986" xr:uid="{00000000-0005-0000-0000-0000C6340000}"/>
    <cellStyle name="Vírgula 7 4 3 3 4" xfId="10987" xr:uid="{00000000-0005-0000-0000-0000C7340000}"/>
    <cellStyle name="Vírgula 7 4 3 3 5" xfId="6661" xr:uid="{00000000-0005-0000-0000-0000C8340000}"/>
    <cellStyle name="Vírgula 7 4 3 3 6" xfId="11875" xr:uid="{00000000-0005-0000-0000-0000C9340000}"/>
    <cellStyle name="Vírgula 7 4 3 3 7" xfId="4836" xr:uid="{00000000-0005-0000-0000-0000CA340000}"/>
    <cellStyle name="Vírgula 7 4 3 4" xfId="1964" xr:uid="{00000000-0005-0000-0000-0000CB340000}"/>
    <cellStyle name="Vírgula 7 4 3 4 2" xfId="3920" xr:uid="{00000000-0005-0000-0000-0000CC340000}"/>
    <cellStyle name="Vírgula 7 4 3 4 2 2" xfId="14585" xr:uid="{00000000-0005-0000-0000-0000CD340000}"/>
    <cellStyle name="Vírgula 7 4 3 4 2 3" xfId="10988" xr:uid="{00000000-0005-0000-0000-0000CE340000}"/>
    <cellStyle name="Vírgula 7 4 3 4 3" xfId="10989" xr:uid="{00000000-0005-0000-0000-0000CF340000}"/>
    <cellStyle name="Vírgula 7 4 3 4 4" xfId="7558" xr:uid="{00000000-0005-0000-0000-0000D0340000}"/>
    <cellStyle name="Vírgula 7 4 3 4 5" xfId="12772" xr:uid="{00000000-0005-0000-0000-0000D1340000}"/>
    <cellStyle name="Vírgula 7 4 3 4 6" xfId="5733" xr:uid="{00000000-0005-0000-0000-0000D2340000}"/>
    <cellStyle name="Vírgula 7 4 3 5" xfId="2279" xr:uid="{00000000-0005-0000-0000-0000D3340000}"/>
    <cellStyle name="Vírgula 7 4 3 5 2" xfId="4131" xr:uid="{00000000-0005-0000-0000-0000D4340000}"/>
    <cellStyle name="Vírgula 7 4 3 5 2 2" xfId="14793" xr:uid="{00000000-0005-0000-0000-0000D5340000}"/>
    <cellStyle name="Vírgula 7 4 3 5 2 3" xfId="10990" xr:uid="{00000000-0005-0000-0000-0000D6340000}"/>
    <cellStyle name="Vírgula 7 4 3 5 3" xfId="10991" xr:uid="{00000000-0005-0000-0000-0000D7340000}"/>
    <cellStyle name="Vírgula 7 4 3 5 4" xfId="7769" xr:uid="{00000000-0005-0000-0000-0000D8340000}"/>
    <cellStyle name="Vírgula 7 4 3 5 5" xfId="12980" xr:uid="{00000000-0005-0000-0000-0000D9340000}"/>
    <cellStyle name="Vírgula 7 4 3 5 6" xfId="5941" xr:uid="{00000000-0005-0000-0000-0000DA340000}"/>
    <cellStyle name="Vírgula 7 4 3 6" xfId="2423" xr:uid="{00000000-0005-0000-0000-0000DB340000}"/>
    <cellStyle name="Vírgula 7 4 3 6 2" xfId="4266" xr:uid="{00000000-0005-0000-0000-0000DC340000}"/>
    <cellStyle name="Vírgula 7 4 3 6 2 2" xfId="14928" xr:uid="{00000000-0005-0000-0000-0000DD340000}"/>
    <cellStyle name="Vírgula 7 4 3 6 2 3" xfId="10992" xr:uid="{00000000-0005-0000-0000-0000DE340000}"/>
    <cellStyle name="Vírgula 7 4 3 6 3" xfId="7904" xr:uid="{00000000-0005-0000-0000-0000DF340000}"/>
    <cellStyle name="Vírgula 7 4 3 6 4" xfId="13115" xr:uid="{00000000-0005-0000-0000-0000E0340000}"/>
    <cellStyle name="Vírgula 7 4 3 6 5" xfId="6076" xr:uid="{00000000-0005-0000-0000-0000E1340000}"/>
    <cellStyle name="Vírgula 7 4 3 7" xfId="2750" xr:uid="{00000000-0005-0000-0000-0000E2340000}"/>
    <cellStyle name="Vírgula 7 4 3 7 2" xfId="13415" xr:uid="{00000000-0005-0000-0000-0000E3340000}"/>
    <cellStyle name="Vírgula 7 4 3 7 3" xfId="10993" xr:uid="{00000000-0005-0000-0000-0000E4340000}"/>
    <cellStyle name="Vírgula 7 4 3 8" xfId="10994" xr:uid="{00000000-0005-0000-0000-0000E5340000}"/>
    <cellStyle name="Vírgula 7 4 3 9" xfId="6388" xr:uid="{00000000-0005-0000-0000-0000E6340000}"/>
    <cellStyle name="Vírgula 7 4 4" xfId="530" xr:uid="{00000000-0005-0000-0000-0000E7340000}"/>
    <cellStyle name="Vírgula 7 4 4 2" xfId="1087" xr:uid="{00000000-0005-0000-0000-0000E8340000}"/>
    <cellStyle name="Vírgula 7 4 4 2 2" xfId="1969" xr:uid="{00000000-0005-0000-0000-0000E9340000}"/>
    <cellStyle name="Vírgula 7 4 4 2 2 2" xfId="3925" xr:uid="{00000000-0005-0000-0000-0000EA340000}"/>
    <cellStyle name="Vírgula 7 4 4 2 2 2 2" xfId="14590" xr:uid="{00000000-0005-0000-0000-0000EB340000}"/>
    <cellStyle name="Vírgula 7 4 4 2 2 2 3" xfId="10995" xr:uid="{00000000-0005-0000-0000-0000EC340000}"/>
    <cellStyle name="Vírgula 7 4 4 2 2 3" xfId="10996" xr:uid="{00000000-0005-0000-0000-0000ED340000}"/>
    <cellStyle name="Vírgula 7 4 4 2 2 4" xfId="7563" xr:uid="{00000000-0005-0000-0000-0000EE340000}"/>
    <cellStyle name="Vírgula 7 4 4 2 2 5" xfId="12777" xr:uid="{00000000-0005-0000-0000-0000EF340000}"/>
    <cellStyle name="Vírgula 7 4 4 2 2 6" xfId="5738" xr:uid="{00000000-0005-0000-0000-0000F0340000}"/>
    <cellStyle name="Vírgula 7 4 4 2 3" xfId="3117" xr:uid="{00000000-0005-0000-0000-0000F1340000}"/>
    <cellStyle name="Vírgula 7 4 4 2 3 2" xfId="13782" xr:uid="{00000000-0005-0000-0000-0000F2340000}"/>
    <cellStyle name="Vírgula 7 4 4 2 3 3" xfId="10997" xr:uid="{00000000-0005-0000-0000-0000F3340000}"/>
    <cellStyle name="Vírgula 7 4 4 2 4" xfId="10998" xr:uid="{00000000-0005-0000-0000-0000F4340000}"/>
    <cellStyle name="Vírgula 7 4 4 2 5" xfId="6755" xr:uid="{00000000-0005-0000-0000-0000F5340000}"/>
    <cellStyle name="Vírgula 7 4 4 2 6" xfId="11969" xr:uid="{00000000-0005-0000-0000-0000F6340000}"/>
    <cellStyle name="Vírgula 7 4 4 2 7" xfId="4930" xr:uid="{00000000-0005-0000-0000-0000F7340000}"/>
    <cellStyle name="Vírgula 7 4 4 3" xfId="1968" xr:uid="{00000000-0005-0000-0000-0000F8340000}"/>
    <cellStyle name="Vírgula 7 4 4 3 2" xfId="3924" xr:uid="{00000000-0005-0000-0000-0000F9340000}"/>
    <cellStyle name="Vírgula 7 4 4 3 2 2" xfId="14589" xr:uid="{00000000-0005-0000-0000-0000FA340000}"/>
    <cellStyle name="Vírgula 7 4 4 3 2 3" xfId="10999" xr:uid="{00000000-0005-0000-0000-0000FB340000}"/>
    <cellStyle name="Vírgula 7 4 4 3 3" xfId="11000" xr:uid="{00000000-0005-0000-0000-0000FC340000}"/>
    <cellStyle name="Vírgula 7 4 4 3 4" xfId="7562" xr:uid="{00000000-0005-0000-0000-0000FD340000}"/>
    <cellStyle name="Vírgula 7 4 4 3 5" xfId="12776" xr:uid="{00000000-0005-0000-0000-0000FE340000}"/>
    <cellStyle name="Vírgula 7 4 4 3 6" xfId="5737" xr:uid="{00000000-0005-0000-0000-0000FF340000}"/>
    <cellStyle name="Vírgula 7 4 4 4" xfId="2665" xr:uid="{00000000-0005-0000-0000-000000350000}"/>
    <cellStyle name="Vírgula 7 4 4 4 2" xfId="13330" xr:uid="{00000000-0005-0000-0000-000001350000}"/>
    <cellStyle name="Vírgula 7 4 4 4 3" xfId="11001" xr:uid="{00000000-0005-0000-0000-000002350000}"/>
    <cellStyle name="Vírgula 7 4 4 5" xfId="11002" xr:uid="{00000000-0005-0000-0000-000003350000}"/>
    <cellStyle name="Vírgula 7 4 4 6" xfId="6303" xr:uid="{00000000-0005-0000-0000-000004350000}"/>
    <cellStyle name="Vírgula 7 4 4 7" xfId="11517" xr:uid="{00000000-0005-0000-0000-000005350000}"/>
    <cellStyle name="Vírgula 7 4 4 8" xfId="4478" xr:uid="{00000000-0005-0000-0000-000006350000}"/>
    <cellStyle name="Vírgula 7 4 5" xfId="736" xr:uid="{00000000-0005-0000-0000-000007350000}"/>
    <cellStyle name="Vírgula 7 4 5 2" xfId="1199" xr:uid="{00000000-0005-0000-0000-000008350000}"/>
    <cellStyle name="Vírgula 7 4 5 2 2" xfId="1971" xr:uid="{00000000-0005-0000-0000-000009350000}"/>
    <cellStyle name="Vírgula 7 4 5 2 2 2" xfId="3927" xr:uid="{00000000-0005-0000-0000-00000A350000}"/>
    <cellStyle name="Vírgula 7 4 5 2 2 2 2" xfId="14592" xr:uid="{00000000-0005-0000-0000-00000B350000}"/>
    <cellStyle name="Vírgula 7 4 5 2 2 2 3" xfId="11003" xr:uid="{00000000-0005-0000-0000-00000C350000}"/>
    <cellStyle name="Vírgula 7 4 5 2 2 3" xfId="11004" xr:uid="{00000000-0005-0000-0000-00000D350000}"/>
    <cellStyle name="Vírgula 7 4 5 2 2 4" xfId="7565" xr:uid="{00000000-0005-0000-0000-00000E350000}"/>
    <cellStyle name="Vírgula 7 4 5 2 2 5" xfId="12779" xr:uid="{00000000-0005-0000-0000-00000F350000}"/>
    <cellStyle name="Vírgula 7 4 5 2 2 6" xfId="5740" xr:uid="{00000000-0005-0000-0000-000010350000}"/>
    <cellStyle name="Vírgula 7 4 5 2 3" xfId="3167" xr:uid="{00000000-0005-0000-0000-000011350000}"/>
    <cellStyle name="Vírgula 7 4 5 2 3 2" xfId="13832" xr:uid="{00000000-0005-0000-0000-000012350000}"/>
    <cellStyle name="Vírgula 7 4 5 2 3 3" xfId="11005" xr:uid="{00000000-0005-0000-0000-000013350000}"/>
    <cellStyle name="Vírgula 7 4 5 2 4" xfId="11006" xr:uid="{00000000-0005-0000-0000-000014350000}"/>
    <cellStyle name="Vírgula 7 4 5 2 5" xfId="6805" xr:uid="{00000000-0005-0000-0000-000015350000}"/>
    <cellStyle name="Vírgula 7 4 5 2 6" xfId="12019" xr:uid="{00000000-0005-0000-0000-000016350000}"/>
    <cellStyle name="Vírgula 7 4 5 2 7" xfId="4980" xr:uid="{00000000-0005-0000-0000-000017350000}"/>
    <cellStyle name="Vírgula 7 4 5 3" xfId="1970" xr:uid="{00000000-0005-0000-0000-000018350000}"/>
    <cellStyle name="Vírgula 7 4 5 3 2" xfId="3926" xr:uid="{00000000-0005-0000-0000-000019350000}"/>
    <cellStyle name="Vírgula 7 4 5 3 2 2" xfId="14591" xr:uid="{00000000-0005-0000-0000-00001A350000}"/>
    <cellStyle name="Vírgula 7 4 5 3 2 3" xfId="11007" xr:uid="{00000000-0005-0000-0000-00001B350000}"/>
    <cellStyle name="Vírgula 7 4 5 3 3" xfId="11008" xr:uid="{00000000-0005-0000-0000-00001C350000}"/>
    <cellStyle name="Vírgula 7 4 5 3 4" xfId="7564" xr:uid="{00000000-0005-0000-0000-00001D350000}"/>
    <cellStyle name="Vírgula 7 4 5 3 5" xfId="12778" xr:uid="{00000000-0005-0000-0000-00001E350000}"/>
    <cellStyle name="Vírgula 7 4 5 3 6" xfId="5739" xr:uid="{00000000-0005-0000-0000-00001F350000}"/>
    <cellStyle name="Vírgula 7 4 5 4" xfId="2800" xr:uid="{00000000-0005-0000-0000-000020350000}"/>
    <cellStyle name="Vírgula 7 4 5 4 2" xfId="13465" xr:uid="{00000000-0005-0000-0000-000021350000}"/>
    <cellStyle name="Vírgula 7 4 5 4 3" xfId="11009" xr:uid="{00000000-0005-0000-0000-000022350000}"/>
    <cellStyle name="Vírgula 7 4 5 5" xfId="11010" xr:uid="{00000000-0005-0000-0000-000023350000}"/>
    <cellStyle name="Vírgula 7 4 5 6" xfId="6438" xr:uid="{00000000-0005-0000-0000-000024350000}"/>
    <cellStyle name="Vírgula 7 4 5 7" xfId="11652" xr:uid="{00000000-0005-0000-0000-000025350000}"/>
    <cellStyle name="Vírgula 7 4 5 8" xfId="4613" xr:uid="{00000000-0005-0000-0000-000026350000}"/>
    <cellStyle name="Vírgula 7 4 6" xfId="415" xr:uid="{00000000-0005-0000-0000-000027350000}"/>
    <cellStyle name="Vírgula 7 4 6 2" xfId="1036" xr:uid="{00000000-0005-0000-0000-000028350000}"/>
    <cellStyle name="Vírgula 7 4 6 2 2" xfId="1973" xr:uid="{00000000-0005-0000-0000-000029350000}"/>
    <cellStyle name="Vírgula 7 4 6 2 2 2" xfId="3929" xr:uid="{00000000-0005-0000-0000-00002A350000}"/>
    <cellStyle name="Vírgula 7 4 6 2 2 2 2" xfId="14594" xr:uid="{00000000-0005-0000-0000-00002B350000}"/>
    <cellStyle name="Vírgula 7 4 6 2 2 2 3" xfId="11011" xr:uid="{00000000-0005-0000-0000-00002C350000}"/>
    <cellStyle name="Vírgula 7 4 6 2 2 3" xfId="11012" xr:uid="{00000000-0005-0000-0000-00002D350000}"/>
    <cellStyle name="Vírgula 7 4 6 2 2 4" xfId="7567" xr:uid="{00000000-0005-0000-0000-00002E350000}"/>
    <cellStyle name="Vírgula 7 4 6 2 2 5" xfId="12781" xr:uid="{00000000-0005-0000-0000-00002F350000}"/>
    <cellStyle name="Vírgula 7 4 6 2 2 6" xfId="5742" xr:uid="{00000000-0005-0000-0000-000030350000}"/>
    <cellStyle name="Vírgula 7 4 6 2 3" xfId="3073" xr:uid="{00000000-0005-0000-0000-000031350000}"/>
    <cellStyle name="Vírgula 7 4 6 2 3 2" xfId="13738" xr:uid="{00000000-0005-0000-0000-000032350000}"/>
    <cellStyle name="Vírgula 7 4 6 2 3 3" xfId="11013" xr:uid="{00000000-0005-0000-0000-000033350000}"/>
    <cellStyle name="Vírgula 7 4 6 2 4" xfId="11014" xr:uid="{00000000-0005-0000-0000-000034350000}"/>
    <cellStyle name="Vírgula 7 4 6 2 5" xfId="6711" xr:uid="{00000000-0005-0000-0000-000035350000}"/>
    <cellStyle name="Vírgula 7 4 6 2 6" xfId="11925" xr:uid="{00000000-0005-0000-0000-000036350000}"/>
    <cellStyle name="Vírgula 7 4 6 2 7" xfId="4886" xr:uid="{00000000-0005-0000-0000-000037350000}"/>
    <cellStyle name="Vírgula 7 4 6 3" xfId="1972" xr:uid="{00000000-0005-0000-0000-000038350000}"/>
    <cellStyle name="Vírgula 7 4 6 3 2" xfId="3928" xr:uid="{00000000-0005-0000-0000-000039350000}"/>
    <cellStyle name="Vírgula 7 4 6 3 2 2" xfId="14593" xr:uid="{00000000-0005-0000-0000-00003A350000}"/>
    <cellStyle name="Vírgula 7 4 6 3 2 3" xfId="11015" xr:uid="{00000000-0005-0000-0000-00003B350000}"/>
    <cellStyle name="Vírgula 7 4 6 3 3" xfId="11016" xr:uid="{00000000-0005-0000-0000-00003C350000}"/>
    <cellStyle name="Vírgula 7 4 6 3 4" xfId="7566" xr:uid="{00000000-0005-0000-0000-00003D350000}"/>
    <cellStyle name="Vírgula 7 4 6 3 5" xfId="12780" xr:uid="{00000000-0005-0000-0000-00003E350000}"/>
    <cellStyle name="Vírgula 7 4 6 3 6" xfId="5741" xr:uid="{00000000-0005-0000-0000-00003F350000}"/>
    <cellStyle name="Vírgula 7 4 6 4" xfId="2616" xr:uid="{00000000-0005-0000-0000-000040350000}"/>
    <cellStyle name="Vírgula 7 4 6 4 2" xfId="13281" xr:uid="{00000000-0005-0000-0000-000041350000}"/>
    <cellStyle name="Vírgula 7 4 6 4 3" xfId="11017" xr:uid="{00000000-0005-0000-0000-000042350000}"/>
    <cellStyle name="Vírgula 7 4 6 5" xfId="11018" xr:uid="{00000000-0005-0000-0000-000043350000}"/>
    <cellStyle name="Vírgula 7 4 6 6" xfId="6254" xr:uid="{00000000-0005-0000-0000-000044350000}"/>
    <cellStyle name="Vírgula 7 4 6 7" xfId="11468" xr:uid="{00000000-0005-0000-0000-000045350000}"/>
    <cellStyle name="Vírgula 7 4 6 8" xfId="4429" xr:uid="{00000000-0005-0000-0000-000046350000}"/>
    <cellStyle name="Vírgula 7 4 7" xfId="886" xr:uid="{00000000-0005-0000-0000-000047350000}"/>
    <cellStyle name="Vírgula 7 4 7 2" xfId="1974" xr:uid="{00000000-0005-0000-0000-000048350000}"/>
    <cellStyle name="Vírgula 7 4 7 2 2" xfId="3930" xr:uid="{00000000-0005-0000-0000-000049350000}"/>
    <cellStyle name="Vírgula 7 4 7 2 2 2" xfId="14595" xr:uid="{00000000-0005-0000-0000-00004A350000}"/>
    <cellStyle name="Vírgula 7 4 7 2 2 3" xfId="11019" xr:uid="{00000000-0005-0000-0000-00004B350000}"/>
    <cellStyle name="Vírgula 7 4 7 2 3" xfId="11020" xr:uid="{00000000-0005-0000-0000-00004C350000}"/>
    <cellStyle name="Vírgula 7 4 7 2 4" xfId="7568" xr:uid="{00000000-0005-0000-0000-00004D350000}"/>
    <cellStyle name="Vírgula 7 4 7 2 5" xfId="12782" xr:uid="{00000000-0005-0000-0000-00004E350000}"/>
    <cellStyle name="Vírgula 7 4 7 2 6" xfId="5743" xr:uid="{00000000-0005-0000-0000-00004F350000}"/>
    <cellStyle name="Vírgula 7 4 7 3" xfId="2938" xr:uid="{00000000-0005-0000-0000-000050350000}"/>
    <cellStyle name="Vírgula 7 4 7 3 2" xfId="13603" xr:uid="{00000000-0005-0000-0000-000051350000}"/>
    <cellStyle name="Vírgula 7 4 7 3 3" xfId="11021" xr:uid="{00000000-0005-0000-0000-000052350000}"/>
    <cellStyle name="Vírgula 7 4 7 4" xfId="11022" xr:uid="{00000000-0005-0000-0000-000053350000}"/>
    <cellStyle name="Vírgula 7 4 7 5" xfId="6576" xr:uid="{00000000-0005-0000-0000-000054350000}"/>
    <cellStyle name="Vírgula 7 4 7 6" xfId="11790" xr:uid="{00000000-0005-0000-0000-000055350000}"/>
    <cellStyle name="Vírgula 7 4 7 7" xfId="4751" xr:uid="{00000000-0005-0000-0000-000056350000}"/>
    <cellStyle name="Vírgula 7 4 8" xfId="1349" xr:uid="{00000000-0005-0000-0000-000057350000}"/>
    <cellStyle name="Vírgula 7 4 8 2" xfId="3305" xr:uid="{00000000-0005-0000-0000-000058350000}"/>
    <cellStyle name="Vírgula 7 4 8 2 2" xfId="13970" xr:uid="{00000000-0005-0000-0000-000059350000}"/>
    <cellStyle name="Vírgula 7 4 8 2 3" xfId="11023" xr:uid="{00000000-0005-0000-0000-00005A350000}"/>
    <cellStyle name="Vírgula 7 4 8 3" xfId="11024" xr:uid="{00000000-0005-0000-0000-00005B350000}"/>
    <cellStyle name="Vírgula 7 4 8 4" xfId="6943" xr:uid="{00000000-0005-0000-0000-00005C350000}"/>
    <cellStyle name="Vírgula 7 4 8 5" xfId="12157" xr:uid="{00000000-0005-0000-0000-00005D350000}"/>
    <cellStyle name="Vírgula 7 4 8 6" xfId="5118" xr:uid="{00000000-0005-0000-0000-00005E350000}"/>
    <cellStyle name="Vírgula 7 4 9" xfId="2190" xr:uid="{00000000-0005-0000-0000-00005F350000}"/>
    <cellStyle name="Vírgula 7 4 9 2" xfId="4045" xr:uid="{00000000-0005-0000-0000-000060350000}"/>
    <cellStyle name="Vírgula 7 4 9 2 2" xfId="14707" xr:uid="{00000000-0005-0000-0000-000061350000}"/>
    <cellStyle name="Vírgula 7 4 9 2 3" xfId="11025" xr:uid="{00000000-0005-0000-0000-000062350000}"/>
    <cellStyle name="Vírgula 7 4 9 3" xfId="11026" xr:uid="{00000000-0005-0000-0000-000063350000}"/>
    <cellStyle name="Vírgula 7 4 9 4" xfId="7683" xr:uid="{00000000-0005-0000-0000-000064350000}"/>
    <cellStyle name="Vírgula 7 4 9 5" xfId="12894" xr:uid="{00000000-0005-0000-0000-000065350000}"/>
    <cellStyle name="Vírgula 7 4 9 6" xfId="5855" xr:uid="{00000000-0005-0000-0000-000066350000}"/>
    <cellStyle name="Vírgula 7 5" xfId="423" xr:uid="{00000000-0005-0000-0000-000067350000}"/>
    <cellStyle name="Vírgula 7 5 10" xfId="11027" xr:uid="{00000000-0005-0000-0000-000068350000}"/>
    <cellStyle name="Vírgula 7 5 11" xfId="6260" xr:uid="{00000000-0005-0000-0000-000069350000}"/>
    <cellStyle name="Vírgula 7 5 12" xfId="11474" xr:uid="{00000000-0005-0000-0000-00006A350000}"/>
    <cellStyle name="Vírgula 7 5 13" xfId="4435" xr:uid="{00000000-0005-0000-0000-00006B350000}"/>
    <cellStyle name="Vírgula 7 5 2" xfId="686" xr:uid="{00000000-0005-0000-0000-00006C350000}"/>
    <cellStyle name="Vírgula 7 5 2 10" xfId="11607" xr:uid="{00000000-0005-0000-0000-00006D350000}"/>
    <cellStyle name="Vírgula 7 5 2 11" xfId="4568" xr:uid="{00000000-0005-0000-0000-00006E350000}"/>
    <cellStyle name="Vírgula 7 5 2 2" xfId="827" xr:uid="{00000000-0005-0000-0000-00006F350000}"/>
    <cellStyle name="Vírgula 7 5 2 2 2" xfId="1289" xr:uid="{00000000-0005-0000-0000-000070350000}"/>
    <cellStyle name="Vírgula 7 5 2 2 2 2" xfId="1978" xr:uid="{00000000-0005-0000-0000-000071350000}"/>
    <cellStyle name="Vírgula 7 5 2 2 2 2 2" xfId="3934" xr:uid="{00000000-0005-0000-0000-000072350000}"/>
    <cellStyle name="Vírgula 7 5 2 2 2 2 2 2" xfId="14599" xr:uid="{00000000-0005-0000-0000-000073350000}"/>
    <cellStyle name="Vírgula 7 5 2 2 2 2 2 3" xfId="11028" xr:uid="{00000000-0005-0000-0000-000074350000}"/>
    <cellStyle name="Vírgula 7 5 2 2 2 2 3" xfId="11029" xr:uid="{00000000-0005-0000-0000-000075350000}"/>
    <cellStyle name="Vírgula 7 5 2 2 2 2 4" xfId="7572" xr:uid="{00000000-0005-0000-0000-000076350000}"/>
    <cellStyle name="Vírgula 7 5 2 2 2 2 5" xfId="12786" xr:uid="{00000000-0005-0000-0000-000077350000}"/>
    <cellStyle name="Vírgula 7 5 2 2 2 2 6" xfId="5747" xr:uid="{00000000-0005-0000-0000-000078350000}"/>
    <cellStyle name="Vírgula 7 5 2 2 2 3" xfId="3257" xr:uid="{00000000-0005-0000-0000-000079350000}"/>
    <cellStyle name="Vírgula 7 5 2 2 2 3 2" xfId="13922" xr:uid="{00000000-0005-0000-0000-00007A350000}"/>
    <cellStyle name="Vírgula 7 5 2 2 2 3 3" xfId="11030" xr:uid="{00000000-0005-0000-0000-00007B350000}"/>
    <cellStyle name="Vírgula 7 5 2 2 2 4" xfId="11031" xr:uid="{00000000-0005-0000-0000-00007C350000}"/>
    <cellStyle name="Vírgula 7 5 2 2 2 5" xfId="6895" xr:uid="{00000000-0005-0000-0000-00007D350000}"/>
    <cellStyle name="Vírgula 7 5 2 2 2 6" xfId="12109" xr:uid="{00000000-0005-0000-0000-00007E350000}"/>
    <cellStyle name="Vírgula 7 5 2 2 2 7" xfId="5070" xr:uid="{00000000-0005-0000-0000-00007F350000}"/>
    <cellStyle name="Vírgula 7 5 2 2 3" xfId="1977" xr:uid="{00000000-0005-0000-0000-000080350000}"/>
    <cellStyle name="Vírgula 7 5 2 2 3 2" xfId="3933" xr:uid="{00000000-0005-0000-0000-000081350000}"/>
    <cellStyle name="Vírgula 7 5 2 2 3 2 2" xfId="14598" xr:uid="{00000000-0005-0000-0000-000082350000}"/>
    <cellStyle name="Vírgula 7 5 2 2 3 2 3" xfId="11032" xr:uid="{00000000-0005-0000-0000-000083350000}"/>
    <cellStyle name="Vírgula 7 5 2 2 3 3" xfId="11033" xr:uid="{00000000-0005-0000-0000-000084350000}"/>
    <cellStyle name="Vírgula 7 5 2 2 3 4" xfId="7571" xr:uid="{00000000-0005-0000-0000-000085350000}"/>
    <cellStyle name="Vírgula 7 5 2 2 3 5" xfId="12785" xr:uid="{00000000-0005-0000-0000-000086350000}"/>
    <cellStyle name="Vírgula 7 5 2 2 3 6" xfId="5746" xr:uid="{00000000-0005-0000-0000-000087350000}"/>
    <cellStyle name="Vírgula 7 5 2 2 4" xfId="2890" xr:uid="{00000000-0005-0000-0000-000088350000}"/>
    <cellStyle name="Vírgula 7 5 2 2 4 2" xfId="13555" xr:uid="{00000000-0005-0000-0000-000089350000}"/>
    <cellStyle name="Vírgula 7 5 2 2 4 3" xfId="11034" xr:uid="{00000000-0005-0000-0000-00008A350000}"/>
    <cellStyle name="Vírgula 7 5 2 2 5" xfId="11035" xr:uid="{00000000-0005-0000-0000-00008B350000}"/>
    <cellStyle name="Vírgula 7 5 2 2 6" xfId="6528" xr:uid="{00000000-0005-0000-0000-00008C350000}"/>
    <cellStyle name="Vírgula 7 5 2 2 7" xfId="11742" xr:uid="{00000000-0005-0000-0000-00008D350000}"/>
    <cellStyle name="Vírgula 7 5 2 2 8" xfId="4703" xr:uid="{00000000-0005-0000-0000-00008E350000}"/>
    <cellStyle name="Vírgula 7 5 2 3" xfId="979" xr:uid="{00000000-0005-0000-0000-00008F350000}"/>
    <cellStyle name="Vírgula 7 5 2 3 2" xfId="1979" xr:uid="{00000000-0005-0000-0000-000090350000}"/>
    <cellStyle name="Vírgula 7 5 2 3 2 2" xfId="3935" xr:uid="{00000000-0005-0000-0000-000091350000}"/>
    <cellStyle name="Vírgula 7 5 2 3 2 2 2" xfId="14600" xr:uid="{00000000-0005-0000-0000-000092350000}"/>
    <cellStyle name="Vírgula 7 5 2 3 2 2 3" xfId="11036" xr:uid="{00000000-0005-0000-0000-000093350000}"/>
    <cellStyle name="Vírgula 7 5 2 3 2 3" xfId="11037" xr:uid="{00000000-0005-0000-0000-000094350000}"/>
    <cellStyle name="Vírgula 7 5 2 3 2 4" xfId="7573" xr:uid="{00000000-0005-0000-0000-000095350000}"/>
    <cellStyle name="Vírgula 7 5 2 3 2 5" xfId="12787" xr:uid="{00000000-0005-0000-0000-000096350000}"/>
    <cellStyle name="Vírgula 7 5 2 3 2 6" xfId="5748" xr:uid="{00000000-0005-0000-0000-000097350000}"/>
    <cellStyle name="Vírgula 7 5 2 3 3" xfId="3028" xr:uid="{00000000-0005-0000-0000-000098350000}"/>
    <cellStyle name="Vírgula 7 5 2 3 3 2" xfId="13693" xr:uid="{00000000-0005-0000-0000-000099350000}"/>
    <cellStyle name="Vírgula 7 5 2 3 3 3" xfId="11038" xr:uid="{00000000-0005-0000-0000-00009A350000}"/>
    <cellStyle name="Vírgula 7 5 2 3 4" xfId="11039" xr:uid="{00000000-0005-0000-0000-00009B350000}"/>
    <cellStyle name="Vírgula 7 5 2 3 5" xfId="6666" xr:uid="{00000000-0005-0000-0000-00009C350000}"/>
    <cellStyle name="Vírgula 7 5 2 3 6" xfId="11880" xr:uid="{00000000-0005-0000-0000-00009D350000}"/>
    <cellStyle name="Vírgula 7 5 2 3 7" xfId="4841" xr:uid="{00000000-0005-0000-0000-00009E350000}"/>
    <cellStyle name="Vírgula 7 5 2 4" xfId="1976" xr:uid="{00000000-0005-0000-0000-00009F350000}"/>
    <cellStyle name="Vírgula 7 5 2 4 2" xfId="3932" xr:uid="{00000000-0005-0000-0000-0000A0350000}"/>
    <cellStyle name="Vírgula 7 5 2 4 2 2" xfId="14597" xr:uid="{00000000-0005-0000-0000-0000A1350000}"/>
    <cellStyle name="Vírgula 7 5 2 4 2 3" xfId="11040" xr:uid="{00000000-0005-0000-0000-0000A2350000}"/>
    <cellStyle name="Vírgula 7 5 2 4 3" xfId="11041" xr:uid="{00000000-0005-0000-0000-0000A3350000}"/>
    <cellStyle name="Vírgula 7 5 2 4 4" xfId="7570" xr:uid="{00000000-0005-0000-0000-0000A4350000}"/>
    <cellStyle name="Vírgula 7 5 2 4 5" xfId="12784" xr:uid="{00000000-0005-0000-0000-0000A5350000}"/>
    <cellStyle name="Vírgula 7 5 2 4 6" xfId="5745" xr:uid="{00000000-0005-0000-0000-0000A6350000}"/>
    <cellStyle name="Vírgula 7 5 2 5" xfId="2284" xr:uid="{00000000-0005-0000-0000-0000A7350000}"/>
    <cellStyle name="Vírgula 7 5 2 5 2" xfId="4136" xr:uid="{00000000-0005-0000-0000-0000A8350000}"/>
    <cellStyle name="Vírgula 7 5 2 5 2 2" xfId="14798" xr:uid="{00000000-0005-0000-0000-0000A9350000}"/>
    <cellStyle name="Vírgula 7 5 2 5 2 3" xfId="11042" xr:uid="{00000000-0005-0000-0000-0000AA350000}"/>
    <cellStyle name="Vírgula 7 5 2 5 3" xfId="11043" xr:uid="{00000000-0005-0000-0000-0000AB350000}"/>
    <cellStyle name="Vírgula 7 5 2 5 4" xfId="7774" xr:uid="{00000000-0005-0000-0000-0000AC350000}"/>
    <cellStyle name="Vírgula 7 5 2 5 5" xfId="12985" xr:uid="{00000000-0005-0000-0000-0000AD350000}"/>
    <cellStyle name="Vírgula 7 5 2 5 6" xfId="5946" xr:uid="{00000000-0005-0000-0000-0000AE350000}"/>
    <cellStyle name="Vírgula 7 5 2 6" xfId="2428" xr:uid="{00000000-0005-0000-0000-0000AF350000}"/>
    <cellStyle name="Vírgula 7 5 2 6 2" xfId="4271" xr:uid="{00000000-0005-0000-0000-0000B0350000}"/>
    <cellStyle name="Vírgula 7 5 2 6 2 2" xfId="14933" xr:uid="{00000000-0005-0000-0000-0000B1350000}"/>
    <cellStyle name="Vírgula 7 5 2 6 2 3" xfId="11044" xr:uid="{00000000-0005-0000-0000-0000B2350000}"/>
    <cellStyle name="Vírgula 7 5 2 6 3" xfId="7909" xr:uid="{00000000-0005-0000-0000-0000B3350000}"/>
    <cellStyle name="Vírgula 7 5 2 6 4" xfId="13120" xr:uid="{00000000-0005-0000-0000-0000B4350000}"/>
    <cellStyle name="Vírgula 7 5 2 6 5" xfId="6081" xr:uid="{00000000-0005-0000-0000-0000B5350000}"/>
    <cellStyle name="Vírgula 7 5 2 7" xfId="2755" xr:uid="{00000000-0005-0000-0000-0000B6350000}"/>
    <cellStyle name="Vírgula 7 5 2 7 2" xfId="13420" xr:uid="{00000000-0005-0000-0000-0000B7350000}"/>
    <cellStyle name="Vírgula 7 5 2 7 3" xfId="11045" xr:uid="{00000000-0005-0000-0000-0000B8350000}"/>
    <cellStyle name="Vírgula 7 5 2 8" xfId="11046" xr:uid="{00000000-0005-0000-0000-0000B9350000}"/>
    <cellStyle name="Vírgula 7 5 2 9" xfId="6393" xr:uid="{00000000-0005-0000-0000-0000BA350000}"/>
    <cellStyle name="Vírgula 7 5 3" xfId="634" xr:uid="{00000000-0005-0000-0000-0000BB350000}"/>
    <cellStyle name="Vírgula 7 5 3 2" xfId="1154" xr:uid="{00000000-0005-0000-0000-0000BC350000}"/>
    <cellStyle name="Vírgula 7 5 3 2 2" xfId="1981" xr:uid="{00000000-0005-0000-0000-0000BD350000}"/>
    <cellStyle name="Vírgula 7 5 3 2 2 2" xfId="3937" xr:uid="{00000000-0005-0000-0000-0000BE350000}"/>
    <cellStyle name="Vírgula 7 5 3 2 2 2 2" xfId="14602" xr:uid="{00000000-0005-0000-0000-0000BF350000}"/>
    <cellStyle name="Vírgula 7 5 3 2 2 2 3" xfId="11047" xr:uid="{00000000-0005-0000-0000-0000C0350000}"/>
    <cellStyle name="Vírgula 7 5 3 2 2 3" xfId="11048" xr:uid="{00000000-0005-0000-0000-0000C1350000}"/>
    <cellStyle name="Vírgula 7 5 3 2 2 4" xfId="7575" xr:uid="{00000000-0005-0000-0000-0000C2350000}"/>
    <cellStyle name="Vírgula 7 5 3 2 2 5" xfId="12789" xr:uid="{00000000-0005-0000-0000-0000C3350000}"/>
    <cellStyle name="Vírgula 7 5 3 2 2 6" xfId="5750" xr:uid="{00000000-0005-0000-0000-0000C4350000}"/>
    <cellStyle name="Vírgula 7 5 3 2 3" xfId="3122" xr:uid="{00000000-0005-0000-0000-0000C5350000}"/>
    <cellStyle name="Vírgula 7 5 3 2 3 2" xfId="13787" xr:uid="{00000000-0005-0000-0000-0000C6350000}"/>
    <cellStyle name="Vírgula 7 5 3 2 3 3" xfId="11049" xr:uid="{00000000-0005-0000-0000-0000C7350000}"/>
    <cellStyle name="Vírgula 7 5 3 2 4" xfId="11050" xr:uid="{00000000-0005-0000-0000-0000C8350000}"/>
    <cellStyle name="Vírgula 7 5 3 2 5" xfId="6760" xr:uid="{00000000-0005-0000-0000-0000C9350000}"/>
    <cellStyle name="Vírgula 7 5 3 2 6" xfId="11974" xr:uid="{00000000-0005-0000-0000-0000CA350000}"/>
    <cellStyle name="Vírgula 7 5 3 2 7" xfId="4935" xr:uid="{00000000-0005-0000-0000-0000CB350000}"/>
    <cellStyle name="Vírgula 7 5 3 3" xfId="1980" xr:uid="{00000000-0005-0000-0000-0000CC350000}"/>
    <cellStyle name="Vírgula 7 5 3 3 2" xfId="3936" xr:uid="{00000000-0005-0000-0000-0000CD350000}"/>
    <cellStyle name="Vírgula 7 5 3 3 2 2" xfId="14601" xr:uid="{00000000-0005-0000-0000-0000CE350000}"/>
    <cellStyle name="Vírgula 7 5 3 3 2 3" xfId="11051" xr:uid="{00000000-0005-0000-0000-0000CF350000}"/>
    <cellStyle name="Vírgula 7 5 3 3 3" xfId="11052" xr:uid="{00000000-0005-0000-0000-0000D0350000}"/>
    <cellStyle name="Vírgula 7 5 3 3 4" xfId="7574" xr:uid="{00000000-0005-0000-0000-0000D1350000}"/>
    <cellStyle name="Vírgula 7 5 3 3 5" xfId="12788" xr:uid="{00000000-0005-0000-0000-0000D2350000}"/>
    <cellStyle name="Vírgula 7 5 3 3 6" xfId="5749" xr:uid="{00000000-0005-0000-0000-0000D3350000}"/>
    <cellStyle name="Vírgula 7 5 3 4" xfId="2705" xr:uid="{00000000-0005-0000-0000-0000D4350000}"/>
    <cellStyle name="Vírgula 7 5 3 4 2" xfId="13370" xr:uid="{00000000-0005-0000-0000-0000D5350000}"/>
    <cellStyle name="Vírgula 7 5 3 4 3" xfId="11053" xr:uid="{00000000-0005-0000-0000-0000D6350000}"/>
    <cellStyle name="Vírgula 7 5 3 5" xfId="11054" xr:uid="{00000000-0005-0000-0000-0000D7350000}"/>
    <cellStyle name="Vírgula 7 5 3 6" xfId="6343" xr:uid="{00000000-0005-0000-0000-0000D8350000}"/>
    <cellStyle name="Vírgula 7 5 3 7" xfId="11557" xr:uid="{00000000-0005-0000-0000-0000D9350000}"/>
    <cellStyle name="Vírgula 7 5 3 8" xfId="4518" xr:uid="{00000000-0005-0000-0000-0000DA350000}"/>
    <cellStyle name="Vírgula 7 5 4" xfId="777" xr:uid="{00000000-0005-0000-0000-0000DB350000}"/>
    <cellStyle name="Vírgula 7 5 4 2" xfId="1239" xr:uid="{00000000-0005-0000-0000-0000DC350000}"/>
    <cellStyle name="Vírgula 7 5 4 2 2" xfId="1983" xr:uid="{00000000-0005-0000-0000-0000DD350000}"/>
    <cellStyle name="Vírgula 7 5 4 2 2 2" xfId="3939" xr:uid="{00000000-0005-0000-0000-0000DE350000}"/>
    <cellStyle name="Vírgula 7 5 4 2 2 2 2" xfId="14604" xr:uid="{00000000-0005-0000-0000-0000DF350000}"/>
    <cellStyle name="Vírgula 7 5 4 2 2 2 3" xfId="11055" xr:uid="{00000000-0005-0000-0000-0000E0350000}"/>
    <cellStyle name="Vírgula 7 5 4 2 2 3" xfId="11056" xr:uid="{00000000-0005-0000-0000-0000E1350000}"/>
    <cellStyle name="Vírgula 7 5 4 2 2 4" xfId="7577" xr:uid="{00000000-0005-0000-0000-0000E2350000}"/>
    <cellStyle name="Vírgula 7 5 4 2 2 5" xfId="12791" xr:uid="{00000000-0005-0000-0000-0000E3350000}"/>
    <cellStyle name="Vírgula 7 5 4 2 2 6" xfId="5752" xr:uid="{00000000-0005-0000-0000-0000E4350000}"/>
    <cellStyle name="Vírgula 7 5 4 2 3" xfId="3207" xr:uid="{00000000-0005-0000-0000-0000E5350000}"/>
    <cellStyle name="Vírgula 7 5 4 2 3 2" xfId="13872" xr:uid="{00000000-0005-0000-0000-0000E6350000}"/>
    <cellStyle name="Vírgula 7 5 4 2 3 3" xfId="11057" xr:uid="{00000000-0005-0000-0000-0000E7350000}"/>
    <cellStyle name="Vírgula 7 5 4 2 4" xfId="11058" xr:uid="{00000000-0005-0000-0000-0000E8350000}"/>
    <cellStyle name="Vírgula 7 5 4 2 5" xfId="6845" xr:uid="{00000000-0005-0000-0000-0000E9350000}"/>
    <cellStyle name="Vírgula 7 5 4 2 6" xfId="12059" xr:uid="{00000000-0005-0000-0000-0000EA350000}"/>
    <cellStyle name="Vírgula 7 5 4 2 7" xfId="5020" xr:uid="{00000000-0005-0000-0000-0000EB350000}"/>
    <cellStyle name="Vírgula 7 5 4 3" xfId="1982" xr:uid="{00000000-0005-0000-0000-0000EC350000}"/>
    <cellStyle name="Vírgula 7 5 4 3 2" xfId="3938" xr:uid="{00000000-0005-0000-0000-0000ED350000}"/>
    <cellStyle name="Vírgula 7 5 4 3 2 2" xfId="14603" xr:uid="{00000000-0005-0000-0000-0000EE350000}"/>
    <cellStyle name="Vírgula 7 5 4 3 2 3" xfId="11059" xr:uid="{00000000-0005-0000-0000-0000EF350000}"/>
    <cellStyle name="Vírgula 7 5 4 3 3" xfId="11060" xr:uid="{00000000-0005-0000-0000-0000F0350000}"/>
    <cellStyle name="Vírgula 7 5 4 3 4" xfId="7576" xr:uid="{00000000-0005-0000-0000-0000F1350000}"/>
    <cellStyle name="Vírgula 7 5 4 3 5" xfId="12790" xr:uid="{00000000-0005-0000-0000-0000F2350000}"/>
    <cellStyle name="Vírgula 7 5 4 3 6" xfId="5751" xr:uid="{00000000-0005-0000-0000-0000F3350000}"/>
    <cellStyle name="Vírgula 7 5 4 4" xfId="2840" xr:uid="{00000000-0005-0000-0000-0000F4350000}"/>
    <cellStyle name="Vírgula 7 5 4 4 2" xfId="13505" xr:uid="{00000000-0005-0000-0000-0000F5350000}"/>
    <cellStyle name="Vírgula 7 5 4 4 3" xfId="11061" xr:uid="{00000000-0005-0000-0000-0000F6350000}"/>
    <cellStyle name="Vírgula 7 5 4 5" xfId="11062" xr:uid="{00000000-0005-0000-0000-0000F7350000}"/>
    <cellStyle name="Vírgula 7 5 4 6" xfId="6478" xr:uid="{00000000-0005-0000-0000-0000F8350000}"/>
    <cellStyle name="Vírgula 7 5 4 7" xfId="11692" xr:uid="{00000000-0005-0000-0000-0000F9350000}"/>
    <cellStyle name="Vírgula 7 5 4 8" xfId="4653" xr:uid="{00000000-0005-0000-0000-0000FA350000}"/>
    <cellStyle name="Vírgula 7 5 5" xfId="929" xr:uid="{00000000-0005-0000-0000-0000FB350000}"/>
    <cellStyle name="Vírgula 7 5 5 2" xfId="1984" xr:uid="{00000000-0005-0000-0000-0000FC350000}"/>
    <cellStyle name="Vírgula 7 5 5 2 2" xfId="3940" xr:uid="{00000000-0005-0000-0000-0000FD350000}"/>
    <cellStyle name="Vírgula 7 5 5 2 2 2" xfId="14605" xr:uid="{00000000-0005-0000-0000-0000FE350000}"/>
    <cellStyle name="Vírgula 7 5 5 2 2 3" xfId="11063" xr:uid="{00000000-0005-0000-0000-0000FF350000}"/>
    <cellStyle name="Vírgula 7 5 5 2 3" xfId="11064" xr:uid="{00000000-0005-0000-0000-000000360000}"/>
    <cellStyle name="Vírgula 7 5 5 2 4" xfId="7578" xr:uid="{00000000-0005-0000-0000-000001360000}"/>
    <cellStyle name="Vírgula 7 5 5 2 5" xfId="12792" xr:uid="{00000000-0005-0000-0000-000002360000}"/>
    <cellStyle name="Vírgula 7 5 5 2 6" xfId="5753" xr:uid="{00000000-0005-0000-0000-000003360000}"/>
    <cellStyle name="Vírgula 7 5 5 3" xfId="2978" xr:uid="{00000000-0005-0000-0000-000004360000}"/>
    <cellStyle name="Vírgula 7 5 5 3 2" xfId="13643" xr:uid="{00000000-0005-0000-0000-000005360000}"/>
    <cellStyle name="Vírgula 7 5 5 3 3" xfId="11065" xr:uid="{00000000-0005-0000-0000-000006360000}"/>
    <cellStyle name="Vírgula 7 5 5 4" xfId="11066" xr:uid="{00000000-0005-0000-0000-000007360000}"/>
    <cellStyle name="Vírgula 7 5 5 5" xfId="6616" xr:uid="{00000000-0005-0000-0000-000008360000}"/>
    <cellStyle name="Vírgula 7 5 5 6" xfId="11830" xr:uid="{00000000-0005-0000-0000-000009360000}"/>
    <cellStyle name="Vírgula 7 5 5 7" xfId="4791" xr:uid="{00000000-0005-0000-0000-00000A360000}"/>
    <cellStyle name="Vírgula 7 5 6" xfId="1975" xr:uid="{00000000-0005-0000-0000-00000B360000}"/>
    <cellStyle name="Vírgula 7 5 6 2" xfId="3931" xr:uid="{00000000-0005-0000-0000-00000C360000}"/>
    <cellStyle name="Vírgula 7 5 6 2 2" xfId="14596" xr:uid="{00000000-0005-0000-0000-00000D360000}"/>
    <cellStyle name="Vírgula 7 5 6 2 3" xfId="11067" xr:uid="{00000000-0005-0000-0000-00000E360000}"/>
    <cellStyle name="Vírgula 7 5 6 3" xfId="11068" xr:uid="{00000000-0005-0000-0000-00000F360000}"/>
    <cellStyle name="Vírgula 7 5 6 4" xfId="7569" xr:uid="{00000000-0005-0000-0000-000010360000}"/>
    <cellStyle name="Vírgula 7 5 6 5" xfId="12783" xr:uid="{00000000-0005-0000-0000-000011360000}"/>
    <cellStyle name="Vírgula 7 5 6 6" xfId="5744" xr:uid="{00000000-0005-0000-0000-000012360000}"/>
    <cellStyle name="Vírgula 7 5 7" xfId="2234" xr:uid="{00000000-0005-0000-0000-000013360000}"/>
    <cellStyle name="Vírgula 7 5 7 2" xfId="4086" xr:uid="{00000000-0005-0000-0000-000014360000}"/>
    <cellStyle name="Vírgula 7 5 7 2 2" xfId="14748" xr:uid="{00000000-0005-0000-0000-000015360000}"/>
    <cellStyle name="Vírgula 7 5 7 2 3" xfId="11069" xr:uid="{00000000-0005-0000-0000-000016360000}"/>
    <cellStyle name="Vírgula 7 5 7 3" xfId="11070" xr:uid="{00000000-0005-0000-0000-000017360000}"/>
    <cellStyle name="Vírgula 7 5 7 4" xfId="7724" xr:uid="{00000000-0005-0000-0000-000018360000}"/>
    <cellStyle name="Vírgula 7 5 7 5" xfId="12935" xr:uid="{00000000-0005-0000-0000-000019360000}"/>
    <cellStyle name="Vírgula 7 5 7 6" xfId="5896" xr:uid="{00000000-0005-0000-0000-00001A360000}"/>
    <cellStyle name="Vírgula 7 5 8" xfId="2378" xr:uid="{00000000-0005-0000-0000-00001B360000}"/>
    <cellStyle name="Vírgula 7 5 8 2" xfId="4221" xr:uid="{00000000-0005-0000-0000-00001C360000}"/>
    <cellStyle name="Vírgula 7 5 8 2 2" xfId="14883" xr:uid="{00000000-0005-0000-0000-00001D360000}"/>
    <cellStyle name="Vírgula 7 5 8 2 3" xfId="11071" xr:uid="{00000000-0005-0000-0000-00001E360000}"/>
    <cellStyle name="Vírgula 7 5 8 3" xfId="7859" xr:uid="{00000000-0005-0000-0000-00001F360000}"/>
    <cellStyle name="Vírgula 7 5 8 4" xfId="13070" xr:uid="{00000000-0005-0000-0000-000020360000}"/>
    <cellStyle name="Vírgula 7 5 8 5" xfId="6031" xr:uid="{00000000-0005-0000-0000-000021360000}"/>
    <cellStyle name="Vírgula 7 5 9" xfId="2622" xr:uid="{00000000-0005-0000-0000-000022360000}"/>
    <cellStyle name="Vírgula 7 5 9 2" xfId="13287" xr:uid="{00000000-0005-0000-0000-000023360000}"/>
    <cellStyle name="Vírgula 7 5 9 3" xfId="11072" xr:uid="{00000000-0005-0000-0000-000024360000}"/>
    <cellStyle name="Vírgula 7 6" xfId="678" xr:uid="{00000000-0005-0000-0000-000025360000}"/>
    <cellStyle name="Vírgula 7 6 10" xfId="11599" xr:uid="{00000000-0005-0000-0000-000026360000}"/>
    <cellStyle name="Vírgula 7 6 11" xfId="4560" xr:uid="{00000000-0005-0000-0000-000027360000}"/>
    <cellStyle name="Vírgula 7 6 2" xfId="819" xr:uid="{00000000-0005-0000-0000-000028360000}"/>
    <cellStyle name="Vírgula 7 6 2 2" xfId="1281" xr:uid="{00000000-0005-0000-0000-000029360000}"/>
    <cellStyle name="Vírgula 7 6 2 2 2" xfId="1987" xr:uid="{00000000-0005-0000-0000-00002A360000}"/>
    <cellStyle name="Vírgula 7 6 2 2 2 2" xfId="3943" xr:uid="{00000000-0005-0000-0000-00002B360000}"/>
    <cellStyle name="Vírgula 7 6 2 2 2 2 2" xfId="14608" xr:uid="{00000000-0005-0000-0000-00002C360000}"/>
    <cellStyle name="Vírgula 7 6 2 2 2 2 3" xfId="11073" xr:uid="{00000000-0005-0000-0000-00002D360000}"/>
    <cellStyle name="Vírgula 7 6 2 2 2 3" xfId="11074" xr:uid="{00000000-0005-0000-0000-00002E360000}"/>
    <cellStyle name="Vírgula 7 6 2 2 2 4" xfId="7581" xr:uid="{00000000-0005-0000-0000-00002F360000}"/>
    <cellStyle name="Vírgula 7 6 2 2 2 5" xfId="12795" xr:uid="{00000000-0005-0000-0000-000030360000}"/>
    <cellStyle name="Vírgula 7 6 2 2 2 6" xfId="5756" xr:uid="{00000000-0005-0000-0000-000031360000}"/>
    <cellStyle name="Vírgula 7 6 2 2 3" xfId="3249" xr:uid="{00000000-0005-0000-0000-000032360000}"/>
    <cellStyle name="Vírgula 7 6 2 2 3 2" xfId="13914" xr:uid="{00000000-0005-0000-0000-000033360000}"/>
    <cellStyle name="Vírgula 7 6 2 2 3 3" xfId="11075" xr:uid="{00000000-0005-0000-0000-000034360000}"/>
    <cellStyle name="Vírgula 7 6 2 2 4" xfId="11076" xr:uid="{00000000-0005-0000-0000-000035360000}"/>
    <cellStyle name="Vírgula 7 6 2 2 5" xfId="6887" xr:uid="{00000000-0005-0000-0000-000036360000}"/>
    <cellStyle name="Vírgula 7 6 2 2 6" xfId="12101" xr:uid="{00000000-0005-0000-0000-000037360000}"/>
    <cellStyle name="Vírgula 7 6 2 2 7" xfId="5062" xr:uid="{00000000-0005-0000-0000-000038360000}"/>
    <cellStyle name="Vírgula 7 6 2 3" xfId="1986" xr:uid="{00000000-0005-0000-0000-000039360000}"/>
    <cellStyle name="Vírgula 7 6 2 3 2" xfId="3942" xr:uid="{00000000-0005-0000-0000-00003A360000}"/>
    <cellStyle name="Vírgula 7 6 2 3 2 2" xfId="14607" xr:uid="{00000000-0005-0000-0000-00003B360000}"/>
    <cellStyle name="Vírgula 7 6 2 3 2 3" xfId="11077" xr:uid="{00000000-0005-0000-0000-00003C360000}"/>
    <cellStyle name="Vírgula 7 6 2 3 3" xfId="11078" xr:uid="{00000000-0005-0000-0000-00003D360000}"/>
    <cellStyle name="Vírgula 7 6 2 3 4" xfId="7580" xr:uid="{00000000-0005-0000-0000-00003E360000}"/>
    <cellStyle name="Vírgula 7 6 2 3 5" xfId="12794" xr:uid="{00000000-0005-0000-0000-00003F360000}"/>
    <cellStyle name="Vírgula 7 6 2 3 6" xfId="5755" xr:uid="{00000000-0005-0000-0000-000040360000}"/>
    <cellStyle name="Vírgula 7 6 2 4" xfId="2882" xr:uid="{00000000-0005-0000-0000-000041360000}"/>
    <cellStyle name="Vírgula 7 6 2 4 2" xfId="13547" xr:uid="{00000000-0005-0000-0000-000042360000}"/>
    <cellStyle name="Vírgula 7 6 2 4 3" xfId="11079" xr:uid="{00000000-0005-0000-0000-000043360000}"/>
    <cellStyle name="Vírgula 7 6 2 5" xfId="11080" xr:uid="{00000000-0005-0000-0000-000044360000}"/>
    <cellStyle name="Vírgula 7 6 2 6" xfId="6520" xr:uid="{00000000-0005-0000-0000-000045360000}"/>
    <cellStyle name="Vírgula 7 6 2 7" xfId="11734" xr:uid="{00000000-0005-0000-0000-000046360000}"/>
    <cellStyle name="Vírgula 7 6 2 8" xfId="4695" xr:uid="{00000000-0005-0000-0000-000047360000}"/>
    <cellStyle name="Vírgula 7 6 3" xfId="971" xr:uid="{00000000-0005-0000-0000-000048360000}"/>
    <cellStyle name="Vírgula 7 6 3 2" xfId="1988" xr:uid="{00000000-0005-0000-0000-000049360000}"/>
    <cellStyle name="Vírgula 7 6 3 2 2" xfId="3944" xr:uid="{00000000-0005-0000-0000-00004A360000}"/>
    <cellStyle name="Vírgula 7 6 3 2 2 2" xfId="14609" xr:uid="{00000000-0005-0000-0000-00004B360000}"/>
    <cellStyle name="Vírgula 7 6 3 2 2 3" xfId="11081" xr:uid="{00000000-0005-0000-0000-00004C360000}"/>
    <cellStyle name="Vírgula 7 6 3 2 3" xfId="11082" xr:uid="{00000000-0005-0000-0000-00004D360000}"/>
    <cellStyle name="Vírgula 7 6 3 2 4" xfId="7582" xr:uid="{00000000-0005-0000-0000-00004E360000}"/>
    <cellStyle name="Vírgula 7 6 3 2 5" xfId="12796" xr:uid="{00000000-0005-0000-0000-00004F360000}"/>
    <cellStyle name="Vírgula 7 6 3 2 6" xfId="5757" xr:uid="{00000000-0005-0000-0000-000050360000}"/>
    <cellStyle name="Vírgula 7 6 3 3" xfId="3020" xr:uid="{00000000-0005-0000-0000-000051360000}"/>
    <cellStyle name="Vírgula 7 6 3 3 2" xfId="13685" xr:uid="{00000000-0005-0000-0000-000052360000}"/>
    <cellStyle name="Vírgula 7 6 3 3 3" xfId="11083" xr:uid="{00000000-0005-0000-0000-000053360000}"/>
    <cellStyle name="Vírgula 7 6 3 4" xfId="11084" xr:uid="{00000000-0005-0000-0000-000054360000}"/>
    <cellStyle name="Vírgula 7 6 3 5" xfId="6658" xr:uid="{00000000-0005-0000-0000-000055360000}"/>
    <cellStyle name="Vírgula 7 6 3 6" xfId="11872" xr:uid="{00000000-0005-0000-0000-000056360000}"/>
    <cellStyle name="Vírgula 7 6 3 7" xfId="4833" xr:uid="{00000000-0005-0000-0000-000057360000}"/>
    <cellStyle name="Vírgula 7 6 4" xfId="1985" xr:uid="{00000000-0005-0000-0000-000058360000}"/>
    <cellStyle name="Vírgula 7 6 4 2" xfId="3941" xr:uid="{00000000-0005-0000-0000-000059360000}"/>
    <cellStyle name="Vírgula 7 6 4 2 2" xfId="14606" xr:uid="{00000000-0005-0000-0000-00005A360000}"/>
    <cellStyle name="Vírgula 7 6 4 2 3" xfId="11085" xr:uid="{00000000-0005-0000-0000-00005B360000}"/>
    <cellStyle name="Vírgula 7 6 4 3" xfId="11086" xr:uid="{00000000-0005-0000-0000-00005C360000}"/>
    <cellStyle name="Vírgula 7 6 4 4" xfId="7579" xr:uid="{00000000-0005-0000-0000-00005D360000}"/>
    <cellStyle name="Vírgula 7 6 4 5" xfId="12793" xr:uid="{00000000-0005-0000-0000-00005E360000}"/>
    <cellStyle name="Vírgula 7 6 4 6" xfId="5754" xr:uid="{00000000-0005-0000-0000-00005F360000}"/>
    <cellStyle name="Vírgula 7 6 5" xfId="2276" xr:uid="{00000000-0005-0000-0000-000060360000}"/>
    <cellStyle name="Vírgula 7 6 5 2" xfId="4128" xr:uid="{00000000-0005-0000-0000-000061360000}"/>
    <cellStyle name="Vírgula 7 6 5 2 2" xfId="14790" xr:uid="{00000000-0005-0000-0000-000062360000}"/>
    <cellStyle name="Vírgula 7 6 5 2 3" xfId="11087" xr:uid="{00000000-0005-0000-0000-000063360000}"/>
    <cellStyle name="Vírgula 7 6 5 3" xfId="11088" xr:uid="{00000000-0005-0000-0000-000064360000}"/>
    <cellStyle name="Vírgula 7 6 5 4" xfId="7766" xr:uid="{00000000-0005-0000-0000-000065360000}"/>
    <cellStyle name="Vírgula 7 6 5 5" xfId="12977" xr:uid="{00000000-0005-0000-0000-000066360000}"/>
    <cellStyle name="Vírgula 7 6 5 6" xfId="5938" xr:uid="{00000000-0005-0000-0000-000067360000}"/>
    <cellStyle name="Vírgula 7 6 6" xfId="2420" xr:uid="{00000000-0005-0000-0000-000068360000}"/>
    <cellStyle name="Vírgula 7 6 6 2" xfId="4263" xr:uid="{00000000-0005-0000-0000-000069360000}"/>
    <cellStyle name="Vírgula 7 6 6 2 2" xfId="14925" xr:uid="{00000000-0005-0000-0000-00006A360000}"/>
    <cellStyle name="Vírgula 7 6 6 2 3" xfId="11089" xr:uid="{00000000-0005-0000-0000-00006B360000}"/>
    <cellStyle name="Vírgula 7 6 6 3" xfId="7901" xr:uid="{00000000-0005-0000-0000-00006C360000}"/>
    <cellStyle name="Vírgula 7 6 6 4" xfId="13112" xr:uid="{00000000-0005-0000-0000-00006D360000}"/>
    <cellStyle name="Vírgula 7 6 6 5" xfId="6073" xr:uid="{00000000-0005-0000-0000-00006E360000}"/>
    <cellStyle name="Vírgula 7 6 7" xfId="2747" xr:uid="{00000000-0005-0000-0000-00006F360000}"/>
    <cellStyle name="Vírgula 7 6 7 2" xfId="13412" xr:uid="{00000000-0005-0000-0000-000070360000}"/>
    <cellStyle name="Vírgula 7 6 7 3" xfId="11090" xr:uid="{00000000-0005-0000-0000-000071360000}"/>
    <cellStyle name="Vírgula 7 6 8" xfId="11091" xr:uid="{00000000-0005-0000-0000-000072360000}"/>
    <cellStyle name="Vírgula 7 6 9" xfId="6385" xr:uid="{00000000-0005-0000-0000-000073360000}"/>
    <cellStyle name="Vírgula 7 7" xfId="521" xr:uid="{00000000-0005-0000-0000-000074360000}"/>
    <cellStyle name="Vírgula 7 7 2" xfId="1080" xr:uid="{00000000-0005-0000-0000-000075360000}"/>
    <cellStyle name="Vírgula 7 7 2 2" xfId="1990" xr:uid="{00000000-0005-0000-0000-000076360000}"/>
    <cellStyle name="Vírgula 7 7 2 2 2" xfId="3946" xr:uid="{00000000-0005-0000-0000-000077360000}"/>
    <cellStyle name="Vírgula 7 7 2 2 2 2" xfId="14611" xr:uid="{00000000-0005-0000-0000-000078360000}"/>
    <cellStyle name="Vírgula 7 7 2 2 2 3" xfId="11092" xr:uid="{00000000-0005-0000-0000-000079360000}"/>
    <cellStyle name="Vírgula 7 7 2 2 3" xfId="11093" xr:uid="{00000000-0005-0000-0000-00007A360000}"/>
    <cellStyle name="Vírgula 7 7 2 2 4" xfId="7584" xr:uid="{00000000-0005-0000-0000-00007B360000}"/>
    <cellStyle name="Vírgula 7 7 2 2 5" xfId="12798" xr:uid="{00000000-0005-0000-0000-00007C360000}"/>
    <cellStyle name="Vírgula 7 7 2 2 6" xfId="5759" xr:uid="{00000000-0005-0000-0000-00007D360000}"/>
    <cellStyle name="Vírgula 7 7 2 3" xfId="3110" xr:uid="{00000000-0005-0000-0000-00007E360000}"/>
    <cellStyle name="Vírgula 7 7 2 3 2" xfId="13775" xr:uid="{00000000-0005-0000-0000-00007F360000}"/>
    <cellStyle name="Vírgula 7 7 2 3 3" xfId="11094" xr:uid="{00000000-0005-0000-0000-000080360000}"/>
    <cellStyle name="Vírgula 7 7 2 4" xfId="11095" xr:uid="{00000000-0005-0000-0000-000081360000}"/>
    <cellStyle name="Vírgula 7 7 2 5" xfId="6748" xr:uid="{00000000-0005-0000-0000-000082360000}"/>
    <cellStyle name="Vírgula 7 7 2 6" xfId="11962" xr:uid="{00000000-0005-0000-0000-000083360000}"/>
    <cellStyle name="Vírgula 7 7 2 7" xfId="4923" xr:uid="{00000000-0005-0000-0000-000084360000}"/>
    <cellStyle name="Vírgula 7 7 3" xfId="1989" xr:uid="{00000000-0005-0000-0000-000085360000}"/>
    <cellStyle name="Vírgula 7 7 3 2" xfId="3945" xr:uid="{00000000-0005-0000-0000-000086360000}"/>
    <cellStyle name="Vírgula 7 7 3 2 2" xfId="14610" xr:uid="{00000000-0005-0000-0000-000087360000}"/>
    <cellStyle name="Vírgula 7 7 3 2 3" xfId="11096" xr:uid="{00000000-0005-0000-0000-000088360000}"/>
    <cellStyle name="Vírgula 7 7 3 3" xfId="11097" xr:uid="{00000000-0005-0000-0000-000089360000}"/>
    <cellStyle name="Vírgula 7 7 3 4" xfId="7583" xr:uid="{00000000-0005-0000-0000-00008A360000}"/>
    <cellStyle name="Vírgula 7 7 3 5" xfId="12797" xr:uid="{00000000-0005-0000-0000-00008B360000}"/>
    <cellStyle name="Vírgula 7 7 3 6" xfId="5758" xr:uid="{00000000-0005-0000-0000-00008C360000}"/>
    <cellStyle name="Vírgula 7 7 4" xfId="2658" xr:uid="{00000000-0005-0000-0000-00008D360000}"/>
    <cellStyle name="Vírgula 7 7 4 2" xfId="13323" xr:uid="{00000000-0005-0000-0000-00008E360000}"/>
    <cellStyle name="Vírgula 7 7 4 3" xfId="11098" xr:uid="{00000000-0005-0000-0000-00008F360000}"/>
    <cellStyle name="Vírgula 7 7 5" xfId="11099" xr:uid="{00000000-0005-0000-0000-000090360000}"/>
    <cellStyle name="Vírgula 7 7 6" xfId="6296" xr:uid="{00000000-0005-0000-0000-000091360000}"/>
    <cellStyle name="Vírgula 7 7 7" xfId="11510" xr:uid="{00000000-0005-0000-0000-000092360000}"/>
    <cellStyle name="Vírgula 7 7 8" xfId="4471" xr:uid="{00000000-0005-0000-0000-000093360000}"/>
    <cellStyle name="Vírgula 7 8" xfId="729" xr:uid="{00000000-0005-0000-0000-000094360000}"/>
    <cellStyle name="Vírgula 7 8 2" xfId="1192" xr:uid="{00000000-0005-0000-0000-000095360000}"/>
    <cellStyle name="Vírgula 7 8 2 2" xfId="1992" xr:uid="{00000000-0005-0000-0000-000096360000}"/>
    <cellStyle name="Vírgula 7 8 2 2 2" xfId="3948" xr:uid="{00000000-0005-0000-0000-000097360000}"/>
    <cellStyle name="Vírgula 7 8 2 2 2 2" xfId="14613" xr:uid="{00000000-0005-0000-0000-000098360000}"/>
    <cellStyle name="Vírgula 7 8 2 2 2 3" xfId="11100" xr:uid="{00000000-0005-0000-0000-000099360000}"/>
    <cellStyle name="Vírgula 7 8 2 2 3" xfId="11101" xr:uid="{00000000-0005-0000-0000-00009A360000}"/>
    <cellStyle name="Vírgula 7 8 2 2 4" xfId="7586" xr:uid="{00000000-0005-0000-0000-00009B360000}"/>
    <cellStyle name="Vírgula 7 8 2 2 5" xfId="12800" xr:uid="{00000000-0005-0000-0000-00009C360000}"/>
    <cellStyle name="Vírgula 7 8 2 2 6" xfId="5761" xr:uid="{00000000-0005-0000-0000-00009D360000}"/>
    <cellStyle name="Vírgula 7 8 2 3" xfId="3160" xr:uid="{00000000-0005-0000-0000-00009E360000}"/>
    <cellStyle name="Vírgula 7 8 2 3 2" xfId="13825" xr:uid="{00000000-0005-0000-0000-00009F360000}"/>
    <cellStyle name="Vírgula 7 8 2 3 3" xfId="11102" xr:uid="{00000000-0005-0000-0000-0000A0360000}"/>
    <cellStyle name="Vírgula 7 8 2 4" xfId="11103" xr:uid="{00000000-0005-0000-0000-0000A1360000}"/>
    <cellStyle name="Vírgula 7 8 2 5" xfId="6798" xr:uid="{00000000-0005-0000-0000-0000A2360000}"/>
    <cellStyle name="Vírgula 7 8 2 6" xfId="12012" xr:uid="{00000000-0005-0000-0000-0000A3360000}"/>
    <cellStyle name="Vírgula 7 8 2 7" xfId="4973" xr:uid="{00000000-0005-0000-0000-0000A4360000}"/>
    <cellStyle name="Vírgula 7 8 3" xfId="1991" xr:uid="{00000000-0005-0000-0000-0000A5360000}"/>
    <cellStyle name="Vírgula 7 8 3 2" xfId="3947" xr:uid="{00000000-0005-0000-0000-0000A6360000}"/>
    <cellStyle name="Vírgula 7 8 3 2 2" xfId="14612" xr:uid="{00000000-0005-0000-0000-0000A7360000}"/>
    <cellStyle name="Vírgula 7 8 3 2 3" xfId="11104" xr:uid="{00000000-0005-0000-0000-0000A8360000}"/>
    <cellStyle name="Vírgula 7 8 3 3" xfId="11105" xr:uid="{00000000-0005-0000-0000-0000A9360000}"/>
    <cellStyle name="Vírgula 7 8 3 4" xfId="7585" xr:uid="{00000000-0005-0000-0000-0000AA360000}"/>
    <cellStyle name="Vírgula 7 8 3 5" xfId="12799" xr:uid="{00000000-0005-0000-0000-0000AB360000}"/>
    <cellStyle name="Vírgula 7 8 3 6" xfId="5760" xr:uid="{00000000-0005-0000-0000-0000AC360000}"/>
    <cellStyle name="Vírgula 7 8 4" xfId="2793" xr:uid="{00000000-0005-0000-0000-0000AD360000}"/>
    <cellStyle name="Vírgula 7 8 4 2" xfId="13458" xr:uid="{00000000-0005-0000-0000-0000AE360000}"/>
    <cellStyle name="Vírgula 7 8 4 3" xfId="11106" xr:uid="{00000000-0005-0000-0000-0000AF360000}"/>
    <cellStyle name="Vírgula 7 8 5" xfId="11107" xr:uid="{00000000-0005-0000-0000-0000B0360000}"/>
    <cellStyle name="Vírgula 7 8 6" xfId="6431" xr:uid="{00000000-0005-0000-0000-0000B1360000}"/>
    <cellStyle name="Vírgula 7 8 7" xfId="11645" xr:uid="{00000000-0005-0000-0000-0000B2360000}"/>
    <cellStyle name="Vírgula 7 8 8" xfId="4606" xr:uid="{00000000-0005-0000-0000-0000B3360000}"/>
    <cellStyle name="Vírgula 7 9" xfId="406" xr:uid="{00000000-0005-0000-0000-0000B4360000}"/>
    <cellStyle name="Vírgula 7 9 2" xfId="1025" xr:uid="{00000000-0005-0000-0000-0000B5360000}"/>
    <cellStyle name="Vírgula 7 9 2 2" xfId="1994" xr:uid="{00000000-0005-0000-0000-0000B6360000}"/>
    <cellStyle name="Vírgula 7 9 2 2 2" xfId="3950" xr:uid="{00000000-0005-0000-0000-0000B7360000}"/>
    <cellStyle name="Vírgula 7 9 2 2 2 2" xfId="14615" xr:uid="{00000000-0005-0000-0000-0000B8360000}"/>
    <cellStyle name="Vírgula 7 9 2 2 2 3" xfId="11108" xr:uid="{00000000-0005-0000-0000-0000B9360000}"/>
    <cellStyle name="Vírgula 7 9 2 2 3" xfId="11109" xr:uid="{00000000-0005-0000-0000-0000BA360000}"/>
    <cellStyle name="Vírgula 7 9 2 2 4" xfId="7588" xr:uid="{00000000-0005-0000-0000-0000BB360000}"/>
    <cellStyle name="Vírgula 7 9 2 2 5" xfId="12802" xr:uid="{00000000-0005-0000-0000-0000BC360000}"/>
    <cellStyle name="Vírgula 7 9 2 2 6" xfId="5763" xr:uid="{00000000-0005-0000-0000-0000BD360000}"/>
    <cellStyle name="Vírgula 7 9 2 3" xfId="3066" xr:uid="{00000000-0005-0000-0000-0000BE360000}"/>
    <cellStyle name="Vírgula 7 9 2 3 2" xfId="13731" xr:uid="{00000000-0005-0000-0000-0000BF360000}"/>
    <cellStyle name="Vírgula 7 9 2 3 3" xfId="11110" xr:uid="{00000000-0005-0000-0000-0000C0360000}"/>
    <cellStyle name="Vírgula 7 9 2 4" xfId="11111" xr:uid="{00000000-0005-0000-0000-0000C1360000}"/>
    <cellStyle name="Vírgula 7 9 2 5" xfId="6704" xr:uid="{00000000-0005-0000-0000-0000C2360000}"/>
    <cellStyle name="Vírgula 7 9 2 6" xfId="11918" xr:uid="{00000000-0005-0000-0000-0000C3360000}"/>
    <cellStyle name="Vírgula 7 9 2 7" xfId="4879" xr:uid="{00000000-0005-0000-0000-0000C4360000}"/>
    <cellStyle name="Vírgula 7 9 3" xfId="1993" xr:uid="{00000000-0005-0000-0000-0000C5360000}"/>
    <cellStyle name="Vírgula 7 9 3 2" xfId="3949" xr:uid="{00000000-0005-0000-0000-0000C6360000}"/>
    <cellStyle name="Vírgula 7 9 3 2 2" xfId="14614" xr:uid="{00000000-0005-0000-0000-0000C7360000}"/>
    <cellStyle name="Vírgula 7 9 3 2 3" xfId="11112" xr:uid="{00000000-0005-0000-0000-0000C8360000}"/>
    <cellStyle name="Vírgula 7 9 3 3" xfId="11113" xr:uid="{00000000-0005-0000-0000-0000C9360000}"/>
    <cellStyle name="Vírgula 7 9 3 4" xfId="7587" xr:uid="{00000000-0005-0000-0000-0000CA360000}"/>
    <cellStyle name="Vírgula 7 9 3 5" xfId="12801" xr:uid="{00000000-0005-0000-0000-0000CB360000}"/>
    <cellStyle name="Vírgula 7 9 3 6" xfId="5762" xr:uid="{00000000-0005-0000-0000-0000CC360000}"/>
    <cellStyle name="Vírgula 7 9 4" xfId="2609" xr:uid="{00000000-0005-0000-0000-0000CD360000}"/>
    <cellStyle name="Vírgula 7 9 4 2" xfId="13274" xr:uid="{00000000-0005-0000-0000-0000CE360000}"/>
    <cellStyle name="Vírgula 7 9 4 3" xfId="11114" xr:uid="{00000000-0005-0000-0000-0000CF360000}"/>
    <cellStyle name="Vírgula 7 9 5" xfId="11115" xr:uid="{00000000-0005-0000-0000-0000D0360000}"/>
    <cellStyle name="Vírgula 7 9 6" xfId="6247" xr:uid="{00000000-0005-0000-0000-0000D1360000}"/>
    <cellStyle name="Vírgula 7 9 7" xfId="11461" xr:uid="{00000000-0005-0000-0000-0000D2360000}"/>
    <cellStyle name="Vírgula 7 9 8" xfId="4422" xr:uid="{00000000-0005-0000-0000-0000D3360000}"/>
    <cellStyle name="Vírgula 8" xfId="110" xr:uid="{00000000-0005-0000-0000-0000D4360000}"/>
    <cellStyle name="Vírgula 8 10" xfId="1345" xr:uid="{00000000-0005-0000-0000-0000D5360000}"/>
    <cellStyle name="Vírgula 8 10 2" xfId="3301" xr:uid="{00000000-0005-0000-0000-0000D6360000}"/>
    <cellStyle name="Vírgula 8 10 2 2" xfId="13966" xr:uid="{00000000-0005-0000-0000-0000D7360000}"/>
    <cellStyle name="Vírgula 8 10 2 3" xfId="11116" xr:uid="{00000000-0005-0000-0000-0000D8360000}"/>
    <cellStyle name="Vírgula 8 10 3" xfId="11117" xr:uid="{00000000-0005-0000-0000-0000D9360000}"/>
    <cellStyle name="Vírgula 8 10 4" xfId="6939" xr:uid="{00000000-0005-0000-0000-0000DA360000}"/>
    <cellStyle name="Vírgula 8 10 5" xfId="12153" xr:uid="{00000000-0005-0000-0000-0000DB360000}"/>
    <cellStyle name="Vírgula 8 10 6" xfId="5114" xr:uid="{00000000-0005-0000-0000-0000DC360000}"/>
    <cellStyle name="Vírgula 8 11" xfId="295" xr:uid="{00000000-0005-0000-0000-0000DD360000}"/>
    <cellStyle name="Vírgula 8 11 2" xfId="2568" xr:uid="{00000000-0005-0000-0000-0000DE360000}"/>
    <cellStyle name="Vírgula 8 11 2 2" xfId="13233" xr:uid="{00000000-0005-0000-0000-0000DF360000}"/>
    <cellStyle name="Vírgula 8 11 2 3" xfId="11118" xr:uid="{00000000-0005-0000-0000-0000E0360000}"/>
    <cellStyle name="Vírgula 8 11 3" xfId="11119" xr:uid="{00000000-0005-0000-0000-0000E1360000}"/>
    <cellStyle name="Vírgula 8 11 4" xfId="6206" xr:uid="{00000000-0005-0000-0000-0000E2360000}"/>
    <cellStyle name="Vírgula 8 11 5" xfId="11420" xr:uid="{00000000-0005-0000-0000-0000E3360000}"/>
    <cellStyle name="Vírgula 8 11 6" xfId="4381" xr:uid="{00000000-0005-0000-0000-0000E4360000}"/>
    <cellStyle name="Vírgula 8 12" xfId="2185" xr:uid="{00000000-0005-0000-0000-0000E5360000}"/>
    <cellStyle name="Vírgula 8 12 2" xfId="4041" xr:uid="{00000000-0005-0000-0000-0000E6360000}"/>
    <cellStyle name="Vírgula 8 12 2 2" xfId="14703" xr:uid="{00000000-0005-0000-0000-0000E7360000}"/>
    <cellStyle name="Vírgula 8 12 2 3" xfId="11120" xr:uid="{00000000-0005-0000-0000-0000E8360000}"/>
    <cellStyle name="Vírgula 8 12 3" xfId="11121" xr:uid="{00000000-0005-0000-0000-0000E9360000}"/>
    <cellStyle name="Vírgula 8 12 4" xfId="7679" xr:uid="{00000000-0005-0000-0000-0000EA360000}"/>
    <cellStyle name="Vírgula 8 12 5" xfId="12890" xr:uid="{00000000-0005-0000-0000-0000EB360000}"/>
    <cellStyle name="Vírgula 8 12 6" xfId="5851" xr:uid="{00000000-0005-0000-0000-0000EC360000}"/>
    <cellStyle name="Vírgula 8 13" xfId="2334" xr:uid="{00000000-0005-0000-0000-0000ED360000}"/>
    <cellStyle name="Vírgula 8 13 2" xfId="4177" xr:uid="{00000000-0005-0000-0000-0000EE360000}"/>
    <cellStyle name="Vírgula 8 13 2 2" xfId="14839" xr:uid="{00000000-0005-0000-0000-0000EF360000}"/>
    <cellStyle name="Vírgula 8 13 2 3" xfId="11122" xr:uid="{00000000-0005-0000-0000-0000F0360000}"/>
    <cellStyle name="Vírgula 8 13 3" xfId="7815" xr:uid="{00000000-0005-0000-0000-0000F1360000}"/>
    <cellStyle name="Vírgula 8 13 4" xfId="13026" xr:uid="{00000000-0005-0000-0000-0000F2360000}"/>
    <cellStyle name="Vírgula 8 13 5" xfId="5987" xr:uid="{00000000-0005-0000-0000-0000F3360000}"/>
    <cellStyle name="Vírgula 8 14" xfId="2496" xr:uid="{00000000-0005-0000-0000-0000F4360000}"/>
    <cellStyle name="Vírgula 8 14 2" xfId="11123" xr:uid="{00000000-0005-0000-0000-0000F5360000}"/>
    <cellStyle name="Vírgula 8 14 3" xfId="13163" xr:uid="{00000000-0005-0000-0000-0000F6360000}"/>
    <cellStyle name="Vírgula 8 14 4" xfId="6093" xr:uid="{00000000-0005-0000-0000-0000F7360000}"/>
    <cellStyle name="Vírgula 8 15" xfId="11124" xr:uid="{00000000-0005-0000-0000-0000F8360000}"/>
    <cellStyle name="Vírgula 8 16" xfId="6134" xr:uid="{00000000-0005-0000-0000-0000F9360000}"/>
    <cellStyle name="Vírgula 8 17" xfId="11350" xr:uid="{00000000-0005-0000-0000-0000FA360000}"/>
    <cellStyle name="Vírgula 8 18" xfId="4311" xr:uid="{00000000-0005-0000-0000-0000FB360000}"/>
    <cellStyle name="Vírgula 8 2" xfId="158" xr:uid="{00000000-0005-0000-0000-0000FC360000}"/>
    <cellStyle name="Vírgula 8 2 10" xfId="2186" xr:uid="{00000000-0005-0000-0000-0000FD360000}"/>
    <cellStyle name="Vírgula 8 2 10 2" xfId="4042" xr:uid="{00000000-0005-0000-0000-0000FE360000}"/>
    <cellStyle name="Vírgula 8 2 10 2 2" xfId="14704" xr:uid="{00000000-0005-0000-0000-0000FF360000}"/>
    <cellStyle name="Vírgula 8 2 10 2 3" xfId="11125" xr:uid="{00000000-0005-0000-0000-000000370000}"/>
    <cellStyle name="Vírgula 8 2 10 3" xfId="11126" xr:uid="{00000000-0005-0000-0000-000001370000}"/>
    <cellStyle name="Vírgula 8 2 10 4" xfId="7680" xr:uid="{00000000-0005-0000-0000-000002370000}"/>
    <cellStyle name="Vírgula 8 2 10 5" xfId="12891" xr:uid="{00000000-0005-0000-0000-000003370000}"/>
    <cellStyle name="Vírgula 8 2 10 6" xfId="5852" xr:uid="{00000000-0005-0000-0000-000004370000}"/>
    <cellStyle name="Vírgula 8 2 11" xfId="2335" xr:uid="{00000000-0005-0000-0000-000005370000}"/>
    <cellStyle name="Vírgula 8 2 11 2" xfId="4178" xr:uid="{00000000-0005-0000-0000-000006370000}"/>
    <cellStyle name="Vírgula 8 2 11 2 2" xfId="14840" xr:uid="{00000000-0005-0000-0000-000007370000}"/>
    <cellStyle name="Vírgula 8 2 11 2 3" xfId="11127" xr:uid="{00000000-0005-0000-0000-000008370000}"/>
    <cellStyle name="Vírgula 8 2 11 3" xfId="7816" xr:uid="{00000000-0005-0000-0000-000009370000}"/>
    <cellStyle name="Vírgula 8 2 11 4" xfId="13027" xr:uid="{00000000-0005-0000-0000-00000A370000}"/>
    <cellStyle name="Vírgula 8 2 11 5" xfId="5988" xr:uid="{00000000-0005-0000-0000-00000B370000}"/>
    <cellStyle name="Vírgula 8 2 12" xfId="2508" xr:uid="{00000000-0005-0000-0000-00000C370000}"/>
    <cellStyle name="Vírgula 8 2 12 2" xfId="11128" xr:uid="{00000000-0005-0000-0000-00000D370000}"/>
    <cellStyle name="Vírgula 8 2 12 3" xfId="13175" xr:uid="{00000000-0005-0000-0000-00000E370000}"/>
    <cellStyle name="Vírgula 8 2 12 4" xfId="6123" xr:uid="{00000000-0005-0000-0000-00000F370000}"/>
    <cellStyle name="Vírgula 8 2 13" xfId="11129" xr:uid="{00000000-0005-0000-0000-000010370000}"/>
    <cellStyle name="Vírgula 8 2 14" xfId="6146" xr:uid="{00000000-0005-0000-0000-000011370000}"/>
    <cellStyle name="Vírgula 8 2 15" xfId="11362" xr:uid="{00000000-0005-0000-0000-000012370000}"/>
    <cellStyle name="Vírgula 8 2 16" xfId="4323" xr:uid="{00000000-0005-0000-0000-000013370000}"/>
    <cellStyle name="Vírgula 8 2 2" xfId="638" xr:uid="{00000000-0005-0000-0000-000014370000}"/>
    <cellStyle name="Vírgula 8 2 2 10" xfId="11561" xr:uid="{00000000-0005-0000-0000-000015370000}"/>
    <cellStyle name="Vírgula 8 2 2 11" xfId="4522" xr:uid="{00000000-0005-0000-0000-000016370000}"/>
    <cellStyle name="Vírgula 8 2 2 2" xfId="781" xr:uid="{00000000-0005-0000-0000-000017370000}"/>
    <cellStyle name="Vírgula 8 2 2 2 2" xfId="1243" xr:uid="{00000000-0005-0000-0000-000018370000}"/>
    <cellStyle name="Vírgula 8 2 2 2 2 2" xfId="1997" xr:uid="{00000000-0005-0000-0000-000019370000}"/>
    <cellStyle name="Vírgula 8 2 2 2 2 2 2" xfId="3953" xr:uid="{00000000-0005-0000-0000-00001A370000}"/>
    <cellStyle name="Vírgula 8 2 2 2 2 2 2 2" xfId="14618" xr:uid="{00000000-0005-0000-0000-00001B370000}"/>
    <cellStyle name="Vírgula 8 2 2 2 2 2 2 3" xfId="11130" xr:uid="{00000000-0005-0000-0000-00001C370000}"/>
    <cellStyle name="Vírgula 8 2 2 2 2 2 3" xfId="11131" xr:uid="{00000000-0005-0000-0000-00001D370000}"/>
    <cellStyle name="Vírgula 8 2 2 2 2 2 4" xfId="7591" xr:uid="{00000000-0005-0000-0000-00001E370000}"/>
    <cellStyle name="Vírgula 8 2 2 2 2 2 5" xfId="12805" xr:uid="{00000000-0005-0000-0000-00001F370000}"/>
    <cellStyle name="Vírgula 8 2 2 2 2 2 6" xfId="5766" xr:uid="{00000000-0005-0000-0000-000020370000}"/>
    <cellStyle name="Vírgula 8 2 2 2 2 3" xfId="3211" xr:uid="{00000000-0005-0000-0000-000021370000}"/>
    <cellStyle name="Vírgula 8 2 2 2 2 3 2" xfId="13876" xr:uid="{00000000-0005-0000-0000-000022370000}"/>
    <cellStyle name="Vírgula 8 2 2 2 2 3 3" xfId="11132" xr:uid="{00000000-0005-0000-0000-000023370000}"/>
    <cellStyle name="Vírgula 8 2 2 2 2 4" xfId="11133" xr:uid="{00000000-0005-0000-0000-000024370000}"/>
    <cellStyle name="Vírgula 8 2 2 2 2 5" xfId="6849" xr:uid="{00000000-0005-0000-0000-000025370000}"/>
    <cellStyle name="Vírgula 8 2 2 2 2 6" xfId="12063" xr:uid="{00000000-0005-0000-0000-000026370000}"/>
    <cellStyle name="Vírgula 8 2 2 2 2 7" xfId="5024" xr:uid="{00000000-0005-0000-0000-000027370000}"/>
    <cellStyle name="Vírgula 8 2 2 2 3" xfId="1996" xr:uid="{00000000-0005-0000-0000-000028370000}"/>
    <cellStyle name="Vírgula 8 2 2 2 3 2" xfId="3952" xr:uid="{00000000-0005-0000-0000-000029370000}"/>
    <cellStyle name="Vírgula 8 2 2 2 3 2 2" xfId="14617" xr:uid="{00000000-0005-0000-0000-00002A370000}"/>
    <cellStyle name="Vírgula 8 2 2 2 3 2 3" xfId="11134" xr:uid="{00000000-0005-0000-0000-00002B370000}"/>
    <cellStyle name="Vírgula 8 2 2 2 3 3" xfId="11135" xr:uid="{00000000-0005-0000-0000-00002C370000}"/>
    <cellStyle name="Vírgula 8 2 2 2 3 4" xfId="7590" xr:uid="{00000000-0005-0000-0000-00002D370000}"/>
    <cellStyle name="Vírgula 8 2 2 2 3 5" xfId="12804" xr:uid="{00000000-0005-0000-0000-00002E370000}"/>
    <cellStyle name="Vírgula 8 2 2 2 3 6" xfId="5765" xr:uid="{00000000-0005-0000-0000-00002F370000}"/>
    <cellStyle name="Vírgula 8 2 2 2 4" xfId="2844" xr:uid="{00000000-0005-0000-0000-000030370000}"/>
    <cellStyle name="Vírgula 8 2 2 2 4 2" xfId="13509" xr:uid="{00000000-0005-0000-0000-000031370000}"/>
    <cellStyle name="Vírgula 8 2 2 2 4 3" xfId="11136" xr:uid="{00000000-0005-0000-0000-000032370000}"/>
    <cellStyle name="Vírgula 8 2 2 2 5" xfId="11137" xr:uid="{00000000-0005-0000-0000-000033370000}"/>
    <cellStyle name="Vírgula 8 2 2 2 6" xfId="6482" xr:uid="{00000000-0005-0000-0000-000034370000}"/>
    <cellStyle name="Vírgula 8 2 2 2 7" xfId="11696" xr:uid="{00000000-0005-0000-0000-000035370000}"/>
    <cellStyle name="Vírgula 8 2 2 2 8" xfId="4657" xr:uid="{00000000-0005-0000-0000-000036370000}"/>
    <cellStyle name="Vírgula 8 2 2 3" xfId="933" xr:uid="{00000000-0005-0000-0000-000037370000}"/>
    <cellStyle name="Vírgula 8 2 2 3 2" xfId="1998" xr:uid="{00000000-0005-0000-0000-000038370000}"/>
    <cellStyle name="Vírgula 8 2 2 3 2 2" xfId="3954" xr:uid="{00000000-0005-0000-0000-000039370000}"/>
    <cellStyle name="Vírgula 8 2 2 3 2 2 2" xfId="14619" xr:uid="{00000000-0005-0000-0000-00003A370000}"/>
    <cellStyle name="Vírgula 8 2 2 3 2 2 3" xfId="11138" xr:uid="{00000000-0005-0000-0000-00003B370000}"/>
    <cellStyle name="Vírgula 8 2 2 3 2 3" xfId="11139" xr:uid="{00000000-0005-0000-0000-00003C370000}"/>
    <cellStyle name="Vírgula 8 2 2 3 2 4" xfId="7592" xr:uid="{00000000-0005-0000-0000-00003D370000}"/>
    <cellStyle name="Vírgula 8 2 2 3 2 5" xfId="12806" xr:uid="{00000000-0005-0000-0000-00003E370000}"/>
    <cellStyle name="Vírgula 8 2 2 3 2 6" xfId="5767" xr:uid="{00000000-0005-0000-0000-00003F370000}"/>
    <cellStyle name="Vírgula 8 2 2 3 3" xfId="2982" xr:uid="{00000000-0005-0000-0000-000040370000}"/>
    <cellStyle name="Vírgula 8 2 2 3 3 2" xfId="13647" xr:uid="{00000000-0005-0000-0000-000041370000}"/>
    <cellStyle name="Vírgula 8 2 2 3 3 3" xfId="11140" xr:uid="{00000000-0005-0000-0000-000042370000}"/>
    <cellStyle name="Vírgula 8 2 2 3 4" xfId="11141" xr:uid="{00000000-0005-0000-0000-000043370000}"/>
    <cellStyle name="Vírgula 8 2 2 3 5" xfId="6620" xr:uid="{00000000-0005-0000-0000-000044370000}"/>
    <cellStyle name="Vírgula 8 2 2 3 6" xfId="11834" xr:uid="{00000000-0005-0000-0000-000045370000}"/>
    <cellStyle name="Vírgula 8 2 2 3 7" xfId="4795" xr:uid="{00000000-0005-0000-0000-000046370000}"/>
    <cellStyle name="Vírgula 8 2 2 4" xfId="1995" xr:uid="{00000000-0005-0000-0000-000047370000}"/>
    <cellStyle name="Vírgula 8 2 2 4 2" xfId="3951" xr:uid="{00000000-0005-0000-0000-000048370000}"/>
    <cellStyle name="Vírgula 8 2 2 4 2 2" xfId="14616" xr:uid="{00000000-0005-0000-0000-000049370000}"/>
    <cellStyle name="Vírgula 8 2 2 4 2 3" xfId="11142" xr:uid="{00000000-0005-0000-0000-00004A370000}"/>
    <cellStyle name="Vírgula 8 2 2 4 3" xfId="11143" xr:uid="{00000000-0005-0000-0000-00004B370000}"/>
    <cellStyle name="Vírgula 8 2 2 4 4" xfId="7589" xr:uid="{00000000-0005-0000-0000-00004C370000}"/>
    <cellStyle name="Vírgula 8 2 2 4 5" xfId="12803" xr:uid="{00000000-0005-0000-0000-00004D370000}"/>
    <cellStyle name="Vírgula 8 2 2 4 6" xfId="5764" xr:uid="{00000000-0005-0000-0000-00004E370000}"/>
    <cellStyle name="Vírgula 8 2 2 5" xfId="2238" xr:uid="{00000000-0005-0000-0000-00004F370000}"/>
    <cellStyle name="Vírgula 8 2 2 5 2" xfId="4090" xr:uid="{00000000-0005-0000-0000-000050370000}"/>
    <cellStyle name="Vírgula 8 2 2 5 2 2" xfId="14752" xr:uid="{00000000-0005-0000-0000-000051370000}"/>
    <cellStyle name="Vírgula 8 2 2 5 2 3" xfId="11144" xr:uid="{00000000-0005-0000-0000-000052370000}"/>
    <cellStyle name="Vírgula 8 2 2 5 3" xfId="11145" xr:uid="{00000000-0005-0000-0000-000053370000}"/>
    <cellStyle name="Vírgula 8 2 2 5 4" xfId="7728" xr:uid="{00000000-0005-0000-0000-000054370000}"/>
    <cellStyle name="Vírgula 8 2 2 5 5" xfId="12939" xr:uid="{00000000-0005-0000-0000-000055370000}"/>
    <cellStyle name="Vírgula 8 2 2 5 6" xfId="5900" xr:uid="{00000000-0005-0000-0000-000056370000}"/>
    <cellStyle name="Vírgula 8 2 2 6" xfId="2382" xr:uid="{00000000-0005-0000-0000-000057370000}"/>
    <cellStyle name="Vírgula 8 2 2 6 2" xfId="4225" xr:uid="{00000000-0005-0000-0000-000058370000}"/>
    <cellStyle name="Vírgula 8 2 2 6 2 2" xfId="14887" xr:uid="{00000000-0005-0000-0000-000059370000}"/>
    <cellStyle name="Vírgula 8 2 2 6 2 3" xfId="11146" xr:uid="{00000000-0005-0000-0000-00005A370000}"/>
    <cellStyle name="Vírgula 8 2 2 6 3" xfId="7863" xr:uid="{00000000-0005-0000-0000-00005B370000}"/>
    <cellStyle name="Vírgula 8 2 2 6 4" xfId="13074" xr:uid="{00000000-0005-0000-0000-00005C370000}"/>
    <cellStyle name="Vírgula 8 2 2 6 5" xfId="6035" xr:uid="{00000000-0005-0000-0000-00005D370000}"/>
    <cellStyle name="Vírgula 8 2 2 7" xfId="2709" xr:uid="{00000000-0005-0000-0000-00005E370000}"/>
    <cellStyle name="Vírgula 8 2 2 7 2" xfId="13374" xr:uid="{00000000-0005-0000-0000-00005F370000}"/>
    <cellStyle name="Vírgula 8 2 2 7 3" xfId="11147" xr:uid="{00000000-0005-0000-0000-000060370000}"/>
    <cellStyle name="Vírgula 8 2 2 8" xfId="11148" xr:uid="{00000000-0005-0000-0000-000061370000}"/>
    <cellStyle name="Vírgula 8 2 2 9" xfId="6347" xr:uid="{00000000-0005-0000-0000-000062370000}"/>
    <cellStyle name="Vírgula 8 2 3" xfId="683" xr:uid="{00000000-0005-0000-0000-000063370000}"/>
    <cellStyle name="Vírgula 8 2 3 10" xfId="11604" xr:uid="{00000000-0005-0000-0000-000064370000}"/>
    <cellStyle name="Vírgula 8 2 3 11" xfId="4565" xr:uid="{00000000-0005-0000-0000-000065370000}"/>
    <cellStyle name="Vírgula 8 2 3 2" xfId="824" xr:uid="{00000000-0005-0000-0000-000066370000}"/>
    <cellStyle name="Vírgula 8 2 3 2 2" xfId="1286" xr:uid="{00000000-0005-0000-0000-000067370000}"/>
    <cellStyle name="Vírgula 8 2 3 2 2 2" xfId="2001" xr:uid="{00000000-0005-0000-0000-000068370000}"/>
    <cellStyle name="Vírgula 8 2 3 2 2 2 2" xfId="3957" xr:uid="{00000000-0005-0000-0000-000069370000}"/>
    <cellStyle name="Vírgula 8 2 3 2 2 2 2 2" xfId="14622" xr:uid="{00000000-0005-0000-0000-00006A370000}"/>
    <cellStyle name="Vírgula 8 2 3 2 2 2 2 3" xfId="11149" xr:uid="{00000000-0005-0000-0000-00006B370000}"/>
    <cellStyle name="Vírgula 8 2 3 2 2 2 3" xfId="11150" xr:uid="{00000000-0005-0000-0000-00006C370000}"/>
    <cellStyle name="Vírgula 8 2 3 2 2 2 4" xfId="7595" xr:uid="{00000000-0005-0000-0000-00006D370000}"/>
    <cellStyle name="Vírgula 8 2 3 2 2 2 5" xfId="12809" xr:uid="{00000000-0005-0000-0000-00006E370000}"/>
    <cellStyle name="Vírgula 8 2 3 2 2 2 6" xfId="5770" xr:uid="{00000000-0005-0000-0000-00006F370000}"/>
    <cellStyle name="Vírgula 8 2 3 2 2 3" xfId="3254" xr:uid="{00000000-0005-0000-0000-000070370000}"/>
    <cellStyle name="Vírgula 8 2 3 2 2 3 2" xfId="13919" xr:uid="{00000000-0005-0000-0000-000071370000}"/>
    <cellStyle name="Vírgula 8 2 3 2 2 3 3" xfId="11151" xr:uid="{00000000-0005-0000-0000-000072370000}"/>
    <cellStyle name="Vírgula 8 2 3 2 2 4" xfId="11152" xr:uid="{00000000-0005-0000-0000-000073370000}"/>
    <cellStyle name="Vírgula 8 2 3 2 2 5" xfId="6892" xr:uid="{00000000-0005-0000-0000-000074370000}"/>
    <cellStyle name="Vírgula 8 2 3 2 2 6" xfId="12106" xr:uid="{00000000-0005-0000-0000-000075370000}"/>
    <cellStyle name="Vírgula 8 2 3 2 2 7" xfId="5067" xr:uid="{00000000-0005-0000-0000-000076370000}"/>
    <cellStyle name="Vírgula 8 2 3 2 3" xfId="2000" xr:uid="{00000000-0005-0000-0000-000077370000}"/>
    <cellStyle name="Vírgula 8 2 3 2 3 2" xfId="3956" xr:uid="{00000000-0005-0000-0000-000078370000}"/>
    <cellStyle name="Vírgula 8 2 3 2 3 2 2" xfId="14621" xr:uid="{00000000-0005-0000-0000-000079370000}"/>
    <cellStyle name="Vírgula 8 2 3 2 3 2 3" xfId="11153" xr:uid="{00000000-0005-0000-0000-00007A370000}"/>
    <cellStyle name="Vírgula 8 2 3 2 3 3" xfId="11154" xr:uid="{00000000-0005-0000-0000-00007B370000}"/>
    <cellStyle name="Vírgula 8 2 3 2 3 4" xfId="7594" xr:uid="{00000000-0005-0000-0000-00007C370000}"/>
    <cellStyle name="Vírgula 8 2 3 2 3 5" xfId="12808" xr:uid="{00000000-0005-0000-0000-00007D370000}"/>
    <cellStyle name="Vírgula 8 2 3 2 3 6" xfId="5769" xr:uid="{00000000-0005-0000-0000-00007E370000}"/>
    <cellStyle name="Vírgula 8 2 3 2 4" xfId="2887" xr:uid="{00000000-0005-0000-0000-00007F370000}"/>
    <cellStyle name="Vírgula 8 2 3 2 4 2" xfId="13552" xr:uid="{00000000-0005-0000-0000-000080370000}"/>
    <cellStyle name="Vírgula 8 2 3 2 4 3" xfId="11155" xr:uid="{00000000-0005-0000-0000-000081370000}"/>
    <cellStyle name="Vírgula 8 2 3 2 5" xfId="11156" xr:uid="{00000000-0005-0000-0000-000082370000}"/>
    <cellStyle name="Vírgula 8 2 3 2 6" xfId="6525" xr:uid="{00000000-0005-0000-0000-000083370000}"/>
    <cellStyle name="Vírgula 8 2 3 2 7" xfId="11739" xr:uid="{00000000-0005-0000-0000-000084370000}"/>
    <cellStyle name="Vírgula 8 2 3 2 8" xfId="4700" xr:uid="{00000000-0005-0000-0000-000085370000}"/>
    <cellStyle name="Vírgula 8 2 3 3" xfId="976" xr:uid="{00000000-0005-0000-0000-000086370000}"/>
    <cellStyle name="Vírgula 8 2 3 3 2" xfId="2002" xr:uid="{00000000-0005-0000-0000-000087370000}"/>
    <cellStyle name="Vírgula 8 2 3 3 2 2" xfId="3958" xr:uid="{00000000-0005-0000-0000-000088370000}"/>
    <cellStyle name="Vírgula 8 2 3 3 2 2 2" xfId="14623" xr:uid="{00000000-0005-0000-0000-000089370000}"/>
    <cellStyle name="Vírgula 8 2 3 3 2 2 3" xfId="11157" xr:uid="{00000000-0005-0000-0000-00008A370000}"/>
    <cellStyle name="Vírgula 8 2 3 3 2 3" xfId="11158" xr:uid="{00000000-0005-0000-0000-00008B370000}"/>
    <cellStyle name="Vírgula 8 2 3 3 2 4" xfId="7596" xr:uid="{00000000-0005-0000-0000-00008C370000}"/>
    <cellStyle name="Vírgula 8 2 3 3 2 5" xfId="12810" xr:uid="{00000000-0005-0000-0000-00008D370000}"/>
    <cellStyle name="Vírgula 8 2 3 3 2 6" xfId="5771" xr:uid="{00000000-0005-0000-0000-00008E370000}"/>
    <cellStyle name="Vírgula 8 2 3 3 3" xfId="3025" xr:uid="{00000000-0005-0000-0000-00008F370000}"/>
    <cellStyle name="Vírgula 8 2 3 3 3 2" xfId="13690" xr:uid="{00000000-0005-0000-0000-000090370000}"/>
    <cellStyle name="Vírgula 8 2 3 3 3 3" xfId="11159" xr:uid="{00000000-0005-0000-0000-000091370000}"/>
    <cellStyle name="Vírgula 8 2 3 3 4" xfId="11160" xr:uid="{00000000-0005-0000-0000-000092370000}"/>
    <cellStyle name="Vírgula 8 2 3 3 5" xfId="6663" xr:uid="{00000000-0005-0000-0000-000093370000}"/>
    <cellStyle name="Vírgula 8 2 3 3 6" xfId="11877" xr:uid="{00000000-0005-0000-0000-000094370000}"/>
    <cellStyle name="Vírgula 8 2 3 3 7" xfId="4838" xr:uid="{00000000-0005-0000-0000-000095370000}"/>
    <cellStyle name="Vírgula 8 2 3 4" xfId="1999" xr:uid="{00000000-0005-0000-0000-000096370000}"/>
    <cellStyle name="Vírgula 8 2 3 4 2" xfId="3955" xr:uid="{00000000-0005-0000-0000-000097370000}"/>
    <cellStyle name="Vírgula 8 2 3 4 2 2" xfId="14620" xr:uid="{00000000-0005-0000-0000-000098370000}"/>
    <cellStyle name="Vírgula 8 2 3 4 2 3" xfId="11161" xr:uid="{00000000-0005-0000-0000-000099370000}"/>
    <cellStyle name="Vírgula 8 2 3 4 3" xfId="11162" xr:uid="{00000000-0005-0000-0000-00009A370000}"/>
    <cellStyle name="Vírgula 8 2 3 4 4" xfId="7593" xr:uid="{00000000-0005-0000-0000-00009B370000}"/>
    <cellStyle name="Vírgula 8 2 3 4 5" xfId="12807" xr:uid="{00000000-0005-0000-0000-00009C370000}"/>
    <cellStyle name="Vírgula 8 2 3 4 6" xfId="5768" xr:uid="{00000000-0005-0000-0000-00009D370000}"/>
    <cellStyle name="Vírgula 8 2 3 5" xfId="2281" xr:uid="{00000000-0005-0000-0000-00009E370000}"/>
    <cellStyle name="Vírgula 8 2 3 5 2" xfId="4133" xr:uid="{00000000-0005-0000-0000-00009F370000}"/>
    <cellStyle name="Vírgula 8 2 3 5 2 2" xfId="14795" xr:uid="{00000000-0005-0000-0000-0000A0370000}"/>
    <cellStyle name="Vírgula 8 2 3 5 2 3" xfId="11163" xr:uid="{00000000-0005-0000-0000-0000A1370000}"/>
    <cellStyle name="Vírgula 8 2 3 5 3" xfId="11164" xr:uid="{00000000-0005-0000-0000-0000A2370000}"/>
    <cellStyle name="Vírgula 8 2 3 5 4" xfId="7771" xr:uid="{00000000-0005-0000-0000-0000A3370000}"/>
    <cellStyle name="Vírgula 8 2 3 5 5" xfId="12982" xr:uid="{00000000-0005-0000-0000-0000A4370000}"/>
    <cellStyle name="Vírgula 8 2 3 5 6" xfId="5943" xr:uid="{00000000-0005-0000-0000-0000A5370000}"/>
    <cellStyle name="Vírgula 8 2 3 6" xfId="2425" xr:uid="{00000000-0005-0000-0000-0000A6370000}"/>
    <cellStyle name="Vírgula 8 2 3 6 2" xfId="4268" xr:uid="{00000000-0005-0000-0000-0000A7370000}"/>
    <cellStyle name="Vírgula 8 2 3 6 2 2" xfId="14930" xr:uid="{00000000-0005-0000-0000-0000A8370000}"/>
    <cellStyle name="Vírgula 8 2 3 6 2 3" xfId="11165" xr:uid="{00000000-0005-0000-0000-0000A9370000}"/>
    <cellStyle name="Vírgula 8 2 3 6 3" xfId="7906" xr:uid="{00000000-0005-0000-0000-0000AA370000}"/>
    <cellStyle name="Vírgula 8 2 3 6 4" xfId="13117" xr:uid="{00000000-0005-0000-0000-0000AB370000}"/>
    <cellStyle name="Vírgula 8 2 3 6 5" xfId="6078" xr:uid="{00000000-0005-0000-0000-0000AC370000}"/>
    <cellStyle name="Vírgula 8 2 3 7" xfId="2752" xr:uid="{00000000-0005-0000-0000-0000AD370000}"/>
    <cellStyle name="Vírgula 8 2 3 7 2" xfId="13417" xr:uid="{00000000-0005-0000-0000-0000AE370000}"/>
    <cellStyle name="Vírgula 8 2 3 7 3" xfId="11166" xr:uid="{00000000-0005-0000-0000-0000AF370000}"/>
    <cellStyle name="Vírgula 8 2 3 8" xfId="11167" xr:uid="{00000000-0005-0000-0000-0000B0370000}"/>
    <cellStyle name="Vírgula 8 2 3 9" xfId="6390" xr:uid="{00000000-0005-0000-0000-0000B1370000}"/>
    <cellStyle name="Vírgula 8 2 4" xfId="525" xr:uid="{00000000-0005-0000-0000-0000B2370000}"/>
    <cellStyle name="Vírgula 8 2 4 2" xfId="1084" xr:uid="{00000000-0005-0000-0000-0000B3370000}"/>
    <cellStyle name="Vírgula 8 2 4 2 2" xfId="2004" xr:uid="{00000000-0005-0000-0000-0000B4370000}"/>
    <cellStyle name="Vírgula 8 2 4 2 2 2" xfId="3960" xr:uid="{00000000-0005-0000-0000-0000B5370000}"/>
    <cellStyle name="Vírgula 8 2 4 2 2 2 2" xfId="14625" xr:uid="{00000000-0005-0000-0000-0000B6370000}"/>
    <cellStyle name="Vírgula 8 2 4 2 2 2 3" xfId="11168" xr:uid="{00000000-0005-0000-0000-0000B7370000}"/>
    <cellStyle name="Vírgula 8 2 4 2 2 3" xfId="11169" xr:uid="{00000000-0005-0000-0000-0000B8370000}"/>
    <cellStyle name="Vírgula 8 2 4 2 2 4" xfId="7598" xr:uid="{00000000-0005-0000-0000-0000B9370000}"/>
    <cellStyle name="Vírgula 8 2 4 2 2 5" xfId="12812" xr:uid="{00000000-0005-0000-0000-0000BA370000}"/>
    <cellStyle name="Vírgula 8 2 4 2 2 6" xfId="5773" xr:uid="{00000000-0005-0000-0000-0000BB370000}"/>
    <cellStyle name="Vírgula 8 2 4 2 3" xfId="3114" xr:uid="{00000000-0005-0000-0000-0000BC370000}"/>
    <cellStyle name="Vírgula 8 2 4 2 3 2" xfId="13779" xr:uid="{00000000-0005-0000-0000-0000BD370000}"/>
    <cellStyle name="Vírgula 8 2 4 2 3 3" xfId="11170" xr:uid="{00000000-0005-0000-0000-0000BE370000}"/>
    <cellStyle name="Vírgula 8 2 4 2 4" xfId="11171" xr:uid="{00000000-0005-0000-0000-0000BF370000}"/>
    <cellStyle name="Vírgula 8 2 4 2 5" xfId="6752" xr:uid="{00000000-0005-0000-0000-0000C0370000}"/>
    <cellStyle name="Vírgula 8 2 4 2 6" xfId="11966" xr:uid="{00000000-0005-0000-0000-0000C1370000}"/>
    <cellStyle name="Vírgula 8 2 4 2 7" xfId="4927" xr:uid="{00000000-0005-0000-0000-0000C2370000}"/>
    <cellStyle name="Vírgula 8 2 4 3" xfId="2003" xr:uid="{00000000-0005-0000-0000-0000C3370000}"/>
    <cellStyle name="Vírgula 8 2 4 3 2" xfId="3959" xr:uid="{00000000-0005-0000-0000-0000C4370000}"/>
    <cellStyle name="Vírgula 8 2 4 3 2 2" xfId="14624" xr:uid="{00000000-0005-0000-0000-0000C5370000}"/>
    <cellStyle name="Vírgula 8 2 4 3 2 3" xfId="11172" xr:uid="{00000000-0005-0000-0000-0000C6370000}"/>
    <cellStyle name="Vírgula 8 2 4 3 3" xfId="11173" xr:uid="{00000000-0005-0000-0000-0000C7370000}"/>
    <cellStyle name="Vírgula 8 2 4 3 4" xfId="7597" xr:uid="{00000000-0005-0000-0000-0000C8370000}"/>
    <cellStyle name="Vírgula 8 2 4 3 5" xfId="12811" xr:uid="{00000000-0005-0000-0000-0000C9370000}"/>
    <cellStyle name="Vírgula 8 2 4 3 6" xfId="5772" xr:uid="{00000000-0005-0000-0000-0000CA370000}"/>
    <cellStyle name="Vírgula 8 2 4 4" xfId="2662" xr:uid="{00000000-0005-0000-0000-0000CB370000}"/>
    <cellStyle name="Vírgula 8 2 4 4 2" xfId="13327" xr:uid="{00000000-0005-0000-0000-0000CC370000}"/>
    <cellStyle name="Vírgula 8 2 4 4 3" xfId="11174" xr:uid="{00000000-0005-0000-0000-0000CD370000}"/>
    <cellStyle name="Vírgula 8 2 4 5" xfId="11175" xr:uid="{00000000-0005-0000-0000-0000CE370000}"/>
    <cellStyle name="Vírgula 8 2 4 6" xfId="6300" xr:uid="{00000000-0005-0000-0000-0000CF370000}"/>
    <cellStyle name="Vírgula 8 2 4 7" xfId="11514" xr:uid="{00000000-0005-0000-0000-0000D0370000}"/>
    <cellStyle name="Vírgula 8 2 4 8" xfId="4475" xr:uid="{00000000-0005-0000-0000-0000D1370000}"/>
    <cellStyle name="Vírgula 8 2 5" xfId="733" xr:uid="{00000000-0005-0000-0000-0000D2370000}"/>
    <cellStyle name="Vírgula 8 2 5 2" xfId="1196" xr:uid="{00000000-0005-0000-0000-0000D3370000}"/>
    <cellStyle name="Vírgula 8 2 5 2 2" xfId="2006" xr:uid="{00000000-0005-0000-0000-0000D4370000}"/>
    <cellStyle name="Vírgula 8 2 5 2 2 2" xfId="3962" xr:uid="{00000000-0005-0000-0000-0000D5370000}"/>
    <cellStyle name="Vírgula 8 2 5 2 2 2 2" xfId="14627" xr:uid="{00000000-0005-0000-0000-0000D6370000}"/>
    <cellStyle name="Vírgula 8 2 5 2 2 2 3" xfId="11176" xr:uid="{00000000-0005-0000-0000-0000D7370000}"/>
    <cellStyle name="Vírgula 8 2 5 2 2 3" xfId="11177" xr:uid="{00000000-0005-0000-0000-0000D8370000}"/>
    <cellStyle name="Vírgula 8 2 5 2 2 4" xfId="7600" xr:uid="{00000000-0005-0000-0000-0000D9370000}"/>
    <cellStyle name="Vírgula 8 2 5 2 2 5" xfId="12814" xr:uid="{00000000-0005-0000-0000-0000DA370000}"/>
    <cellStyle name="Vírgula 8 2 5 2 2 6" xfId="5775" xr:uid="{00000000-0005-0000-0000-0000DB370000}"/>
    <cellStyle name="Vírgula 8 2 5 2 3" xfId="3164" xr:uid="{00000000-0005-0000-0000-0000DC370000}"/>
    <cellStyle name="Vírgula 8 2 5 2 3 2" xfId="13829" xr:uid="{00000000-0005-0000-0000-0000DD370000}"/>
    <cellStyle name="Vírgula 8 2 5 2 3 3" xfId="11178" xr:uid="{00000000-0005-0000-0000-0000DE370000}"/>
    <cellStyle name="Vírgula 8 2 5 2 4" xfId="11179" xr:uid="{00000000-0005-0000-0000-0000DF370000}"/>
    <cellStyle name="Vírgula 8 2 5 2 5" xfId="6802" xr:uid="{00000000-0005-0000-0000-0000E0370000}"/>
    <cellStyle name="Vírgula 8 2 5 2 6" xfId="12016" xr:uid="{00000000-0005-0000-0000-0000E1370000}"/>
    <cellStyle name="Vírgula 8 2 5 2 7" xfId="4977" xr:uid="{00000000-0005-0000-0000-0000E2370000}"/>
    <cellStyle name="Vírgula 8 2 5 3" xfId="2005" xr:uid="{00000000-0005-0000-0000-0000E3370000}"/>
    <cellStyle name="Vírgula 8 2 5 3 2" xfId="3961" xr:uid="{00000000-0005-0000-0000-0000E4370000}"/>
    <cellStyle name="Vírgula 8 2 5 3 2 2" xfId="14626" xr:uid="{00000000-0005-0000-0000-0000E5370000}"/>
    <cellStyle name="Vírgula 8 2 5 3 2 3" xfId="11180" xr:uid="{00000000-0005-0000-0000-0000E6370000}"/>
    <cellStyle name="Vírgula 8 2 5 3 3" xfId="11181" xr:uid="{00000000-0005-0000-0000-0000E7370000}"/>
    <cellStyle name="Vírgula 8 2 5 3 4" xfId="7599" xr:uid="{00000000-0005-0000-0000-0000E8370000}"/>
    <cellStyle name="Vírgula 8 2 5 3 5" xfId="12813" xr:uid="{00000000-0005-0000-0000-0000E9370000}"/>
    <cellStyle name="Vírgula 8 2 5 3 6" xfId="5774" xr:uid="{00000000-0005-0000-0000-0000EA370000}"/>
    <cellStyle name="Vírgula 8 2 5 4" xfId="2797" xr:uid="{00000000-0005-0000-0000-0000EB370000}"/>
    <cellStyle name="Vírgula 8 2 5 4 2" xfId="13462" xr:uid="{00000000-0005-0000-0000-0000EC370000}"/>
    <cellStyle name="Vírgula 8 2 5 4 3" xfId="11182" xr:uid="{00000000-0005-0000-0000-0000ED370000}"/>
    <cellStyle name="Vírgula 8 2 5 5" xfId="11183" xr:uid="{00000000-0005-0000-0000-0000EE370000}"/>
    <cellStyle name="Vírgula 8 2 5 6" xfId="6435" xr:uid="{00000000-0005-0000-0000-0000EF370000}"/>
    <cellStyle name="Vírgula 8 2 5 7" xfId="11649" xr:uid="{00000000-0005-0000-0000-0000F0370000}"/>
    <cellStyle name="Vírgula 8 2 5 8" xfId="4610" xr:uid="{00000000-0005-0000-0000-0000F1370000}"/>
    <cellStyle name="Vírgula 8 2 6" xfId="410" xr:uid="{00000000-0005-0000-0000-0000F2370000}"/>
    <cellStyle name="Vírgula 8 2 6 2" xfId="1029" xr:uid="{00000000-0005-0000-0000-0000F3370000}"/>
    <cellStyle name="Vírgula 8 2 6 2 2" xfId="2008" xr:uid="{00000000-0005-0000-0000-0000F4370000}"/>
    <cellStyle name="Vírgula 8 2 6 2 2 2" xfId="3964" xr:uid="{00000000-0005-0000-0000-0000F5370000}"/>
    <cellStyle name="Vírgula 8 2 6 2 2 2 2" xfId="14629" xr:uid="{00000000-0005-0000-0000-0000F6370000}"/>
    <cellStyle name="Vírgula 8 2 6 2 2 2 3" xfId="11184" xr:uid="{00000000-0005-0000-0000-0000F7370000}"/>
    <cellStyle name="Vírgula 8 2 6 2 2 3" xfId="11185" xr:uid="{00000000-0005-0000-0000-0000F8370000}"/>
    <cellStyle name="Vírgula 8 2 6 2 2 4" xfId="7602" xr:uid="{00000000-0005-0000-0000-0000F9370000}"/>
    <cellStyle name="Vírgula 8 2 6 2 2 5" xfId="12816" xr:uid="{00000000-0005-0000-0000-0000FA370000}"/>
    <cellStyle name="Vírgula 8 2 6 2 2 6" xfId="5777" xr:uid="{00000000-0005-0000-0000-0000FB370000}"/>
    <cellStyle name="Vírgula 8 2 6 2 3" xfId="3070" xr:uid="{00000000-0005-0000-0000-0000FC370000}"/>
    <cellStyle name="Vírgula 8 2 6 2 3 2" xfId="13735" xr:uid="{00000000-0005-0000-0000-0000FD370000}"/>
    <cellStyle name="Vírgula 8 2 6 2 3 3" xfId="11186" xr:uid="{00000000-0005-0000-0000-0000FE370000}"/>
    <cellStyle name="Vírgula 8 2 6 2 4" xfId="11187" xr:uid="{00000000-0005-0000-0000-0000FF370000}"/>
    <cellStyle name="Vírgula 8 2 6 2 5" xfId="6708" xr:uid="{00000000-0005-0000-0000-000000380000}"/>
    <cellStyle name="Vírgula 8 2 6 2 6" xfId="11922" xr:uid="{00000000-0005-0000-0000-000001380000}"/>
    <cellStyle name="Vírgula 8 2 6 2 7" xfId="4883" xr:uid="{00000000-0005-0000-0000-000002380000}"/>
    <cellStyle name="Vírgula 8 2 6 3" xfId="2007" xr:uid="{00000000-0005-0000-0000-000003380000}"/>
    <cellStyle name="Vírgula 8 2 6 3 2" xfId="3963" xr:uid="{00000000-0005-0000-0000-000004380000}"/>
    <cellStyle name="Vírgula 8 2 6 3 2 2" xfId="14628" xr:uid="{00000000-0005-0000-0000-000005380000}"/>
    <cellStyle name="Vírgula 8 2 6 3 2 3" xfId="11188" xr:uid="{00000000-0005-0000-0000-000006380000}"/>
    <cellStyle name="Vírgula 8 2 6 3 3" xfId="11189" xr:uid="{00000000-0005-0000-0000-000007380000}"/>
    <cellStyle name="Vírgula 8 2 6 3 4" xfId="7601" xr:uid="{00000000-0005-0000-0000-000008380000}"/>
    <cellStyle name="Vírgula 8 2 6 3 5" xfId="12815" xr:uid="{00000000-0005-0000-0000-000009380000}"/>
    <cellStyle name="Vírgula 8 2 6 3 6" xfId="5776" xr:uid="{00000000-0005-0000-0000-00000A380000}"/>
    <cellStyle name="Vírgula 8 2 6 4" xfId="2613" xr:uid="{00000000-0005-0000-0000-00000B380000}"/>
    <cellStyle name="Vírgula 8 2 6 4 2" xfId="13278" xr:uid="{00000000-0005-0000-0000-00000C380000}"/>
    <cellStyle name="Vírgula 8 2 6 4 3" xfId="11190" xr:uid="{00000000-0005-0000-0000-00000D380000}"/>
    <cellStyle name="Vírgula 8 2 6 5" xfId="11191" xr:uid="{00000000-0005-0000-0000-00000E380000}"/>
    <cellStyle name="Vírgula 8 2 6 6" xfId="6251" xr:uid="{00000000-0005-0000-0000-00000F380000}"/>
    <cellStyle name="Vírgula 8 2 6 7" xfId="11465" xr:uid="{00000000-0005-0000-0000-000010380000}"/>
    <cellStyle name="Vírgula 8 2 6 8" xfId="4426" xr:uid="{00000000-0005-0000-0000-000011380000}"/>
    <cellStyle name="Vírgula 8 2 7" xfId="882" xr:uid="{00000000-0005-0000-0000-000012380000}"/>
    <cellStyle name="Vírgula 8 2 7 2" xfId="2009" xr:uid="{00000000-0005-0000-0000-000013380000}"/>
    <cellStyle name="Vírgula 8 2 7 2 2" xfId="3965" xr:uid="{00000000-0005-0000-0000-000014380000}"/>
    <cellStyle name="Vírgula 8 2 7 2 2 2" xfId="14630" xr:uid="{00000000-0005-0000-0000-000015380000}"/>
    <cellStyle name="Vírgula 8 2 7 2 2 3" xfId="11192" xr:uid="{00000000-0005-0000-0000-000016380000}"/>
    <cellStyle name="Vírgula 8 2 7 2 3" xfId="11193" xr:uid="{00000000-0005-0000-0000-000017380000}"/>
    <cellStyle name="Vírgula 8 2 7 2 4" xfId="7603" xr:uid="{00000000-0005-0000-0000-000018380000}"/>
    <cellStyle name="Vírgula 8 2 7 2 5" xfId="12817" xr:uid="{00000000-0005-0000-0000-000019380000}"/>
    <cellStyle name="Vírgula 8 2 7 2 6" xfId="5778" xr:uid="{00000000-0005-0000-0000-00001A380000}"/>
    <cellStyle name="Vírgula 8 2 7 3" xfId="2935" xr:uid="{00000000-0005-0000-0000-00001B380000}"/>
    <cellStyle name="Vírgula 8 2 7 3 2" xfId="13600" xr:uid="{00000000-0005-0000-0000-00001C380000}"/>
    <cellStyle name="Vírgula 8 2 7 3 3" xfId="11194" xr:uid="{00000000-0005-0000-0000-00001D380000}"/>
    <cellStyle name="Vírgula 8 2 7 4" xfId="11195" xr:uid="{00000000-0005-0000-0000-00001E380000}"/>
    <cellStyle name="Vírgula 8 2 7 5" xfId="6573" xr:uid="{00000000-0005-0000-0000-00001F380000}"/>
    <cellStyle name="Vírgula 8 2 7 6" xfId="11787" xr:uid="{00000000-0005-0000-0000-000020380000}"/>
    <cellStyle name="Vírgula 8 2 7 7" xfId="4748" xr:uid="{00000000-0005-0000-0000-000021380000}"/>
    <cellStyle name="Vírgula 8 2 8" xfId="1346" xr:uid="{00000000-0005-0000-0000-000022380000}"/>
    <cellStyle name="Vírgula 8 2 8 2" xfId="3302" xr:uid="{00000000-0005-0000-0000-000023380000}"/>
    <cellStyle name="Vírgula 8 2 8 2 2" xfId="13967" xr:uid="{00000000-0005-0000-0000-000024380000}"/>
    <cellStyle name="Vírgula 8 2 8 2 3" xfId="11196" xr:uid="{00000000-0005-0000-0000-000025380000}"/>
    <cellStyle name="Vírgula 8 2 8 3" xfId="11197" xr:uid="{00000000-0005-0000-0000-000026380000}"/>
    <cellStyle name="Vírgula 8 2 8 4" xfId="6940" xr:uid="{00000000-0005-0000-0000-000027380000}"/>
    <cellStyle name="Vírgula 8 2 8 5" xfId="12154" xr:uid="{00000000-0005-0000-0000-000028380000}"/>
    <cellStyle name="Vírgula 8 2 8 6" xfId="5115" xr:uid="{00000000-0005-0000-0000-000029380000}"/>
    <cellStyle name="Vírgula 8 2 9" xfId="296" xr:uid="{00000000-0005-0000-0000-00002A380000}"/>
    <cellStyle name="Vírgula 8 2 9 2" xfId="2569" xr:uid="{00000000-0005-0000-0000-00002B380000}"/>
    <cellStyle name="Vírgula 8 2 9 2 2" xfId="13234" xr:uid="{00000000-0005-0000-0000-00002C380000}"/>
    <cellStyle name="Vírgula 8 2 9 2 3" xfId="11198" xr:uid="{00000000-0005-0000-0000-00002D380000}"/>
    <cellStyle name="Vírgula 8 2 9 3" xfId="11199" xr:uid="{00000000-0005-0000-0000-00002E380000}"/>
    <cellStyle name="Vírgula 8 2 9 4" xfId="6207" xr:uid="{00000000-0005-0000-0000-00002F380000}"/>
    <cellStyle name="Vírgula 8 2 9 5" xfId="11421" xr:uid="{00000000-0005-0000-0000-000030380000}"/>
    <cellStyle name="Vírgula 8 2 9 6" xfId="4382" xr:uid="{00000000-0005-0000-0000-000031380000}"/>
    <cellStyle name="Vírgula 8 3" xfId="195" xr:uid="{00000000-0005-0000-0000-000032380000}"/>
    <cellStyle name="Vírgula 8 3 10" xfId="2187" xr:uid="{00000000-0005-0000-0000-000033380000}"/>
    <cellStyle name="Vírgula 8 3 10 2" xfId="4043" xr:uid="{00000000-0005-0000-0000-000034380000}"/>
    <cellStyle name="Vírgula 8 3 10 2 2" xfId="14705" xr:uid="{00000000-0005-0000-0000-000035380000}"/>
    <cellStyle name="Vírgula 8 3 10 2 3" xfId="11200" xr:uid="{00000000-0005-0000-0000-000036380000}"/>
    <cellStyle name="Vírgula 8 3 10 3" xfId="11201" xr:uid="{00000000-0005-0000-0000-000037380000}"/>
    <cellStyle name="Vírgula 8 3 10 4" xfId="7681" xr:uid="{00000000-0005-0000-0000-000038380000}"/>
    <cellStyle name="Vírgula 8 3 10 5" xfId="12892" xr:uid="{00000000-0005-0000-0000-000039380000}"/>
    <cellStyle name="Vírgula 8 3 10 6" xfId="5853" xr:uid="{00000000-0005-0000-0000-00003A380000}"/>
    <cellStyle name="Vírgula 8 3 11" xfId="2336" xr:uid="{00000000-0005-0000-0000-00003B380000}"/>
    <cellStyle name="Vírgula 8 3 11 2" xfId="4179" xr:uid="{00000000-0005-0000-0000-00003C380000}"/>
    <cellStyle name="Vírgula 8 3 11 2 2" xfId="14841" xr:uid="{00000000-0005-0000-0000-00003D380000}"/>
    <cellStyle name="Vírgula 8 3 11 2 3" xfId="11202" xr:uid="{00000000-0005-0000-0000-00003E380000}"/>
    <cellStyle name="Vírgula 8 3 11 3" xfId="7817" xr:uid="{00000000-0005-0000-0000-00003F380000}"/>
    <cellStyle name="Vírgula 8 3 11 4" xfId="13028" xr:uid="{00000000-0005-0000-0000-000040380000}"/>
    <cellStyle name="Vírgula 8 3 11 5" xfId="5989" xr:uid="{00000000-0005-0000-0000-000041380000}"/>
    <cellStyle name="Vírgula 8 3 12" xfId="2523" xr:uid="{00000000-0005-0000-0000-000042380000}"/>
    <cellStyle name="Vírgula 8 3 12 2" xfId="11203" xr:uid="{00000000-0005-0000-0000-000043380000}"/>
    <cellStyle name="Vírgula 8 3 12 3" xfId="13190" xr:uid="{00000000-0005-0000-0000-000044380000}"/>
    <cellStyle name="Vírgula 8 3 12 4" xfId="6124" xr:uid="{00000000-0005-0000-0000-000045380000}"/>
    <cellStyle name="Vírgula 8 3 13" xfId="11204" xr:uid="{00000000-0005-0000-0000-000046380000}"/>
    <cellStyle name="Vírgula 8 3 14" xfId="6161" xr:uid="{00000000-0005-0000-0000-000047380000}"/>
    <cellStyle name="Vírgula 8 3 15" xfId="11377" xr:uid="{00000000-0005-0000-0000-000048380000}"/>
    <cellStyle name="Vírgula 8 3 16" xfId="4338" xr:uid="{00000000-0005-0000-0000-000049380000}"/>
    <cellStyle name="Vírgula 8 3 2" xfId="639" xr:uid="{00000000-0005-0000-0000-00004A380000}"/>
    <cellStyle name="Vírgula 8 3 2 10" xfId="11562" xr:uid="{00000000-0005-0000-0000-00004B380000}"/>
    <cellStyle name="Vírgula 8 3 2 11" xfId="4523" xr:uid="{00000000-0005-0000-0000-00004C380000}"/>
    <cellStyle name="Vírgula 8 3 2 2" xfId="782" xr:uid="{00000000-0005-0000-0000-00004D380000}"/>
    <cellStyle name="Vírgula 8 3 2 2 2" xfId="1244" xr:uid="{00000000-0005-0000-0000-00004E380000}"/>
    <cellStyle name="Vírgula 8 3 2 2 2 2" xfId="2012" xr:uid="{00000000-0005-0000-0000-00004F380000}"/>
    <cellStyle name="Vírgula 8 3 2 2 2 2 2" xfId="3968" xr:uid="{00000000-0005-0000-0000-000050380000}"/>
    <cellStyle name="Vírgula 8 3 2 2 2 2 2 2" xfId="14633" xr:uid="{00000000-0005-0000-0000-000051380000}"/>
    <cellStyle name="Vírgula 8 3 2 2 2 2 2 3" xfId="11205" xr:uid="{00000000-0005-0000-0000-000052380000}"/>
    <cellStyle name="Vírgula 8 3 2 2 2 2 3" xfId="11206" xr:uid="{00000000-0005-0000-0000-000053380000}"/>
    <cellStyle name="Vírgula 8 3 2 2 2 2 4" xfId="7606" xr:uid="{00000000-0005-0000-0000-000054380000}"/>
    <cellStyle name="Vírgula 8 3 2 2 2 2 5" xfId="12820" xr:uid="{00000000-0005-0000-0000-000055380000}"/>
    <cellStyle name="Vírgula 8 3 2 2 2 2 6" xfId="5781" xr:uid="{00000000-0005-0000-0000-000056380000}"/>
    <cellStyle name="Vírgula 8 3 2 2 2 3" xfId="3212" xr:uid="{00000000-0005-0000-0000-000057380000}"/>
    <cellStyle name="Vírgula 8 3 2 2 2 3 2" xfId="13877" xr:uid="{00000000-0005-0000-0000-000058380000}"/>
    <cellStyle name="Vírgula 8 3 2 2 2 3 3" xfId="11207" xr:uid="{00000000-0005-0000-0000-000059380000}"/>
    <cellStyle name="Vírgula 8 3 2 2 2 4" xfId="11208" xr:uid="{00000000-0005-0000-0000-00005A380000}"/>
    <cellStyle name="Vírgula 8 3 2 2 2 5" xfId="6850" xr:uid="{00000000-0005-0000-0000-00005B380000}"/>
    <cellStyle name="Vírgula 8 3 2 2 2 6" xfId="12064" xr:uid="{00000000-0005-0000-0000-00005C380000}"/>
    <cellStyle name="Vírgula 8 3 2 2 2 7" xfId="5025" xr:uid="{00000000-0005-0000-0000-00005D380000}"/>
    <cellStyle name="Vírgula 8 3 2 2 3" xfId="2011" xr:uid="{00000000-0005-0000-0000-00005E380000}"/>
    <cellStyle name="Vírgula 8 3 2 2 3 2" xfId="3967" xr:uid="{00000000-0005-0000-0000-00005F380000}"/>
    <cellStyle name="Vírgula 8 3 2 2 3 2 2" xfId="14632" xr:uid="{00000000-0005-0000-0000-000060380000}"/>
    <cellStyle name="Vírgula 8 3 2 2 3 2 3" xfId="11209" xr:uid="{00000000-0005-0000-0000-000061380000}"/>
    <cellStyle name="Vírgula 8 3 2 2 3 3" xfId="11210" xr:uid="{00000000-0005-0000-0000-000062380000}"/>
    <cellStyle name="Vírgula 8 3 2 2 3 4" xfId="7605" xr:uid="{00000000-0005-0000-0000-000063380000}"/>
    <cellStyle name="Vírgula 8 3 2 2 3 5" xfId="12819" xr:uid="{00000000-0005-0000-0000-000064380000}"/>
    <cellStyle name="Vírgula 8 3 2 2 3 6" xfId="5780" xr:uid="{00000000-0005-0000-0000-000065380000}"/>
    <cellStyle name="Vírgula 8 3 2 2 4" xfId="2845" xr:uid="{00000000-0005-0000-0000-000066380000}"/>
    <cellStyle name="Vírgula 8 3 2 2 4 2" xfId="13510" xr:uid="{00000000-0005-0000-0000-000067380000}"/>
    <cellStyle name="Vírgula 8 3 2 2 4 3" xfId="11211" xr:uid="{00000000-0005-0000-0000-000068380000}"/>
    <cellStyle name="Vírgula 8 3 2 2 5" xfId="11212" xr:uid="{00000000-0005-0000-0000-000069380000}"/>
    <cellStyle name="Vírgula 8 3 2 2 6" xfId="6483" xr:uid="{00000000-0005-0000-0000-00006A380000}"/>
    <cellStyle name="Vírgula 8 3 2 2 7" xfId="11697" xr:uid="{00000000-0005-0000-0000-00006B380000}"/>
    <cellStyle name="Vírgula 8 3 2 2 8" xfId="4658" xr:uid="{00000000-0005-0000-0000-00006C380000}"/>
    <cellStyle name="Vírgula 8 3 2 3" xfId="934" xr:uid="{00000000-0005-0000-0000-00006D380000}"/>
    <cellStyle name="Vírgula 8 3 2 3 2" xfId="2013" xr:uid="{00000000-0005-0000-0000-00006E380000}"/>
    <cellStyle name="Vírgula 8 3 2 3 2 2" xfId="3969" xr:uid="{00000000-0005-0000-0000-00006F380000}"/>
    <cellStyle name="Vírgula 8 3 2 3 2 2 2" xfId="14634" xr:uid="{00000000-0005-0000-0000-000070380000}"/>
    <cellStyle name="Vírgula 8 3 2 3 2 2 3" xfId="11213" xr:uid="{00000000-0005-0000-0000-000071380000}"/>
    <cellStyle name="Vírgula 8 3 2 3 2 3" xfId="11214" xr:uid="{00000000-0005-0000-0000-000072380000}"/>
    <cellStyle name="Vírgula 8 3 2 3 2 4" xfId="7607" xr:uid="{00000000-0005-0000-0000-000073380000}"/>
    <cellStyle name="Vírgula 8 3 2 3 2 5" xfId="12821" xr:uid="{00000000-0005-0000-0000-000074380000}"/>
    <cellStyle name="Vírgula 8 3 2 3 2 6" xfId="5782" xr:uid="{00000000-0005-0000-0000-000075380000}"/>
    <cellStyle name="Vírgula 8 3 2 3 3" xfId="2983" xr:uid="{00000000-0005-0000-0000-000076380000}"/>
    <cellStyle name="Vírgula 8 3 2 3 3 2" xfId="13648" xr:uid="{00000000-0005-0000-0000-000077380000}"/>
    <cellStyle name="Vírgula 8 3 2 3 3 3" xfId="11215" xr:uid="{00000000-0005-0000-0000-000078380000}"/>
    <cellStyle name="Vírgula 8 3 2 3 4" xfId="11216" xr:uid="{00000000-0005-0000-0000-000079380000}"/>
    <cellStyle name="Vírgula 8 3 2 3 5" xfId="6621" xr:uid="{00000000-0005-0000-0000-00007A380000}"/>
    <cellStyle name="Vírgula 8 3 2 3 6" xfId="11835" xr:uid="{00000000-0005-0000-0000-00007B380000}"/>
    <cellStyle name="Vírgula 8 3 2 3 7" xfId="4796" xr:uid="{00000000-0005-0000-0000-00007C380000}"/>
    <cellStyle name="Vírgula 8 3 2 4" xfId="2010" xr:uid="{00000000-0005-0000-0000-00007D380000}"/>
    <cellStyle name="Vírgula 8 3 2 4 2" xfId="3966" xr:uid="{00000000-0005-0000-0000-00007E380000}"/>
    <cellStyle name="Vírgula 8 3 2 4 2 2" xfId="14631" xr:uid="{00000000-0005-0000-0000-00007F380000}"/>
    <cellStyle name="Vírgula 8 3 2 4 2 3" xfId="11217" xr:uid="{00000000-0005-0000-0000-000080380000}"/>
    <cellStyle name="Vírgula 8 3 2 4 3" xfId="11218" xr:uid="{00000000-0005-0000-0000-000081380000}"/>
    <cellStyle name="Vírgula 8 3 2 4 4" xfId="7604" xr:uid="{00000000-0005-0000-0000-000082380000}"/>
    <cellStyle name="Vírgula 8 3 2 4 5" xfId="12818" xr:uid="{00000000-0005-0000-0000-000083380000}"/>
    <cellStyle name="Vírgula 8 3 2 4 6" xfId="5779" xr:uid="{00000000-0005-0000-0000-000084380000}"/>
    <cellStyle name="Vírgula 8 3 2 5" xfId="2239" xr:uid="{00000000-0005-0000-0000-000085380000}"/>
    <cellStyle name="Vírgula 8 3 2 5 2" xfId="4091" xr:uid="{00000000-0005-0000-0000-000086380000}"/>
    <cellStyle name="Vírgula 8 3 2 5 2 2" xfId="14753" xr:uid="{00000000-0005-0000-0000-000087380000}"/>
    <cellStyle name="Vírgula 8 3 2 5 2 3" xfId="11219" xr:uid="{00000000-0005-0000-0000-000088380000}"/>
    <cellStyle name="Vírgula 8 3 2 5 3" xfId="11220" xr:uid="{00000000-0005-0000-0000-000089380000}"/>
    <cellStyle name="Vírgula 8 3 2 5 4" xfId="7729" xr:uid="{00000000-0005-0000-0000-00008A380000}"/>
    <cellStyle name="Vírgula 8 3 2 5 5" xfId="12940" xr:uid="{00000000-0005-0000-0000-00008B380000}"/>
    <cellStyle name="Vírgula 8 3 2 5 6" xfId="5901" xr:uid="{00000000-0005-0000-0000-00008C380000}"/>
    <cellStyle name="Vírgula 8 3 2 6" xfId="2383" xr:uid="{00000000-0005-0000-0000-00008D380000}"/>
    <cellStyle name="Vírgula 8 3 2 6 2" xfId="4226" xr:uid="{00000000-0005-0000-0000-00008E380000}"/>
    <cellStyle name="Vírgula 8 3 2 6 2 2" xfId="14888" xr:uid="{00000000-0005-0000-0000-00008F380000}"/>
    <cellStyle name="Vírgula 8 3 2 6 2 3" xfId="11221" xr:uid="{00000000-0005-0000-0000-000090380000}"/>
    <cellStyle name="Vírgula 8 3 2 6 3" xfId="7864" xr:uid="{00000000-0005-0000-0000-000091380000}"/>
    <cellStyle name="Vírgula 8 3 2 6 4" xfId="13075" xr:uid="{00000000-0005-0000-0000-000092380000}"/>
    <cellStyle name="Vírgula 8 3 2 6 5" xfId="6036" xr:uid="{00000000-0005-0000-0000-000093380000}"/>
    <cellStyle name="Vírgula 8 3 2 7" xfId="2710" xr:uid="{00000000-0005-0000-0000-000094380000}"/>
    <cellStyle name="Vírgula 8 3 2 7 2" xfId="13375" xr:uid="{00000000-0005-0000-0000-000095380000}"/>
    <cellStyle name="Vírgula 8 3 2 7 3" xfId="11222" xr:uid="{00000000-0005-0000-0000-000096380000}"/>
    <cellStyle name="Vírgula 8 3 2 8" xfId="11223" xr:uid="{00000000-0005-0000-0000-000097380000}"/>
    <cellStyle name="Vírgula 8 3 2 9" xfId="6348" xr:uid="{00000000-0005-0000-0000-000098380000}"/>
    <cellStyle name="Vírgula 8 3 3" xfId="684" xr:uid="{00000000-0005-0000-0000-000099380000}"/>
    <cellStyle name="Vírgula 8 3 3 10" xfId="11605" xr:uid="{00000000-0005-0000-0000-00009A380000}"/>
    <cellStyle name="Vírgula 8 3 3 11" xfId="4566" xr:uid="{00000000-0005-0000-0000-00009B380000}"/>
    <cellStyle name="Vírgula 8 3 3 2" xfId="825" xr:uid="{00000000-0005-0000-0000-00009C380000}"/>
    <cellStyle name="Vírgula 8 3 3 2 2" xfId="1287" xr:uid="{00000000-0005-0000-0000-00009D380000}"/>
    <cellStyle name="Vírgula 8 3 3 2 2 2" xfId="2016" xr:uid="{00000000-0005-0000-0000-00009E380000}"/>
    <cellStyle name="Vírgula 8 3 3 2 2 2 2" xfId="3972" xr:uid="{00000000-0005-0000-0000-00009F380000}"/>
    <cellStyle name="Vírgula 8 3 3 2 2 2 2 2" xfId="14637" xr:uid="{00000000-0005-0000-0000-0000A0380000}"/>
    <cellStyle name="Vírgula 8 3 3 2 2 2 2 3" xfId="11224" xr:uid="{00000000-0005-0000-0000-0000A1380000}"/>
    <cellStyle name="Vírgula 8 3 3 2 2 2 3" xfId="11225" xr:uid="{00000000-0005-0000-0000-0000A2380000}"/>
    <cellStyle name="Vírgula 8 3 3 2 2 2 4" xfId="7610" xr:uid="{00000000-0005-0000-0000-0000A3380000}"/>
    <cellStyle name="Vírgula 8 3 3 2 2 2 5" xfId="12824" xr:uid="{00000000-0005-0000-0000-0000A4380000}"/>
    <cellStyle name="Vírgula 8 3 3 2 2 2 6" xfId="5785" xr:uid="{00000000-0005-0000-0000-0000A5380000}"/>
    <cellStyle name="Vírgula 8 3 3 2 2 3" xfId="3255" xr:uid="{00000000-0005-0000-0000-0000A6380000}"/>
    <cellStyle name="Vírgula 8 3 3 2 2 3 2" xfId="13920" xr:uid="{00000000-0005-0000-0000-0000A7380000}"/>
    <cellStyle name="Vírgula 8 3 3 2 2 3 3" xfId="11226" xr:uid="{00000000-0005-0000-0000-0000A8380000}"/>
    <cellStyle name="Vírgula 8 3 3 2 2 4" xfId="11227" xr:uid="{00000000-0005-0000-0000-0000A9380000}"/>
    <cellStyle name="Vírgula 8 3 3 2 2 5" xfId="6893" xr:uid="{00000000-0005-0000-0000-0000AA380000}"/>
    <cellStyle name="Vírgula 8 3 3 2 2 6" xfId="12107" xr:uid="{00000000-0005-0000-0000-0000AB380000}"/>
    <cellStyle name="Vírgula 8 3 3 2 2 7" xfId="5068" xr:uid="{00000000-0005-0000-0000-0000AC380000}"/>
    <cellStyle name="Vírgula 8 3 3 2 3" xfId="2015" xr:uid="{00000000-0005-0000-0000-0000AD380000}"/>
    <cellStyle name="Vírgula 8 3 3 2 3 2" xfId="3971" xr:uid="{00000000-0005-0000-0000-0000AE380000}"/>
    <cellStyle name="Vírgula 8 3 3 2 3 2 2" xfId="14636" xr:uid="{00000000-0005-0000-0000-0000AF380000}"/>
    <cellStyle name="Vírgula 8 3 3 2 3 2 3" xfId="11228" xr:uid="{00000000-0005-0000-0000-0000B0380000}"/>
    <cellStyle name="Vírgula 8 3 3 2 3 3" xfId="11229" xr:uid="{00000000-0005-0000-0000-0000B1380000}"/>
    <cellStyle name="Vírgula 8 3 3 2 3 4" xfId="7609" xr:uid="{00000000-0005-0000-0000-0000B2380000}"/>
    <cellStyle name="Vírgula 8 3 3 2 3 5" xfId="12823" xr:uid="{00000000-0005-0000-0000-0000B3380000}"/>
    <cellStyle name="Vírgula 8 3 3 2 3 6" xfId="5784" xr:uid="{00000000-0005-0000-0000-0000B4380000}"/>
    <cellStyle name="Vírgula 8 3 3 2 4" xfId="2888" xr:uid="{00000000-0005-0000-0000-0000B5380000}"/>
    <cellStyle name="Vírgula 8 3 3 2 4 2" xfId="13553" xr:uid="{00000000-0005-0000-0000-0000B6380000}"/>
    <cellStyle name="Vírgula 8 3 3 2 4 3" xfId="11230" xr:uid="{00000000-0005-0000-0000-0000B7380000}"/>
    <cellStyle name="Vírgula 8 3 3 2 5" xfId="11231" xr:uid="{00000000-0005-0000-0000-0000B8380000}"/>
    <cellStyle name="Vírgula 8 3 3 2 6" xfId="6526" xr:uid="{00000000-0005-0000-0000-0000B9380000}"/>
    <cellStyle name="Vírgula 8 3 3 2 7" xfId="11740" xr:uid="{00000000-0005-0000-0000-0000BA380000}"/>
    <cellStyle name="Vírgula 8 3 3 2 8" xfId="4701" xr:uid="{00000000-0005-0000-0000-0000BB380000}"/>
    <cellStyle name="Vírgula 8 3 3 3" xfId="977" xr:uid="{00000000-0005-0000-0000-0000BC380000}"/>
    <cellStyle name="Vírgula 8 3 3 3 2" xfId="2017" xr:uid="{00000000-0005-0000-0000-0000BD380000}"/>
    <cellStyle name="Vírgula 8 3 3 3 2 2" xfId="3973" xr:uid="{00000000-0005-0000-0000-0000BE380000}"/>
    <cellStyle name="Vírgula 8 3 3 3 2 2 2" xfId="14638" xr:uid="{00000000-0005-0000-0000-0000BF380000}"/>
    <cellStyle name="Vírgula 8 3 3 3 2 2 3" xfId="11232" xr:uid="{00000000-0005-0000-0000-0000C0380000}"/>
    <cellStyle name="Vírgula 8 3 3 3 2 3" xfId="11233" xr:uid="{00000000-0005-0000-0000-0000C1380000}"/>
    <cellStyle name="Vírgula 8 3 3 3 2 4" xfId="7611" xr:uid="{00000000-0005-0000-0000-0000C2380000}"/>
    <cellStyle name="Vírgula 8 3 3 3 2 5" xfId="12825" xr:uid="{00000000-0005-0000-0000-0000C3380000}"/>
    <cellStyle name="Vírgula 8 3 3 3 2 6" xfId="5786" xr:uid="{00000000-0005-0000-0000-0000C4380000}"/>
    <cellStyle name="Vírgula 8 3 3 3 3" xfId="3026" xr:uid="{00000000-0005-0000-0000-0000C5380000}"/>
    <cellStyle name="Vírgula 8 3 3 3 3 2" xfId="13691" xr:uid="{00000000-0005-0000-0000-0000C6380000}"/>
    <cellStyle name="Vírgula 8 3 3 3 3 3" xfId="11234" xr:uid="{00000000-0005-0000-0000-0000C7380000}"/>
    <cellStyle name="Vírgula 8 3 3 3 4" xfId="11235" xr:uid="{00000000-0005-0000-0000-0000C8380000}"/>
    <cellStyle name="Vírgula 8 3 3 3 5" xfId="6664" xr:uid="{00000000-0005-0000-0000-0000C9380000}"/>
    <cellStyle name="Vírgula 8 3 3 3 6" xfId="11878" xr:uid="{00000000-0005-0000-0000-0000CA380000}"/>
    <cellStyle name="Vírgula 8 3 3 3 7" xfId="4839" xr:uid="{00000000-0005-0000-0000-0000CB380000}"/>
    <cellStyle name="Vírgula 8 3 3 4" xfId="2014" xr:uid="{00000000-0005-0000-0000-0000CC380000}"/>
    <cellStyle name="Vírgula 8 3 3 4 2" xfId="3970" xr:uid="{00000000-0005-0000-0000-0000CD380000}"/>
    <cellStyle name="Vírgula 8 3 3 4 2 2" xfId="14635" xr:uid="{00000000-0005-0000-0000-0000CE380000}"/>
    <cellStyle name="Vírgula 8 3 3 4 2 3" xfId="11236" xr:uid="{00000000-0005-0000-0000-0000CF380000}"/>
    <cellStyle name="Vírgula 8 3 3 4 3" xfId="11237" xr:uid="{00000000-0005-0000-0000-0000D0380000}"/>
    <cellStyle name="Vírgula 8 3 3 4 4" xfId="7608" xr:uid="{00000000-0005-0000-0000-0000D1380000}"/>
    <cellStyle name="Vírgula 8 3 3 4 5" xfId="12822" xr:uid="{00000000-0005-0000-0000-0000D2380000}"/>
    <cellStyle name="Vírgula 8 3 3 4 6" xfId="5783" xr:uid="{00000000-0005-0000-0000-0000D3380000}"/>
    <cellStyle name="Vírgula 8 3 3 5" xfId="2282" xr:uid="{00000000-0005-0000-0000-0000D4380000}"/>
    <cellStyle name="Vírgula 8 3 3 5 2" xfId="4134" xr:uid="{00000000-0005-0000-0000-0000D5380000}"/>
    <cellStyle name="Vírgula 8 3 3 5 2 2" xfId="14796" xr:uid="{00000000-0005-0000-0000-0000D6380000}"/>
    <cellStyle name="Vírgula 8 3 3 5 2 3" xfId="11238" xr:uid="{00000000-0005-0000-0000-0000D7380000}"/>
    <cellStyle name="Vírgula 8 3 3 5 3" xfId="11239" xr:uid="{00000000-0005-0000-0000-0000D8380000}"/>
    <cellStyle name="Vírgula 8 3 3 5 4" xfId="7772" xr:uid="{00000000-0005-0000-0000-0000D9380000}"/>
    <cellStyle name="Vírgula 8 3 3 5 5" xfId="12983" xr:uid="{00000000-0005-0000-0000-0000DA380000}"/>
    <cellStyle name="Vírgula 8 3 3 5 6" xfId="5944" xr:uid="{00000000-0005-0000-0000-0000DB380000}"/>
    <cellStyle name="Vírgula 8 3 3 6" xfId="2426" xr:uid="{00000000-0005-0000-0000-0000DC380000}"/>
    <cellStyle name="Vírgula 8 3 3 6 2" xfId="4269" xr:uid="{00000000-0005-0000-0000-0000DD380000}"/>
    <cellStyle name="Vírgula 8 3 3 6 2 2" xfId="14931" xr:uid="{00000000-0005-0000-0000-0000DE380000}"/>
    <cellStyle name="Vírgula 8 3 3 6 2 3" xfId="11240" xr:uid="{00000000-0005-0000-0000-0000DF380000}"/>
    <cellStyle name="Vírgula 8 3 3 6 3" xfId="7907" xr:uid="{00000000-0005-0000-0000-0000E0380000}"/>
    <cellStyle name="Vírgula 8 3 3 6 4" xfId="13118" xr:uid="{00000000-0005-0000-0000-0000E1380000}"/>
    <cellStyle name="Vírgula 8 3 3 6 5" xfId="6079" xr:uid="{00000000-0005-0000-0000-0000E2380000}"/>
    <cellStyle name="Vírgula 8 3 3 7" xfId="2753" xr:uid="{00000000-0005-0000-0000-0000E3380000}"/>
    <cellStyle name="Vírgula 8 3 3 7 2" xfId="13418" xr:uid="{00000000-0005-0000-0000-0000E4380000}"/>
    <cellStyle name="Vírgula 8 3 3 7 3" xfId="11241" xr:uid="{00000000-0005-0000-0000-0000E5380000}"/>
    <cellStyle name="Vírgula 8 3 3 8" xfId="11242" xr:uid="{00000000-0005-0000-0000-0000E6380000}"/>
    <cellStyle name="Vírgula 8 3 3 9" xfId="6391" xr:uid="{00000000-0005-0000-0000-0000E7380000}"/>
    <cellStyle name="Vírgula 8 3 4" xfId="526" xr:uid="{00000000-0005-0000-0000-0000E8380000}"/>
    <cellStyle name="Vírgula 8 3 4 2" xfId="1085" xr:uid="{00000000-0005-0000-0000-0000E9380000}"/>
    <cellStyle name="Vírgula 8 3 4 2 2" xfId="2019" xr:uid="{00000000-0005-0000-0000-0000EA380000}"/>
    <cellStyle name="Vírgula 8 3 4 2 2 2" xfId="3975" xr:uid="{00000000-0005-0000-0000-0000EB380000}"/>
    <cellStyle name="Vírgula 8 3 4 2 2 2 2" xfId="14640" xr:uid="{00000000-0005-0000-0000-0000EC380000}"/>
    <cellStyle name="Vírgula 8 3 4 2 2 2 3" xfId="11243" xr:uid="{00000000-0005-0000-0000-0000ED380000}"/>
    <cellStyle name="Vírgula 8 3 4 2 2 3" xfId="11244" xr:uid="{00000000-0005-0000-0000-0000EE380000}"/>
    <cellStyle name="Vírgula 8 3 4 2 2 4" xfId="7613" xr:uid="{00000000-0005-0000-0000-0000EF380000}"/>
    <cellStyle name="Vírgula 8 3 4 2 2 5" xfId="12827" xr:uid="{00000000-0005-0000-0000-0000F0380000}"/>
    <cellStyle name="Vírgula 8 3 4 2 2 6" xfId="5788" xr:uid="{00000000-0005-0000-0000-0000F1380000}"/>
    <cellStyle name="Vírgula 8 3 4 2 3" xfId="3115" xr:uid="{00000000-0005-0000-0000-0000F2380000}"/>
    <cellStyle name="Vírgula 8 3 4 2 3 2" xfId="13780" xr:uid="{00000000-0005-0000-0000-0000F3380000}"/>
    <cellStyle name="Vírgula 8 3 4 2 3 3" xfId="11245" xr:uid="{00000000-0005-0000-0000-0000F4380000}"/>
    <cellStyle name="Vírgula 8 3 4 2 4" xfId="11246" xr:uid="{00000000-0005-0000-0000-0000F5380000}"/>
    <cellStyle name="Vírgula 8 3 4 2 5" xfId="6753" xr:uid="{00000000-0005-0000-0000-0000F6380000}"/>
    <cellStyle name="Vírgula 8 3 4 2 6" xfId="11967" xr:uid="{00000000-0005-0000-0000-0000F7380000}"/>
    <cellStyle name="Vírgula 8 3 4 2 7" xfId="4928" xr:uid="{00000000-0005-0000-0000-0000F8380000}"/>
    <cellStyle name="Vírgula 8 3 4 3" xfId="2018" xr:uid="{00000000-0005-0000-0000-0000F9380000}"/>
    <cellStyle name="Vírgula 8 3 4 3 2" xfId="3974" xr:uid="{00000000-0005-0000-0000-0000FA380000}"/>
    <cellStyle name="Vírgula 8 3 4 3 2 2" xfId="14639" xr:uid="{00000000-0005-0000-0000-0000FB380000}"/>
    <cellStyle name="Vírgula 8 3 4 3 2 3" xfId="11247" xr:uid="{00000000-0005-0000-0000-0000FC380000}"/>
    <cellStyle name="Vírgula 8 3 4 3 3" xfId="11248" xr:uid="{00000000-0005-0000-0000-0000FD380000}"/>
    <cellStyle name="Vírgula 8 3 4 3 4" xfId="7612" xr:uid="{00000000-0005-0000-0000-0000FE380000}"/>
    <cellStyle name="Vírgula 8 3 4 3 5" xfId="12826" xr:uid="{00000000-0005-0000-0000-0000FF380000}"/>
    <cellStyle name="Vírgula 8 3 4 3 6" xfId="5787" xr:uid="{00000000-0005-0000-0000-000000390000}"/>
    <cellStyle name="Vírgula 8 3 4 4" xfId="2663" xr:uid="{00000000-0005-0000-0000-000001390000}"/>
    <cellStyle name="Vírgula 8 3 4 4 2" xfId="13328" xr:uid="{00000000-0005-0000-0000-000002390000}"/>
    <cellStyle name="Vírgula 8 3 4 4 3" xfId="11249" xr:uid="{00000000-0005-0000-0000-000003390000}"/>
    <cellStyle name="Vírgula 8 3 4 5" xfId="11250" xr:uid="{00000000-0005-0000-0000-000004390000}"/>
    <cellStyle name="Vírgula 8 3 4 6" xfId="6301" xr:uid="{00000000-0005-0000-0000-000005390000}"/>
    <cellStyle name="Vírgula 8 3 4 7" xfId="11515" xr:uid="{00000000-0005-0000-0000-000006390000}"/>
    <cellStyle name="Vírgula 8 3 4 8" xfId="4476" xr:uid="{00000000-0005-0000-0000-000007390000}"/>
    <cellStyle name="Vírgula 8 3 5" xfId="734" xr:uid="{00000000-0005-0000-0000-000008390000}"/>
    <cellStyle name="Vírgula 8 3 5 2" xfId="1197" xr:uid="{00000000-0005-0000-0000-000009390000}"/>
    <cellStyle name="Vírgula 8 3 5 2 2" xfId="2021" xr:uid="{00000000-0005-0000-0000-00000A390000}"/>
    <cellStyle name="Vírgula 8 3 5 2 2 2" xfId="3977" xr:uid="{00000000-0005-0000-0000-00000B390000}"/>
    <cellStyle name="Vírgula 8 3 5 2 2 2 2" xfId="14642" xr:uid="{00000000-0005-0000-0000-00000C390000}"/>
    <cellStyle name="Vírgula 8 3 5 2 2 2 3" xfId="11251" xr:uid="{00000000-0005-0000-0000-00000D390000}"/>
    <cellStyle name="Vírgula 8 3 5 2 2 3" xfId="11252" xr:uid="{00000000-0005-0000-0000-00000E390000}"/>
    <cellStyle name="Vírgula 8 3 5 2 2 4" xfId="7615" xr:uid="{00000000-0005-0000-0000-00000F390000}"/>
    <cellStyle name="Vírgula 8 3 5 2 2 5" xfId="12829" xr:uid="{00000000-0005-0000-0000-000010390000}"/>
    <cellStyle name="Vírgula 8 3 5 2 2 6" xfId="5790" xr:uid="{00000000-0005-0000-0000-000011390000}"/>
    <cellStyle name="Vírgula 8 3 5 2 3" xfId="3165" xr:uid="{00000000-0005-0000-0000-000012390000}"/>
    <cellStyle name="Vírgula 8 3 5 2 3 2" xfId="13830" xr:uid="{00000000-0005-0000-0000-000013390000}"/>
    <cellStyle name="Vírgula 8 3 5 2 3 3" xfId="11253" xr:uid="{00000000-0005-0000-0000-000014390000}"/>
    <cellStyle name="Vírgula 8 3 5 2 4" xfId="11254" xr:uid="{00000000-0005-0000-0000-000015390000}"/>
    <cellStyle name="Vírgula 8 3 5 2 5" xfId="6803" xr:uid="{00000000-0005-0000-0000-000016390000}"/>
    <cellStyle name="Vírgula 8 3 5 2 6" xfId="12017" xr:uid="{00000000-0005-0000-0000-000017390000}"/>
    <cellStyle name="Vírgula 8 3 5 2 7" xfId="4978" xr:uid="{00000000-0005-0000-0000-000018390000}"/>
    <cellStyle name="Vírgula 8 3 5 3" xfId="2020" xr:uid="{00000000-0005-0000-0000-000019390000}"/>
    <cellStyle name="Vírgula 8 3 5 3 2" xfId="3976" xr:uid="{00000000-0005-0000-0000-00001A390000}"/>
    <cellStyle name="Vírgula 8 3 5 3 2 2" xfId="14641" xr:uid="{00000000-0005-0000-0000-00001B390000}"/>
    <cellStyle name="Vírgula 8 3 5 3 2 3" xfId="11255" xr:uid="{00000000-0005-0000-0000-00001C390000}"/>
    <cellStyle name="Vírgula 8 3 5 3 3" xfId="11256" xr:uid="{00000000-0005-0000-0000-00001D390000}"/>
    <cellStyle name="Vírgula 8 3 5 3 4" xfId="7614" xr:uid="{00000000-0005-0000-0000-00001E390000}"/>
    <cellStyle name="Vírgula 8 3 5 3 5" xfId="12828" xr:uid="{00000000-0005-0000-0000-00001F390000}"/>
    <cellStyle name="Vírgula 8 3 5 3 6" xfId="5789" xr:uid="{00000000-0005-0000-0000-000020390000}"/>
    <cellStyle name="Vírgula 8 3 5 4" xfId="2798" xr:uid="{00000000-0005-0000-0000-000021390000}"/>
    <cellStyle name="Vírgula 8 3 5 4 2" xfId="13463" xr:uid="{00000000-0005-0000-0000-000022390000}"/>
    <cellStyle name="Vírgula 8 3 5 4 3" xfId="11257" xr:uid="{00000000-0005-0000-0000-000023390000}"/>
    <cellStyle name="Vírgula 8 3 5 5" xfId="11258" xr:uid="{00000000-0005-0000-0000-000024390000}"/>
    <cellStyle name="Vírgula 8 3 5 6" xfId="6436" xr:uid="{00000000-0005-0000-0000-000025390000}"/>
    <cellStyle name="Vírgula 8 3 5 7" xfId="11650" xr:uid="{00000000-0005-0000-0000-000026390000}"/>
    <cellStyle name="Vírgula 8 3 5 8" xfId="4611" xr:uid="{00000000-0005-0000-0000-000027390000}"/>
    <cellStyle name="Vírgula 8 3 6" xfId="411" xr:uid="{00000000-0005-0000-0000-000028390000}"/>
    <cellStyle name="Vírgula 8 3 6 2" xfId="1030" xr:uid="{00000000-0005-0000-0000-000029390000}"/>
    <cellStyle name="Vírgula 8 3 6 2 2" xfId="2023" xr:uid="{00000000-0005-0000-0000-00002A390000}"/>
    <cellStyle name="Vírgula 8 3 6 2 2 2" xfId="3979" xr:uid="{00000000-0005-0000-0000-00002B390000}"/>
    <cellStyle name="Vírgula 8 3 6 2 2 2 2" xfId="14644" xr:uid="{00000000-0005-0000-0000-00002C390000}"/>
    <cellStyle name="Vírgula 8 3 6 2 2 2 3" xfId="11259" xr:uid="{00000000-0005-0000-0000-00002D390000}"/>
    <cellStyle name="Vírgula 8 3 6 2 2 3" xfId="11260" xr:uid="{00000000-0005-0000-0000-00002E390000}"/>
    <cellStyle name="Vírgula 8 3 6 2 2 4" xfId="7617" xr:uid="{00000000-0005-0000-0000-00002F390000}"/>
    <cellStyle name="Vírgula 8 3 6 2 2 5" xfId="12831" xr:uid="{00000000-0005-0000-0000-000030390000}"/>
    <cellStyle name="Vírgula 8 3 6 2 2 6" xfId="5792" xr:uid="{00000000-0005-0000-0000-000031390000}"/>
    <cellStyle name="Vírgula 8 3 6 2 3" xfId="3071" xr:uid="{00000000-0005-0000-0000-000032390000}"/>
    <cellStyle name="Vírgula 8 3 6 2 3 2" xfId="13736" xr:uid="{00000000-0005-0000-0000-000033390000}"/>
    <cellStyle name="Vírgula 8 3 6 2 3 3" xfId="11261" xr:uid="{00000000-0005-0000-0000-000034390000}"/>
    <cellStyle name="Vírgula 8 3 6 2 4" xfId="11262" xr:uid="{00000000-0005-0000-0000-000035390000}"/>
    <cellStyle name="Vírgula 8 3 6 2 5" xfId="6709" xr:uid="{00000000-0005-0000-0000-000036390000}"/>
    <cellStyle name="Vírgula 8 3 6 2 6" xfId="11923" xr:uid="{00000000-0005-0000-0000-000037390000}"/>
    <cellStyle name="Vírgula 8 3 6 2 7" xfId="4884" xr:uid="{00000000-0005-0000-0000-000038390000}"/>
    <cellStyle name="Vírgula 8 3 6 3" xfId="2022" xr:uid="{00000000-0005-0000-0000-000039390000}"/>
    <cellStyle name="Vírgula 8 3 6 3 2" xfId="3978" xr:uid="{00000000-0005-0000-0000-00003A390000}"/>
    <cellStyle name="Vírgula 8 3 6 3 2 2" xfId="14643" xr:uid="{00000000-0005-0000-0000-00003B390000}"/>
    <cellStyle name="Vírgula 8 3 6 3 2 3" xfId="11263" xr:uid="{00000000-0005-0000-0000-00003C390000}"/>
    <cellStyle name="Vírgula 8 3 6 3 3" xfId="11264" xr:uid="{00000000-0005-0000-0000-00003D390000}"/>
    <cellStyle name="Vírgula 8 3 6 3 4" xfId="7616" xr:uid="{00000000-0005-0000-0000-00003E390000}"/>
    <cellStyle name="Vírgula 8 3 6 3 5" xfId="12830" xr:uid="{00000000-0005-0000-0000-00003F390000}"/>
    <cellStyle name="Vírgula 8 3 6 3 6" xfId="5791" xr:uid="{00000000-0005-0000-0000-000040390000}"/>
    <cellStyle name="Vírgula 8 3 6 4" xfId="2614" xr:uid="{00000000-0005-0000-0000-000041390000}"/>
    <cellStyle name="Vírgula 8 3 6 4 2" xfId="13279" xr:uid="{00000000-0005-0000-0000-000042390000}"/>
    <cellStyle name="Vírgula 8 3 6 4 3" xfId="11265" xr:uid="{00000000-0005-0000-0000-000043390000}"/>
    <cellStyle name="Vírgula 8 3 6 5" xfId="11266" xr:uid="{00000000-0005-0000-0000-000044390000}"/>
    <cellStyle name="Vírgula 8 3 6 6" xfId="6252" xr:uid="{00000000-0005-0000-0000-000045390000}"/>
    <cellStyle name="Vírgula 8 3 6 7" xfId="11466" xr:uid="{00000000-0005-0000-0000-000046390000}"/>
    <cellStyle name="Vírgula 8 3 6 8" xfId="4427" xr:uid="{00000000-0005-0000-0000-000047390000}"/>
    <cellStyle name="Vírgula 8 3 7" xfId="883" xr:uid="{00000000-0005-0000-0000-000048390000}"/>
    <cellStyle name="Vírgula 8 3 7 2" xfId="2024" xr:uid="{00000000-0005-0000-0000-000049390000}"/>
    <cellStyle name="Vírgula 8 3 7 2 2" xfId="3980" xr:uid="{00000000-0005-0000-0000-00004A390000}"/>
    <cellStyle name="Vírgula 8 3 7 2 2 2" xfId="14645" xr:uid="{00000000-0005-0000-0000-00004B390000}"/>
    <cellStyle name="Vírgula 8 3 7 2 2 3" xfId="11267" xr:uid="{00000000-0005-0000-0000-00004C390000}"/>
    <cellStyle name="Vírgula 8 3 7 2 3" xfId="11268" xr:uid="{00000000-0005-0000-0000-00004D390000}"/>
    <cellStyle name="Vírgula 8 3 7 2 4" xfId="7618" xr:uid="{00000000-0005-0000-0000-00004E390000}"/>
    <cellStyle name="Vírgula 8 3 7 2 5" xfId="12832" xr:uid="{00000000-0005-0000-0000-00004F390000}"/>
    <cellStyle name="Vírgula 8 3 7 2 6" xfId="5793" xr:uid="{00000000-0005-0000-0000-000050390000}"/>
    <cellStyle name="Vírgula 8 3 7 3" xfId="2936" xr:uid="{00000000-0005-0000-0000-000051390000}"/>
    <cellStyle name="Vírgula 8 3 7 3 2" xfId="13601" xr:uid="{00000000-0005-0000-0000-000052390000}"/>
    <cellStyle name="Vírgula 8 3 7 3 3" xfId="11269" xr:uid="{00000000-0005-0000-0000-000053390000}"/>
    <cellStyle name="Vírgula 8 3 7 4" xfId="11270" xr:uid="{00000000-0005-0000-0000-000054390000}"/>
    <cellStyle name="Vírgula 8 3 7 5" xfId="6574" xr:uid="{00000000-0005-0000-0000-000055390000}"/>
    <cellStyle name="Vírgula 8 3 7 6" xfId="11788" xr:uid="{00000000-0005-0000-0000-000056390000}"/>
    <cellStyle name="Vírgula 8 3 7 7" xfId="4749" xr:uid="{00000000-0005-0000-0000-000057390000}"/>
    <cellStyle name="Vírgula 8 3 8" xfId="1347" xr:uid="{00000000-0005-0000-0000-000058390000}"/>
    <cellStyle name="Vírgula 8 3 8 2" xfId="3303" xr:uid="{00000000-0005-0000-0000-000059390000}"/>
    <cellStyle name="Vírgula 8 3 8 2 2" xfId="13968" xr:uid="{00000000-0005-0000-0000-00005A390000}"/>
    <cellStyle name="Vírgula 8 3 8 2 3" xfId="11271" xr:uid="{00000000-0005-0000-0000-00005B390000}"/>
    <cellStyle name="Vírgula 8 3 8 3" xfId="11272" xr:uid="{00000000-0005-0000-0000-00005C390000}"/>
    <cellStyle name="Vírgula 8 3 8 4" xfId="6941" xr:uid="{00000000-0005-0000-0000-00005D390000}"/>
    <cellStyle name="Vírgula 8 3 8 5" xfId="12155" xr:uid="{00000000-0005-0000-0000-00005E390000}"/>
    <cellStyle name="Vírgula 8 3 8 6" xfId="5116" xr:uid="{00000000-0005-0000-0000-00005F390000}"/>
    <cellStyle name="Vírgula 8 3 9" xfId="297" xr:uid="{00000000-0005-0000-0000-000060390000}"/>
    <cellStyle name="Vírgula 8 3 9 2" xfId="2570" xr:uid="{00000000-0005-0000-0000-000061390000}"/>
    <cellStyle name="Vírgula 8 3 9 2 2" xfId="13235" xr:uid="{00000000-0005-0000-0000-000062390000}"/>
    <cellStyle name="Vírgula 8 3 9 2 3" xfId="11273" xr:uid="{00000000-0005-0000-0000-000063390000}"/>
    <cellStyle name="Vírgula 8 3 9 3" xfId="11274" xr:uid="{00000000-0005-0000-0000-000064390000}"/>
    <cellStyle name="Vírgula 8 3 9 4" xfId="6208" xr:uid="{00000000-0005-0000-0000-000065390000}"/>
    <cellStyle name="Vírgula 8 3 9 5" xfId="11422" xr:uid="{00000000-0005-0000-0000-000066390000}"/>
    <cellStyle name="Vírgula 8 3 9 6" xfId="4383" xr:uid="{00000000-0005-0000-0000-000067390000}"/>
    <cellStyle name="Vírgula 8 4" xfId="637" xr:uid="{00000000-0005-0000-0000-000068390000}"/>
    <cellStyle name="Vírgula 8 4 10" xfId="11560" xr:uid="{00000000-0005-0000-0000-000069390000}"/>
    <cellStyle name="Vírgula 8 4 11" xfId="4521" xr:uid="{00000000-0005-0000-0000-00006A390000}"/>
    <cellStyle name="Vírgula 8 4 2" xfId="780" xr:uid="{00000000-0005-0000-0000-00006B390000}"/>
    <cellStyle name="Vírgula 8 4 2 2" xfId="1242" xr:uid="{00000000-0005-0000-0000-00006C390000}"/>
    <cellStyle name="Vírgula 8 4 2 2 2" xfId="2027" xr:uid="{00000000-0005-0000-0000-00006D390000}"/>
    <cellStyle name="Vírgula 8 4 2 2 2 2" xfId="3983" xr:uid="{00000000-0005-0000-0000-00006E390000}"/>
    <cellStyle name="Vírgula 8 4 2 2 2 2 2" xfId="14648" xr:uid="{00000000-0005-0000-0000-00006F390000}"/>
    <cellStyle name="Vírgula 8 4 2 2 2 2 3" xfId="11275" xr:uid="{00000000-0005-0000-0000-000070390000}"/>
    <cellStyle name="Vírgula 8 4 2 2 2 3" xfId="11276" xr:uid="{00000000-0005-0000-0000-000071390000}"/>
    <cellStyle name="Vírgula 8 4 2 2 2 4" xfId="7621" xr:uid="{00000000-0005-0000-0000-000072390000}"/>
    <cellStyle name="Vírgula 8 4 2 2 2 5" xfId="12835" xr:uid="{00000000-0005-0000-0000-000073390000}"/>
    <cellStyle name="Vírgula 8 4 2 2 2 6" xfId="5796" xr:uid="{00000000-0005-0000-0000-000074390000}"/>
    <cellStyle name="Vírgula 8 4 2 2 3" xfId="3210" xr:uid="{00000000-0005-0000-0000-000075390000}"/>
    <cellStyle name="Vírgula 8 4 2 2 3 2" xfId="13875" xr:uid="{00000000-0005-0000-0000-000076390000}"/>
    <cellStyle name="Vírgula 8 4 2 2 3 3" xfId="11277" xr:uid="{00000000-0005-0000-0000-000077390000}"/>
    <cellStyle name="Vírgula 8 4 2 2 4" xfId="11278" xr:uid="{00000000-0005-0000-0000-000078390000}"/>
    <cellStyle name="Vírgula 8 4 2 2 5" xfId="6848" xr:uid="{00000000-0005-0000-0000-000079390000}"/>
    <cellStyle name="Vírgula 8 4 2 2 6" xfId="12062" xr:uid="{00000000-0005-0000-0000-00007A390000}"/>
    <cellStyle name="Vírgula 8 4 2 2 7" xfId="5023" xr:uid="{00000000-0005-0000-0000-00007B390000}"/>
    <cellStyle name="Vírgula 8 4 2 3" xfId="2026" xr:uid="{00000000-0005-0000-0000-00007C390000}"/>
    <cellStyle name="Vírgula 8 4 2 3 2" xfId="3982" xr:uid="{00000000-0005-0000-0000-00007D390000}"/>
    <cellStyle name="Vírgula 8 4 2 3 2 2" xfId="14647" xr:uid="{00000000-0005-0000-0000-00007E390000}"/>
    <cellStyle name="Vírgula 8 4 2 3 2 3" xfId="11279" xr:uid="{00000000-0005-0000-0000-00007F390000}"/>
    <cellStyle name="Vírgula 8 4 2 3 3" xfId="11280" xr:uid="{00000000-0005-0000-0000-000080390000}"/>
    <cellStyle name="Vírgula 8 4 2 3 4" xfId="7620" xr:uid="{00000000-0005-0000-0000-000081390000}"/>
    <cellStyle name="Vírgula 8 4 2 3 5" xfId="12834" xr:uid="{00000000-0005-0000-0000-000082390000}"/>
    <cellStyle name="Vírgula 8 4 2 3 6" xfId="5795" xr:uid="{00000000-0005-0000-0000-000083390000}"/>
    <cellStyle name="Vírgula 8 4 2 4" xfId="2843" xr:uid="{00000000-0005-0000-0000-000084390000}"/>
    <cellStyle name="Vírgula 8 4 2 4 2" xfId="13508" xr:uid="{00000000-0005-0000-0000-000085390000}"/>
    <cellStyle name="Vírgula 8 4 2 4 3" xfId="11281" xr:uid="{00000000-0005-0000-0000-000086390000}"/>
    <cellStyle name="Vírgula 8 4 2 5" xfId="11282" xr:uid="{00000000-0005-0000-0000-000087390000}"/>
    <cellStyle name="Vírgula 8 4 2 6" xfId="6481" xr:uid="{00000000-0005-0000-0000-000088390000}"/>
    <cellStyle name="Vírgula 8 4 2 7" xfId="11695" xr:uid="{00000000-0005-0000-0000-000089390000}"/>
    <cellStyle name="Vírgula 8 4 2 8" xfId="4656" xr:uid="{00000000-0005-0000-0000-00008A390000}"/>
    <cellStyle name="Vírgula 8 4 3" xfId="932" xr:uid="{00000000-0005-0000-0000-00008B390000}"/>
    <cellStyle name="Vírgula 8 4 3 2" xfId="2028" xr:uid="{00000000-0005-0000-0000-00008C390000}"/>
    <cellStyle name="Vírgula 8 4 3 2 2" xfId="3984" xr:uid="{00000000-0005-0000-0000-00008D390000}"/>
    <cellStyle name="Vírgula 8 4 3 2 2 2" xfId="14649" xr:uid="{00000000-0005-0000-0000-00008E390000}"/>
    <cellStyle name="Vírgula 8 4 3 2 2 3" xfId="11283" xr:uid="{00000000-0005-0000-0000-00008F390000}"/>
    <cellStyle name="Vírgula 8 4 3 2 3" xfId="11284" xr:uid="{00000000-0005-0000-0000-000090390000}"/>
    <cellStyle name="Vírgula 8 4 3 2 4" xfId="7622" xr:uid="{00000000-0005-0000-0000-000091390000}"/>
    <cellStyle name="Vírgula 8 4 3 2 5" xfId="12836" xr:uid="{00000000-0005-0000-0000-000092390000}"/>
    <cellStyle name="Vírgula 8 4 3 2 6" xfId="5797" xr:uid="{00000000-0005-0000-0000-000093390000}"/>
    <cellStyle name="Vírgula 8 4 3 3" xfId="2981" xr:uid="{00000000-0005-0000-0000-000094390000}"/>
    <cellStyle name="Vírgula 8 4 3 3 2" xfId="13646" xr:uid="{00000000-0005-0000-0000-000095390000}"/>
    <cellStyle name="Vírgula 8 4 3 3 3" xfId="11285" xr:uid="{00000000-0005-0000-0000-000096390000}"/>
    <cellStyle name="Vírgula 8 4 3 4" xfId="11286" xr:uid="{00000000-0005-0000-0000-000097390000}"/>
    <cellStyle name="Vírgula 8 4 3 5" xfId="6619" xr:uid="{00000000-0005-0000-0000-000098390000}"/>
    <cellStyle name="Vírgula 8 4 3 6" xfId="11833" xr:uid="{00000000-0005-0000-0000-000099390000}"/>
    <cellStyle name="Vírgula 8 4 3 7" xfId="4794" xr:uid="{00000000-0005-0000-0000-00009A390000}"/>
    <cellStyle name="Vírgula 8 4 4" xfId="2025" xr:uid="{00000000-0005-0000-0000-00009B390000}"/>
    <cellStyle name="Vírgula 8 4 4 2" xfId="3981" xr:uid="{00000000-0005-0000-0000-00009C390000}"/>
    <cellStyle name="Vírgula 8 4 4 2 2" xfId="14646" xr:uid="{00000000-0005-0000-0000-00009D390000}"/>
    <cellStyle name="Vírgula 8 4 4 2 3" xfId="11287" xr:uid="{00000000-0005-0000-0000-00009E390000}"/>
    <cellStyle name="Vírgula 8 4 4 3" xfId="11288" xr:uid="{00000000-0005-0000-0000-00009F390000}"/>
    <cellStyle name="Vírgula 8 4 4 4" xfId="7619" xr:uid="{00000000-0005-0000-0000-0000A0390000}"/>
    <cellStyle name="Vírgula 8 4 4 5" xfId="12833" xr:uid="{00000000-0005-0000-0000-0000A1390000}"/>
    <cellStyle name="Vírgula 8 4 4 6" xfId="5794" xr:uid="{00000000-0005-0000-0000-0000A2390000}"/>
    <cellStyle name="Vírgula 8 4 5" xfId="2237" xr:uid="{00000000-0005-0000-0000-0000A3390000}"/>
    <cellStyle name="Vírgula 8 4 5 2" xfId="4089" xr:uid="{00000000-0005-0000-0000-0000A4390000}"/>
    <cellStyle name="Vírgula 8 4 5 2 2" xfId="14751" xr:uid="{00000000-0005-0000-0000-0000A5390000}"/>
    <cellStyle name="Vírgula 8 4 5 2 3" xfId="11289" xr:uid="{00000000-0005-0000-0000-0000A6390000}"/>
    <cellStyle name="Vírgula 8 4 5 3" xfId="11290" xr:uid="{00000000-0005-0000-0000-0000A7390000}"/>
    <cellStyle name="Vírgula 8 4 5 4" xfId="7727" xr:uid="{00000000-0005-0000-0000-0000A8390000}"/>
    <cellStyle name="Vírgula 8 4 5 5" xfId="12938" xr:uid="{00000000-0005-0000-0000-0000A9390000}"/>
    <cellStyle name="Vírgula 8 4 5 6" xfId="5899" xr:uid="{00000000-0005-0000-0000-0000AA390000}"/>
    <cellStyle name="Vírgula 8 4 6" xfId="2381" xr:uid="{00000000-0005-0000-0000-0000AB390000}"/>
    <cellStyle name="Vírgula 8 4 6 2" xfId="4224" xr:uid="{00000000-0005-0000-0000-0000AC390000}"/>
    <cellStyle name="Vírgula 8 4 6 2 2" xfId="14886" xr:uid="{00000000-0005-0000-0000-0000AD390000}"/>
    <cellStyle name="Vírgula 8 4 6 2 3" xfId="11291" xr:uid="{00000000-0005-0000-0000-0000AE390000}"/>
    <cellStyle name="Vírgula 8 4 6 3" xfId="7862" xr:uid="{00000000-0005-0000-0000-0000AF390000}"/>
    <cellStyle name="Vírgula 8 4 6 4" xfId="13073" xr:uid="{00000000-0005-0000-0000-0000B0390000}"/>
    <cellStyle name="Vírgula 8 4 6 5" xfId="6034" xr:uid="{00000000-0005-0000-0000-0000B1390000}"/>
    <cellStyle name="Vírgula 8 4 7" xfId="2708" xr:uid="{00000000-0005-0000-0000-0000B2390000}"/>
    <cellStyle name="Vírgula 8 4 7 2" xfId="13373" xr:uid="{00000000-0005-0000-0000-0000B3390000}"/>
    <cellStyle name="Vírgula 8 4 7 3" xfId="11292" xr:uid="{00000000-0005-0000-0000-0000B4390000}"/>
    <cellStyle name="Vírgula 8 4 8" xfId="11293" xr:uid="{00000000-0005-0000-0000-0000B5390000}"/>
    <cellStyle name="Vírgula 8 4 9" xfId="6346" xr:uid="{00000000-0005-0000-0000-0000B6390000}"/>
    <cellStyle name="Vírgula 8 5" xfId="682" xr:uid="{00000000-0005-0000-0000-0000B7390000}"/>
    <cellStyle name="Vírgula 8 5 10" xfId="11603" xr:uid="{00000000-0005-0000-0000-0000B8390000}"/>
    <cellStyle name="Vírgula 8 5 11" xfId="4564" xr:uid="{00000000-0005-0000-0000-0000B9390000}"/>
    <cellStyle name="Vírgula 8 5 2" xfId="823" xr:uid="{00000000-0005-0000-0000-0000BA390000}"/>
    <cellStyle name="Vírgula 8 5 2 2" xfId="1285" xr:uid="{00000000-0005-0000-0000-0000BB390000}"/>
    <cellStyle name="Vírgula 8 5 2 2 2" xfId="2031" xr:uid="{00000000-0005-0000-0000-0000BC390000}"/>
    <cellStyle name="Vírgula 8 5 2 2 2 2" xfId="3987" xr:uid="{00000000-0005-0000-0000-0000BD390000}"/>
    <cellStyle name="Vírgula 8 5 2 2 2 2 2" xfId="14652" xr:uid="{00000000-0005-0000-0000-0000BE390000}"/>
    <cellStyle name="Vírgula 8 5 2 2 2 2 3" xfId="11294" xr:uid="{00000000-0005-0000-0000-0000BF390000}"/>
    <cellStyle name="Vírgula 8 5 2 2 2 3" xfId="11295" xr:uid="{00000000-0005-0000-0000-0000C0390000}"/>
    <cellStyle name="Vírgula 8 5 2 2 2 4" xfId="7625" xr:uid="{00000000-0005-0000-0000-0000C1390000}"/>
    <cellStyle name="Vírgula 8 5 2 2 2 5" xfId="12839" xr:uid="{00000000-0005-0000-0000-0000C2390000}"/>
    <cellStyle name="Vírgula 8 5 2 2 2 6" xfId="5800" xr:uid="{00000000-0005-0000-0000-0000C3390000}"/>
    <cellStyle name="Vírgula 8 5 2 2 3" xfId="3253" xr:uid="{00000000-0005-0000-0000-0000C4390000}"/>
    <cellStyle name="Vírgula 8 5 2 2 3 2" xfId="13918" xr:uid="{00000000-0005-0000-0000-0000C5390000}"/>
    <cellStyle name="Vírgula 8 5 2 2 3 3" xfId="11296" xr:uid="{00000000-0005-0000-0000-0000C6390000}"/>
    <cellStyle name="Vírgula 8 5 2 2 4" xfId="11297" xr:uid="{00000000-0005-0000-0000-0000C7390000}"/>
    <cellStyle name="Vírgula 8 5 2 2 5" xfId="6891" xr:uid="{00000000-0005-0000-0000-0000C8390000}"/>
    <cellStyle name="Vírgula 8 5 2 2 6" xfId="12105" xr:uid="{00000000-0005-0000-0000-0000C9390000}"/>
    <cellStyle name="Vírgula 8 5 2 2 7" xfId="5066" xr:uid="{00000000-0005-0000-0000-0000CA390000}"/>
    <cellStyle name="Vírgula 8 5 2 3" xfId="2030" xr:uid="{00000000-0005-0000-0000-0000CB390000}"/>
    <cellStyle name="Vírgula 8 5 2 3 2" xfId="3986" xr:uid="{00000000-0005-0000-0000-0000CC390000}"/>
    <cellStyle name="Vírgula 8 5 2 3 2 2" xfId="14651" xr:uid="{00000000-0005-0000-0000-0000CD390000}"/>
    <cellStyle name="Vírgula 8 5 2 3 2 3" xfId="11298" xr:uid="{00000000-0005-0000-0000-0000CE390000}"/>
    <cellStyle name="Vírgula 8 5 2 3 3" xfId="11299" xr:uid="{00000000-0005-0000-0000-0000CF390000}"/>
    <cellStyle name="Vírgula 8 5 2 3 4" xfId="7624" xr:uid="{00000000-0005-0000-0000-0000D0390000}"/>
    <cellStyle name="Vírgula 8 5 2 3 5" xfId="12838" xr:uid="{00000000-0005-0000-0000-0000D1390000}"/>
    <cellStyle name="Vírgula 8 5 2 3 6" xfId="5799" xr:uid="{00000000-0005-0000-0000-0000D2390000}"/>
    <cellStyle name="Vírgula 8 5 2 4" xfId="2886" xr:uid="{00000000-0005-0000-0000-0000D3390000}"/>
    <cellStyle name="Vírgula 8 5 2 4 2" xfId="13551" xr:uid="{00000000-0005-0000-0000-0000D4390000}"/>
    <cellStyle name="Vírgula 8 5 2 4 3" xfId="11300" xr:uid="{00000000-0005-0000-0000-0000D5390000}"/>
    <cellStyle name="Vírgula 8 5 2 5" xfId="11301" xr:uid="{00000000-0005-0000-0000-0000D6390000}"/>
    <cellStyle name="Vírgula 8 5 2 6" xfId="6524" xr:uid="{00000000-0005-0000-0000-0000D7390000}"/>
    <cellStyle name="Vírgula 8 5 2 7" xfId="11738" xr:uid="{00000000-0005-0000-0000-0000D8390000}"/>
    <cellStyle name="Vírgula 8 5 2 8" xfId="4699" xr:uid="{00000000-0005-0000-0000-0000D9390000}"/>
    <cellStyle name="Vírgula 8 5 3" xfId="975" xr:uid="{00000000-0005-0000-0000-0000DA390000}"/>
    <cellStyle name="Vírgula 8 5 3 2" xfId="2032" xr:uid="{00000000-0005-0000-0000-0000DB390000}"/>
    <cellStyle name="Vírgula 8 5 3 2 2" xfId="3988" xr:uid="{00000000-0005-0000-0000-0000DC390000}"/>
    <cellStyle name="Vírgula 8 5 3 2 2 2" xfId="14653" xr:uid="{00000000-0005-0000-0000-0000DD390000}"/>
    <cellStyle name="Vírgula 8 5 3 2 2 3" xfId="11302" xr:uid="{00000000-0005-0000-0000-0000DE390000}"/>
    <cellStyle name="Vírgula 8 5 3 2 3" xfId="11303" xr:uid="{00000000-0005-0000-0000-0000DF390000}"/>
    <cellStyle name="Vírgula 8 5 3 2 4" xfId="7626" xr:uid="{00000000-0005-0000-0000-0000E0390000}"/>
    <cellStyle name="Vírgula 8 5 3 2 5" xfId="12840" xr:uid="{00000000-0005-0000-0000-0000E1390000}"/>
    <cellStyle name="Vírgula 8 5 3 2 6" xfId="5801" xr:uid="{00000000-0005-0000-0000-0000E2390000}"/>
    <cellStyle name="Vírgula 8 5 3 3" xfId="3024" xr:uid="{00000000-0005-0000-0000-0000E3390000}"/>
    <cellStyle name="Vírgula 8 5 3 3 2" xfId="13689" xr:uid="{00000000-0005-0000-0000-0000E4390000}"/>
    <cellStyle name="Vírgula 8 5 3 3 3" xfId="11304" xr:uid="{00000000-0005-0000-0000-0000E5390000}"/>
    <cellStyle name="Vírgula 8 5 3 4" xfId="11305" xr:uid="{00000000-0005-0000-0000-0000E6390000}"/>
    <cellStyle name="Vírgula 8 5 3 5" xfId="6662" xr:uid="{00000000-0005-0000-0000-0000E7390000}"/>
    <cellStyle name="Vírgula 8 5 3 6" xfId="11876" xr:uid="{00000000-0005-0000-0000-0000E8390000}"/>
    <cellStyle name="Vírgula 8 5 3 7" xfId="4837" xr:uid="{00000000-0005-0000-0000-0000E9390000}"/>
    <cellStyle name="Vírgula 8 5 4" xfId="2029" xr:uid="{00000000-0005-0000-0000-0000EA390000}"/>
    <cellStyle name="Vírgula 8 5 4 2" xfId="3985" xr:uid="{00000000-0005-0000-0000-0000EB390000}"/>
    <cellStyle name="Vírgula 8 5 4 2 2" xfId="14650" xr:uid="{00000000-0005-0000-0000-0000EC390000}"/>
    <cellStyle name="Vírgula 8 5 4 2 3" xfId="11306" xr:uid="{00000000-0005-0000-0000-0000ED390000}"/>
    <cellStyle name="Vírgula 8 5 4 3" xfId="11307" xr:uid="{00000000-0005-0000-0000-0000EE390000}"/>
    <cellStyle name="Vírgula 8 5 4 4" xfId="7623" xr:uid="{00000000-0005-0000-0000-0000EF390000}"/>
    <cellStyle name="Vírgula 8 5 4 5" xfId="12837" xr:uid="{00000000-0005-0000-0000-0000F0390000}"/>
    <cellStyle name="Vírgula 8 5 4 6" xfId="5798" xr:uid="{00000000-0005-0000-0000-0000F1390000}"/>
    <cellStyle name="Vírgula 8 5 5" xfId="2280" xr:uid="{00000000-0005-0000-0000-0000F2390000}"/>
    <cellStyle name="Vírgula 8 5 5 2" xfId="4132" xr:uid="{00000000-0005-0000-0000-0000F3390000}"/>
    <cellStyle name="Vírgula 8 5 5 2 2" xfId="14794" xr:uid="{00000000-0005-0000-0000-0000F4390000}"/>
    <cellStyle name="Vírgula 8 5 5 2 3" xfId="11308" xr:uid="{00000000-0005-0000-0000-0000F5390000}"/>
    <cellStyle name="Vírgula 8 5 5 3" xfId="11309" xr:uid="{00000000-0005-0000-0000-0000F6390000}"/>
    <cellStyle name="Vírgula 8 5 5 4" xfId="7770" xr:uid="{00000000-0005-0000-0000-0000F7390000}"/>
    <cellStyle name="Vírgula 8 5 5 5" xfId="12981" xr:uid="{00000000-0005-0000-0000-0000F8390000}"/>
    <cellStyle name="Vírgula 8 5 5 6" xfId="5942" xr:uid="{00000000-0005-0000-0000-0000F9390000}"/>
    <cellStyle name="Vírgula 8 5 6" xfId="2424" xr:uid="{00000000-0005-0000-0000-0000FA390000}"/>
    <cellStyle name="Vírgula 8 5 6 2" xfId="4267" xr:uid="{00000000-0005-0000-0000-0000FB390000}"/>
    <cellStyle name="Vírgula 8 5 6 2 2" xfId="14929" xr:uid="{00000000-0005-0000-0000-0000FC390000}"/>
    <cellStyle name="Vírgula 8 5 6 2 3" xfId="11310" xr:uid="{00000000-0005-0000-0000-0000FD390000}"/>
    <cellStyle name="Vírgula 8 5 6 3" xfId="7905" xr:uid="{00000000-0005-0000-0000-0000FE390000}"/>
    <cellStyle name="Vírgula 8 5 6 4" xfId="13116" xr:uid="{00000000-0005-0000-0000-0000FF390000}"/>
    <cellStyle name="Vírgula 8 5 6 5" xfId="6077" xr:uid="{00000000-0005-0000-0000-0000003A0000}"/>
    <cellStyle name="Vírgula 8 5 7" xfId="2751" xr:uid="{00000000-0005-0000-0000-0000013A0000}"/>
    <cellStyle name="Vírgula 8 5 7 2" xfId="13416" xr:uid="{00000000-0005-0000-0000-0000023A0000}"/>
    <cellStyle name="Vírgula 8 5 7 3" xfId="11311" xr:uid="{00000000-0005-0000-0000-0000033A0000}"/>
    <cellStyle name="Vírgula 8 5 8" xfId="11312" xr:uid="{00000000-0005-0000-0000-0000043A0000}"/>
    <cellStyle name="Vírgula 8 5 9" xfId="6389" xr:uid="{00000000-0005-0000-0000-0000053A0000}"/>
    <cellStyle name="Vírgula 8 6" xfId="524" xr:uid="{00000000-0005-0000-0000-0000063A0000}"/>
    <cellStyle name="Vírgula 8 6 2" xfId="1083" xr:uid="{00000000-0005-0000-0000-0000073A0000}"/>
    <cellStyle name="Vírgula 8 6 2 2" xfId="2034" xr:uid="{00000000-0005-0000-0000-0000083A0000}"/>
    <cellStyle name="Vírgula 8 6 2 2 2" xfId="3990" xr:uid="{00000000-0005-0000-0000-0000093A0000}"/>
    <cellStyle name="Vírgula 8 6 2 2 2 2" xfId="14655" xr:uid="{00000000-0005-0000-0000-00000A3A0000}"/>
    <cellStyle name="Vírgula 8 6 2 2 2 3" xfId="11313" xr:uid="{00000000-0005-0000-0000-00000B3A0000}"/>
    <cellStyle name="Vírgula 8 6 2 2 3" xfId="11314" xr:uid="{00000000-0005-0000-0000-00000C3A0000}"/>
    <cellStyle name="Vírgula 8 6 2 2 4" xfId="7628" xr:uid="{00000000-0005-0000-0000-00000D3A0000}"/>
    <cellStyle name="Vírgula 8 6 2 2 5" xfId="12842" xr:uid="{00000000-0005-0000-0000-00000E3A0000}"/>
    <cellStyle name="Vírgula 8 6 2 2 6" xfId="5803" xr:uid="{00000000-0005-0000-0000-00000F3A0000}"/>
    <cellStyle name="Vírgula 8 6 2 3" xfId="3113" xr:uid="{00000000-0005-0000-0000-0000103A0000}"/>
    <cellStyle name="Vírgula 8 6 2 3 2" xfId="13778" xr:uid="{00000000-0005-0000-0000-0000113A0000}"/>
    <cellStyle name="Vírgula 8 6 2 3 3" xfId="11315" xr:uid="{00000000-0005-0000-0000-0000123A0000}"/>
    <cellStyle name="Vírgula 8 6 2 4" xfId="11316" xr:uid="{00000000-0005-0000-0000-0000133A0000}"/>
    <cellStyle name="Vírgula 8 6 2 5" xfId="6751" xr:uid="{00000000-0005-0000-0000-0000143A0000}"/>
    <cellStyle name="Vírgula 8 6 2 6" xfId="11965" xr:uid="{00000000-0005-0000-0000-0000153A0000}"/>
    <cellStyle name="Vírgula 8 6 2 7" xfId="4926" xr:uid="{00000000-0005-0000-0000-0000163A0000}"/>
    <cellStyle name="Vírgula 8 6 3" xfId="2033" xr:uid="{00000000-0005-0000-0000-0000173A0000}"/>
    <cellStyle name="Vírgula 8 6 3 2" xfId="3989" xr:uid="{00000000-0005-0000-0000-0000183A0000}"/>
    <cellStyle name="Vírgula 8 6 3 2 2" xfId="14654" xr:uid="{00000000-0005-0000-0000-0000193A0000}"/>
    <cellStyle name="Vírgula 8 6 3 2 3" xfId="11317" xr:uid="{00000000-0005-0000-0000-00001A3A0000}"/>
    <cellStyle name="Vírgula 8 6 3 3" xfId="11318" xr:uid="{00000000-0005-0000-0000-00001B3A0000}"/>
    <cellStyle name="Vírgula 8 6 3 4" xfId="7627" xr:uid="{00000000-0005-0000-0000-00001C3A0000}"/>
    <cellStyle name="Vírgula 8 6 3 5" xfId="12841" xr:uid="{00000000-0005-0000-0000-00001D3A0000}"/>
    <cellStyle name="Vírgula 8 6 3 6" xfId="5802" xr:uid="{00000000-0005-0000-0000-00001E3A0000}"/>
    <cellStyle name="Vírgula 8 6 4" xfId="2661" xr:uid="{00000000-0005-0000-0000-00001F3A0000}"/>
    <cellStyle name="Vírgula 8 6 4 2" xfId="13326" xr:uid="{00000000-0005-0000-0000-0000203A0000}"/>
    <cellStyle name="Vírgula 8 6 4 3" xfId="11319" xr:uid="{00000000-0005-0000-0000-0000213A0000}"/>
    <cellStyle name="Vírgula 8 6 5" xfId="11320" xr:uid="{00000000-0005-0000-0000-0000223A0000}"/>
    <cellStyle name="Vírgula 8 6 6" xfId="6299" xr:uid="{00000000-0005-0000-0000-0000233A0000}"/>
    <cellStyle name="Vírgula 8 6 7" xfId="11513" xr:uid="{00000000-0005-0000-0000-0000243A0000}"/>
    <cellStyle name="Vírgula 8 6 8" xfId="4474" xr:uid="{00000000-0005-0000-0000-0000253A0000}"/>
    <cellStyle name="Vírgula 8 7" xfId="732" xr:uid="{00000000-0005-0000-0000-0000263A0000}"/>
    <cellStyle name="Vírgula 8 7 2" xfId="1195" xr:uid="{00000000-0005-0000-0000-0000273A0000}"/>
    <cellStyle name="Vírgula 8 7 2 2" xfId="2036" xr:uid="{00000000-0005-0000-0000-0000283A0000}"/>
    <cellStyle name="Vírgula 8 7 2 2 2" xfId="3992" xr:uid="{00000000-0005-0000-0000-0000293A0000}"/>
    <cellStyle name="Vírgula 8 7 2 2 2 2" xfId="14657" xr:uid="{00000000-0005-0000-0000-00002A3A0000}"/>
    <cellStyle name="Vírgula 8 7 2 2 2 3" xfId="11321" xr:uid="{00000000-0005-0000-0000-00002B3A0000}"/>
    <cellStyle name="Vírgula 8 7 2 2 3" xfId="11322" xr:uid="{00000000-0005-0000-0000-00002C3A0000}"/>
    <cellStyle name="Vírgula 8 7 2 2 4" xfId="7630" xr:uid="{00000000-0005-0000-0000-00002D3A0000}"/>
    <cellStyle name="Vírgula 8 7 2 2 5" xfId="12844" xr:uid="{00000000-0005-0000-0000-00002E3A0000}"/>
    <cellStyle name="Vírgula 8 7 2 2 6" xfId="5805" xr:uid="{00000000-0005-0000-0000-00002F3A0000}"/>
    <cellStyle name="Vírgula 8 7 2 3" xfId="3163" xr:uid="{00000000-0005-0000-0000-0000303A0000}"/>
    <cellStyle name="Vírgula 8 7 2 3 2" xfId="13828" xr:uid="{00000000-0005-0000-0000-0000313A0000}"/>
    <cellStyle name="Vírgula 8 7 2 3 3" xfId="11323" xr:uid="{00000000-0005-0000-0000-0000323A0000}"/>
    <cellStyle name="Vírgula 8 7 2 4" xfId="11324" xr:uid="{00000000-0005-0000-0000-0000333A0000}"/>
    <cellStyle name="Vírgula 8 7 2 5" xfId="6801" xr:uid="{00000000-0005-0000-0000-0000343A0000}"/>
    <cellStyle name="Vírgula 8 7 2 6" xfId="12015" xr:uid="{00000000-0005-0000-0000-0000353A0000}"/>
    <cellStyle name="Vírgula 8 7 2 7" xfId="4976" xr:uid="{00000000-0005-0000-0000-0000363A0000}"/>
    <cellStyle name="Vírgula 8 7 3" xfId="2035" xr:uid="{00000000-0005-0000-0000-0000373A0000}"/>
    <cellStyle name="Vírgula 8 7 3 2" xfId="3991" xr:uid="{00000000-0005-0000-0000-0000383A0000}"/>
    <cellStyle name="Vírgula 8 7 3 2 2" xfId="14656" xr:uid="{00000000-0005-0000-0000-0000393A0000}"/>
    <cellStyle name="Vírgula 8 7 3 2 3" xfId="11325" xr:uid="{00000000-0005-0000-0000-00003A3A0000}"/>
    <cellStyle name="Vírgula 8 7 3 3" xfId="11326" xr:uid="{00000000-0005-0000-0000-00003B3A0000}"/>
    <cellStyle name="Vírgula 8 7 3 4" xfId="7629" xr:uid="{00000000-0005-0000-0000-00003C3A0000}"/>
    <cellStyle name="Vírgula 8 7 3 5" xfId="12843" xr:uid="{00000000-0005-0000-0000-00003D3A0000}"/>
    <cellStyle name="Vírgula 8 7 3 6" xfId="5804" xr:uid="{00000000-0005-0000-0000-00003E3A0000}"/>
    <cellStyle name="Vírgula 8 7 4" xfId="2796" xr:uid="{00000000-0005-0000-0000-00003F3A0000}"/>
    <cellStyle name="Vírgula 8 7 4 2" xfId="13461" xr:uid="{00000000-0005-0000-0000-0000403A0000}"/>
    <cellStyle name="Vírgula 8 7 4 3" xfId="11327" xr:uid="{00000000-0005-0000-0000-0000413A0000}"/>
    <cellStyle name="Vírgula 8 7 5" xfId="11328" xr:uid="{00000000-0005-0000-0000-0000423A0000}"/>
    <cellStyle name="Vírgula 8 7 6" xfId="6434" xr:uid="{00000000-0005-0000-0000-0000433A0000}"/>
    <cellStyle name="Vírgula 8 7 7" xfId="11648" xr:uid="{00000000-0005-0000-0000-0000443A0000}"/>
    <cellStyle name="Vírgula 8 7 8" xfId="4609" xr:uid="{00000000-0005-0000-0000-0000453A0000}"/>
    <cellStyle name="Vírgula 8 8" xfId="409" xr:uid="{00000000-0005-0000-0000-0000463A0000}"/>
    <cellStyle name="Vírgula 8 8 2" xfId="1028" xr:uid="{00000000-0005-0000-0000-0000473A0000}"/>
    <cellStyle name="Vírgula 8 8 2 2" xfId="2038" xr:uid="{00000000-0005-0000-0000-0000483A0000}"/>
    <cellStyle name="Vírgula 8 8 2 2 2" xfId="3994" xr:uid="{00000000-0005-0000-0000-0000493A0000}"/>
    <cellStyle name="Vírgula 8 8 2 2 2 2" xfId="14659" xr:uid="{00000000-0005-0000-0000-00004A3A0000}"/>
    <cellStyle name="Vírgula 8 8 2 2 2 3" xfId="11329" xr:uid="{00000000-0005-0000-0000-00004B3A0000}"/>
    <cellStyle name="Vírgula 8 8 2 2 3" xfId="11330" xr:uid="{00000000-0005-0000-0000-00004C3A0000}"/>
    <cellStyle name="Vírgula 8 8 2 2 4" xfId="7632" xr:uid="{00000000-0005-0000-0000-00004D3A0000}"/>
    <cellStyle name="Vírgula 8 8 2 2 5" xfId="12846" xr:uid="{00000000-0005-0000-0000-00004E3A0000}"/>
    <cellStyle name="Vírgula 8 8 2 2 6" xfId="5807" xr:uid="{00000000-0005-0000-0000-00004F3A0000}"/>
    <cellStyle name="Vírgula 8 8 2 3" xfId="3069" xr:uid="{00000000-0005-0000-0000-0000503A0000}"/>
    <cellStyle name="Vírgula 8 8 2 3 2" xfId="13734" xr:uid="{00000000-0005-0000-0000-0000513A0000}"/>
    <cellStyle name="Vírgula 8 8 2 3 3" xfId="11331" xr:uid="{00000000-0005-0000-0000-0000523A0000}"/>
    <cellStyle name="Vírgula 8 8 2 4" xfId="11332" xr:uid="{00000000-0005-0000-0000-0000533A0000}"/>
    <cellStyle name="Vírgula 8 8 2 5" xfId="6707" xr:uid="{00000000-0005-0000-0000-0000543A0000}"/>
    <cellStyle name="Vírgula 8 8 2 6" xfId="11921" xr:uid="{00000000-0005-0000-0000-0000553A0000}"/>
    <cellStyle name="Vírgula 8 8 2 7" xfId="4882" xr:uid="{00000000-0005-0000-0000-0000563A0000}"/>
    <cellStyle name="Vírgula 8 8 3" xfId="2037" xr:uid="{00000000-0005-0000-0000-0000573A0000}"/>
    <cellStyle name="Vírgula 8 8 3 2" xfId="3993" xr:uid="{00000000-0005-0000-0000-0000583A0000}"/>
    <cellStyle name="Vírgula 8 8 3 2 2" xfId="14658" xr:uid="{00000000-0005-0000-0000-0000593A0000}"/>
    <cellStyle name="Vírgula 8 8 3 2 3" xfId="11333" xr:uid="{00000000-0005-0000-0000-00005A3A0000}"/>
    <cellStyle name="Vírgula 8 8 3 3" xfId="11334" xr:uid="{00000000-0005-0000-0000-00005B3A0000}"/>
    <cellStyle name="Vírgula 8 8 3 4" xfId="7631" xr:uid="{00000000-0005-0000-0000-00005C3A0000}"/>
    <cellStyle name="Vírgula 8 8 3 5" xfId="12845" xr:uid="{00000000-0005-0000-0000-00005D3A0000}"/>
    <cellStyle name="Vírgula 8 8 3 6" xfId="5806" xr:uid="{00000000-0005-0000-0000-00005E3A0000}"/>
    <cellStyle name="Vírgula 8 8 4" xfId="2612" xr:uid="{00000000-0005-0000-0000-00005F3A0000}"/>
    <cellStyle name="Vírgula 8 8 4 2" xfId="13277" xr:uid="{00000000-0005-0000-0000-0000603A0000}"/>
    <cellStyle name="Vírgula 8 8 4 3" xfId="11335" xr:uid="{00000000-0005-0000-0000-0000613A0000}"/>
    <cellStyle name="Vírgula 8 8 5" xfId="11336" xr:uid="{00000000-0005-0000-0000-0000623A0000}"/>
    <cellStyle name="Vírgula 8 8 6" xfId="6250" xr:uid="{00000000-0005-0000-0000-0000633A0000}"/>
    <cellStyle name="Vírgula 8 8 7" xfId="11464" xr:uid="{00000000-0005-0000-0000-0000643A0000}"/>
    <cellStyle name="Vírgula 8 8 8" xfId="4425" xr:uid="{00000000-0005-0000-0000-0000653A0000}"/>
    <cellStyle name="Vírgula 8 9" xfId="881" xr:uid="{00000000-0005-0000-0000-0000663A0000}"/>
    <cellStyle name="Vírgula 8 9 2" xfId="2039" xr:uid="{00000000-0005-0000-0000-0000673A0000}"/>
    <cellStyle name="Vírgula 8 9 2 2" xfId="3995" xr:uid="{00000000-0005-0000-0000-0000683A0000}"/>
    <cellStyle name="Vírgula 8 9 2 2 2" xfId="14660" xr:uid="{00000000-0005-0000-0000-0000693A0000}"/>
    <cellStyle name="Vírgula 8 9 2 2 3" xfId="11337" xr:uid="{00000000-0005-0000-0000-00006A3A0000}"/>
    <cellStyle name="Vírgula 8 9 2 3" xfId="11338" xr:uid="{00000000-0005-0000-0000-00006B3A0000}"/>
    <cellStyle name="Vírgula 8 9 2 4" xfId="7633" xr:uid="{00000000-0005-0000-0000-00006C3A0000}"/>
    <cellStyle name="Vírgula 8 9 2 5" xfId="12847" xr:uid="{00000000-0005-0000-0000-00006D3A0000}"/>
    <cellStyle name="Vírgula 8 9 2 6" xfId="5808" xr:uid="{00000000-0005-0000-0000-00006E3A0000}"/>
    <cellStyle name="Vírgula 8 9 3" xfId="2934" xr:uid="{00000000-0005-0000-0000-00006F3A0000}"/>
    <cellStyle name="Vírgula 8 9 3 2" xfId="13599" xr:uid="{00000000-0005-0000-0000-0000703A0000}"/>
    <cellStyle name="Vírgula 8 9 3 3" xfId="11339" xr:uid="{00000000-0005-0000-0000-0000713A0000}"/>
    <cellStyle name="Vírgula 8 9 4" xfId="11340" xr:uid="{00000000-0005-0000-0000-0000723A0000}"/>
    <cellStyle name="Vírgula 8 9 5" xfId="6572" xr:uid="{00000000-0005-0000-0000-0000733A0000}"/>
    <cellStyle name="Vírgula 8 9 6" xfId="11786" xr:uid="{00000000-0005-0000-0000-0000743A0000}"/>
    <cellStyle name="Vírgula 8 9 7" xfId="4747" xr:uid="{00000000-0005-0000-0000-0000753A0000}"/>
    <cellStyle name="Vírgula 9" xfId="111" xr:uid="{00000000-0005-0000-0000-0000763A0000}"/>
  </cellStyles>
  <dxfs count="0"/>
  <tableStyles count="0" defaultTableStyle="TableStyleMedium9" defaultPivotStyle="PivotStyleLight16"/>
  <colors>
    <mruColors>
      <color rgb="FF0099FF"/>
      <color rgb="FF0000FF"/>
      <color rgb="FFFFCC66"/>
      <color rgb="FF99FF33"/>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57151</xdr:colOff>
      <xdr:row>56</xdr:row>
      <xdr:rowOff>11301</xdr:rowOff>
    </xdr:from>
    <xdr:to>
      <xdr:col>1</xdr:col>
      <xdr:colOff>4000501</xdr:colOff>
      <xdr:row>59</xdr:row>
      <xdr:rowOff>152401</xdr:rowOff>
    </xdr:to>
    <xdr:sp macro="" textlink="">
      <xdr:nvSpPr>
        <xdr:cNvPr id="2" name="CaixaDeTexto 1">
          <a:extLst>
            <a:ext uri="{FF2B5EF4-FFF2-40B4-BE49-F238E27FC236}">
              <a16:creationId xmlns:a16="http://schemas.microsoft.com/office/drawing/2014/main" id="{00000000-0008-0000-0600-000002000000}"/>
            </a:ext>
          </a:extLst>
        </xdr:cNvPr>
        <xdr:cNvSpPr txBox="1"/>
      </xdr:nvSpPr>
      <xdr:spPr>
        <a:xfrm>
          <a:off x="133351" y="1436738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56</xdr:row>
      <xdr:rowOff>19050</xdr:rowOff>
    </xdr:from>
    <xdr:to>
      <xdr:col>1</xdr:col>
      <xdr:colOff>3190875</xdr:colOff>
      <xdr:row>59</xdr:row>
      <xdr:rowOff>95250</xdr:rowOff>
    </xdr:to>
    <xdr:sp macro="" textlink="">
      <xdr:nvSpPr>
        <xdr:cNvPr id="3" name="Colchete duplo 2">
          <a:extLst>
            <a:ext uri="{FF2B5EF4-FFF2-40B4-BE49-F238E27FC236}">
              <a16:creationId xmlns:a16="http://schemas.microsoft.com/office/drawing/2014/main" id="{00000000-0008-0000-0600-000003000000}"/>
            </a:ext>
          </a:extLst>
        </xdr:cNvPr>
        <xdr:cNvSpPr/>
      </xdr:nvSpPr>
      <xdr:spPr>
        <a:xfrm>
          <a:off x="657225" y="1437513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56</xdr:row>
      <xdr:rowOff>0</xdr:rowOff>
    </xdr:from>
    <xdr:to>
      <xdr:col>1</xdr:col>
      <xdr:colOff>3415393</xdr:colOff>
      <xdr:row>59</xdr:row>
      <xdr:rowOff>142874</xdr:rowOff>
    </xdr:to>
    <xdr:sp macro="" textlink="">
      <xdr:nvSpPr>
        <xdr:cNvPr id="4" name="Chave dupla 3">
          <a:extLst>
            <a:ext uri="{FF2B5EF4-FFF2-40B4-BE49-F238E27FC236}">
              <a16:creationId xmlns:a16="http://schemas.microsoft.com/office/drawing/2014/main" id="{00000000-0008-0000-0600-000004000000}"/>
            </a:ext>
          </a:extLst>
        </xdr:cNvPr>
        <xdr:cNvSpPr/>
      </xdr:nvSpPr>
      <xdr:spPr>
        <a:xfrm>
          <a:off x="533400" y="1435608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57</xdr:row>
      <xdr:rowOff>95250</xdr:rowOff>
    </xdr:from>
    <xdr:to>
      <xdr:col>1</xdr:col>
      <xdr:colOff>2333625</xdr:colOff>
      <xdr:row>59</xdr:row>
      <xdr:rowOff>57149</xdr:rowOff>
    </xdr:to>
    <xdr:sp macro="" textlink="">
      <xdr:nvSpPr>
        <xdr:cNvPr id="5" name="Colchete duplo 4">
          <a:extLst>
            <a:ext uri="{FF2B5EF4-FFF2-40B4-BE49-F238E27FC236}">
              <a16:creationId xmlns:a16="http://schemas.microsoft.com/office/drawing/2014/main" id="{00000000-0008-0000-0600-000005000000}"/>
            </a:ext>
          </a:extLst>
        </xdr:cNvPr>
        <xdr:cNvSpPr/>
      </xdr:nvSpPr>
      <xdr:spPr>
        <a:xfrm>
          <a:off x="1952625" y="1463421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57</xdr:row>
      <xdr:rowOff>57150</xdr:rowOff>
    </xdr:from>
    <xdr:to>
      <xdr:col>1</xdr:col>
      <xdr:colOff>2419349</xdr:colOff>
      <xdr:row>59</xdr:row>
      <xdr:rowOff>142875</xdr:rowOff>
    </xdr:to>
    <xdr:sp macro="" textlink="">
      <xdr:nvSpPr>
        <xdr:cNvPr id="6" name="Colchete duplo 5">
          <a:extLst>
            <a:ext uri="{FF2B5EF4-FFF2-40B4-BE49-F238E27FC236}">
              <a16:creationId xmlns:a16="http://schemas.microsoft.com/office/drawing/2014/main" id="{00000000-0008-0000-0600-000006000000}"/>
            </a:ext>
          </a:extLst>
        </xdr:cNvPr>
        <xdr:cNvSpPr/>
      </xdr:nvSpPr>
      <xdr:spPr>
        <a:xfrm>
          <a:off x="1647824" y="1459611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981075</xdr:colOff>
          <xdr:row>28</xdr:row>
          <xdr:rowOff>0</xdr:rowOff>
        </xdr:from>
        <xdr:to>
          <xdr:col>2</xdr:col>
          <xdr:colOff>419100</xdr:colOff>
          <xdr:row>32</xdr:row>
          <xdr:rowOff>19050</xdr:rowOff>
        </xdr:to>
        <xdr:sp macro="" textlink="">
          <xdr:nvSpPr>
            <xdr:cNvPr id="36865" name="Object 1" hidden="1">
              <a:extLst>
                <a:ext uri="{63B3BB69-23CF-44E3-9099-C40C66FF867C}">
                  <a14:compatExt spid="_x0000_s36865"/>
                </a:ext>
                <a:ext uri="{FF2B5EF4-FFF2-40B4-BE49-F238E27FC236}">
                  <a16:creationId xmlns:a16="http://schemas.microsoft.com/office/drawing/2014/main" id="{00000000-0008-0000-06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Users\ghsj1\OneDrive\&#193;rea%20de%20Trabalho\ATUALIZA&#199;&#195;O%20M&#218;LTIPLA%20-%20GIN&#193;SIO%20LIMOEIRO%20rev01\ATUALIZA&#199;&#195;O%20M&#218;LTIPLA%20-%20GIN&#193;SIO%20LIMOEIRO%20rev01\final\PLANILHA%20M&#218;LTIPLA%20V3%20-%20ginas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NOVO"/>
      <sheetName val="DADOS"/>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image" Target="../media/image4.emf"/><Relationship Id="rId5" Type="http://schemas.openxmlformats.org/officeDocument/2006/relationships/oleObject" Target="../embeddings/oleObject1.bin"/><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pageSetUpPr fitToPage="1"/>
  </sheetPr>
  <dimension ref="A1:X1093"/>
  <sheetViews>
    <sheetView view="pageBreakPreview" topLeftCell="A710" zoomScaleNormal="100" zoomScaleSheetLayoutView="100" workbookViewId="0">
      <pane ySplit="840" activePane="bottomLeft"/>
      <selection activeCell="A709" sqref="A1:XFD1048576"/>
      <selection pane="bottomLeft" activeCell="E16" sqref="E16"/>
    </sheetView>
  </sheetViews>
  <sheetFormatPr defaultRowHeight="12"/>
  <cols>
    <col min="1" max="1" width="2.28515625" style="43" customWidth="1"/>
    <col min="2" max="2" width="12.42578125" style="43" customWidth="1"/>
    <col min="3" max="3" width="10.7109375" style="43" customWidth="1"/>
    <col min="4" max="4" width="53.42578125" style="43" customWidth="1"/>
    <col min="5" max="5" width="8.7109375" style="43"/>
    <col min="6" max="6" width="11.5703125" style="43" customWidth="1"/>
    <col min="7" max="7" width="9.7109375" style="43" bestFit="1" customWidth="1"/>
    <col min="8" max="8" width="13.42578125" style="43" bestFit="1" customWidth="1"/>
    <col min="9" max="9" width="9.7109375" style="43" bestFit="1" customWidth="1"/>
    <col min="10" max="10" width="9.85546875" style="43" bestFit="1" customWidth="1"/>
    <col min="11" max="11" width="2.28515625" style="43" customWidth="1"/>
    <col min="12" max="12" width="8.7109375" style="44"/>
    <col min="13" max="14" width="0" style="43" hidden="1" customWidth="1"/>
    <col min="15" max="15" width="9.5703125" style="43" bestFit="1" customWidth="1"/>
    <col min="16" max="258" width="8.7109375" style="43"/>
    <col min="259" max="259" width="17.5703125" style="43" customWidth="1"/>
    <col min="260" max="260" width="47.5703125" style="43" customWidth="1"/>
    <col min="261" max="261" width="8.7109375" style="43"/>
    <col min="262" max="262" width="10.42578125" style="43" customWidth="1"/>
    <col min="263" max="263" width="11.5703125" style="43" customWidth="1"/>
    <col min="264" max="264" width="15.7109375" style="43" customWidth="1"/>
    <col min="265" max="514" width="8.7109375" style="43"/>
    <col min="515" max="515" width="17.5703125" style="43" customWidth="1"/>
    <col min="516" max="516" width="47.5703125" style="43" customWidth="1"/>
    <col min="517" max="517" width="8.7109375" style="43"/>
    <col min="518" max="518" width="10.42578125" style="43" customWidth="1"/>
    <col min="519" max="519" width="11.5703125" style="43" customWidth="1"/>
    <col min="520" max="520" width="15.7109375" style="43" customWidth="1"/>
    <col min="521" max="770" width="8.7109375" style="43"/>
    <col min="771" max="771" width="17.5703125" style="43" customWidth="1"/>
    <col min="772" max="772" width="47.5703125" style="43" customWidth="1"/>
    <col min="773" max="773" width="8.7109375" style="43"/>
    <col min="774" max="774" width="10.42578125" style="43" customWidth="1"/>
    <col min="775" max="775" width="11.5703125" style="43" customWidth="1"/>
    <col min="776" max="776" width="15.7109375" style="43" customWidth="1"/>
    <col min="777" max="1026" width="8.7109375" style="43"/>
    <col min="1027" max="1027" width="17.5703125" style="43" customWidth="1"/>
    <col min="1028" max="1028" width="47.5703125" style="43" customWidth="1"/>
    <col min="1029" max="1029" width="8.7109375" style="43"/>
    <col min="1030" max="1030" width="10.42578125" style="43" customWidth="1"/>
    <col min="1031" max="1031" width="11.5703125" style="43" customWidth="1"/>
    <col min="1032" max="1032" width="15.7109375" style="43" customWidth="1"/>
    <col min="1033" max="1282" width="8.7109375" style="43"/>
    <col min="1283" max="1283" width="17.5703125" style="43" customWidth="1"/>
    <col min="1284" max="1284" width="47.5703125" style="43" customWidth="1"/>
    <col min="1285" max="1285" width="8.7109375" style="43"/>
    <col min="1286" max="1286" width="10.42578125" style="43" customWidth="1"/>
    <col min="1287" max="1287" width="11.5703125" style="43" customWidth="1"/>
    <col min="1288" max="1288" width="15.7109375" style="43" customWidth="1"/>
    <col min="1289" max="1538" width="8.7109375" style="43"/>
    <col min="1539" max="1539" width="17.5703125" style="43" customWidth="1"/>
    <col min="1540" max="1540" width="47.5703125" style="43" customWidth="1"/>
    <col min="1541" max="1541" width="8.7109375" style="43"/>
    <col min="1542" max="1542" width="10.42578125" style="43" customWidth="1"/>
    <col min="1543" max="1543" width="11.5703125" style="43" customWidth="1"/>
    <col min="1544" max="1544" width="15.7109375" style="43" customWidth="1"/>
    <col min="1545" max="1794" width="8.7109375" style="43"/>
    <col min="1795" max="1795" width="17.5703125" style="43" customWidth="1"/>
    <col min="1796" max="1796" width="47.5703125" style="43" customWidth="1"/>
    <col min="1797" max="1797" width="8.7109375" style="43"/>
    <col min="1798" max="1798" width="10.42578125" style="43" customWidth="1"/>
    <col min="1799" max="1799" width="11.5703125" style="43" customWidth="1"/>
    <col min="1800" max="1800" width="15.7109375" style="43" customWidth="1"/>
    <col min="1801" max="2050" width="8.7109375" style="43"/>
    <col min="2051" max="2051" width="17.5703125" style="43" customWidth="1"/>
    <col min="2052" max="2052" width="47.5703125" style="43" customWidth="1"/>
    <col min="2053" max="2053" width="8.7109375" style="43"/>
    <col min="2054" max="2054" width="10.42578125" style="43" customWidth="1"/>
    <col min="2055" max="2055" width="11.5703125" style="43" customWidth="1"/>
    <col min="2056" max="2056" width="15.7109375" style="43" customWidth="1"/>
    <col min="2057" max="2306" width="8.7109375" style="43"/>
    <col min="2307" max="2307" width="17.5703125" style="43" customWidth="1"/>
    <col min="2308" max="2308" width="47.5703125" style="43" customWidth="1"/>
    <col min="2309" max="2309" width="8.7109375" style="43"/>
    <col min="2310" max="2310" width="10.42578125" style="43" customWidth="1"/>
    <col min="2311" max="2311" width="11.5703125" style="43" customWidth="1"/>
    <col min="2312" max="2312" width="15.7109375" style="43" customWidth="1"/>
    <col min="2313" max="2562" width="8.7109375" style="43"/>
    <col min="2563" max="2563" width="17.5703125" style="43" customWidth="1"/>
    <col min="2564" max="2564" width="47.5703125" style="43" customWidth="1"/>
    <col min="2565" max="2565" width="8.7109375" style="43"/>
    <col min="2566" max="2566" width="10.42578125" style="43" customWidth="1"/>
    <col min="2567" max="2567" width="11.5703125" style="43" customWidth="1"/>
    <col min="2568" max="2568" width="15.7109375" style="43" customWidth="1"/>
    <col min="2569" max="2818" width="8.7109375" style="43"/>
    <col min="2819" max="2819" width="17.5703125" style="43" customWidth="1"/>
    <col min="2820" max="2820" width="47.5703125" style="43" customWidth="1"/>
    <col min="2821" max="2821" width="8.7109375" style="43"/>
    <col min="2822" max="2822" width="10.42578125" style="43" customWidth="1"/>
    <col min="2823" max="2823" width="11.5703125" style="43" customWidth="1"/>
    <col min="2824" max="2824" width="15.7109375" style="43" customWidth="1"/>
    <col min="2825" max="3074" width="8.7109375" style="43"/>
    <col min="3075" max="3075" width="17.5703125" style="43" customWidth="1"/>
    <col min="3076" max="3076" width="47.5703125" style="43" customWidth="1"/>
    <col min="3077" max="3077" width="8.7109375" style="43"/>
    <col min="3078" max="3078" width="10.42578125" style="43" customWidth="1"/>
    <col min="3079" max="3079" width="11.5703125" style="43" customWidth="1"/>
    <col min="3080" max="3080" width="15.7109375" style="43" customWidth="1"/>
    <col min="3081" max="3330" width="8.7109375" style="43"/>
    <col min="3331" max="3331" width="17.5703125" style="43" customWidth="1"/>
    <col min="3332" max="3332" width="47.5703125" style="43" customWidth="1"/>
    <col min="3333" max="3333" width="8.7109375" style="43"/>
    <col min="3334" max="3334" width="10.42578125" style="43" customWidth="1"/>
    <col min="3335" max="3335" width="11.5703125" style="43" customWidth="1"/>
    <col min="3336" max="3336" width="15.7109375" style="43" customWidth="1"/>
    <col min="3337" max="3586" width="8.7109375" style="43"/>
    <col min="3587" max="3587" width="17.5703125" style="43" customWidth="1"/>
    <col min="3588" max="3588" width="47.5703125" style="43" customWidth="1"/>
    <col min="3589" max="3589" width="8.7109375" style="43"/>
    <col min="3590" max="3590" width="10.42578125" style="43" customWidth="1"/>
    <col min="3591" max="3591" width="11.5703125" style="43" customWidth="1"/>
    <col min="3592" max="3592" width="15.7109375" style="43" customWidth="1"/>
    <col min="3593" max="3842" width="8.7109375" style="43"/>
    <col min="3843" max="3843" width="17.5703125" style="43" customWidth="1"/>
    <col min="3844" max="3844" width="47.5703125" style="43" customWidth="1"/>
    <col min="3845" max="3845" width="8.7109375" style="43"/>
    <col min="3846" max="3846" width="10.42578125" style="43" customWidth="1"/>
    <col min="3847" max="3847" width="11.5703125" style="43" customWidth="1"/>
    <col min="3848" max="3848" width="15.7109375" style="43" customWidth="1"/>
    <col min="3849" max="4098" width="8.7109375" style="43"/>
    <col min="4099" max="4099" width="17.5703125" style="43" customWidth="1"/>
    <col min="4100" max="4100" width="47.5703125" style="43" customWidth="1"/>
    <col min="4101" max="4101" width="8.7109375" style="43"/>
    <col min="4102" max="4102" width="10.42578125" style="43" customWidth="1"/>
    <col min="4103" max="4103" width="11.5703125" style="43" customWidth="1"/>
    <col min="4104" max="4104" width="15.7109375" style="43" customWidth="1"/>
    <col min="4105" max="4354" width="8.7109375" style="43"/>
    <col min="4355" max="4355" width="17.5703125" style="43" customWidth="1"/>
    <col min="4356" max="4356" width="47.5703125" style="43" customWidth="1"/>
    <col min="4357" max="4357" width="8.7109375" style="43"/>
    <col min="4358" max="4358" width="10.42578125" style="43" customWidth="1"/>
    <col min="4359" max="4359" width="11.5703125" style="43" customWidth="1"/>
    <col min="4360" max="4360" width="15.7109375" style="43" customWidth="1"/>
    <col min="4361" max="4610" width="8.7109375" style="43"/>
    <col min="4611" max="4611" width="17.5703125" style="43" customWidth="1"/>
    <col min="4612" max="4612" width="47.5703125" style="43" customWidth="1"/>
    <col min="4613" max="4613" width="8.7109375" style="43"/>
    <col min="4614" max="4614" width="10.42578125" style="43" customWidth="1"/>
    <col min="4615" max="4615" width="11.5703125" style="43" customWidth="1"/>
    <col min="4616" max="4616" width="15.7109375" style="43" customWidth="1"/>
    <col min="4617" max="4866" width="8.7109375" style="43"/>
    <col min="4867" max="4867" width="17.5703125" style="43" customWidth="1"/>
    <col min="4868" max="4868" width="47.5703125" style="43" customWidth="1"/>
    <col min="4869" max="4869" width="8.7109375" style="43"/>
    <col min="4870" max="4870" width="10.42578125" style="43" customWidth="1"/>
    <col min="4871" max="4871" width="11.5703125" style="43" customWidth="1"/>
    <col min="4872" max="4872" width="15.7109375" style="43" customWidth="1"/>
    <col min="4873" max="5122" width="8.7109375" style="43"/>
    <col min="5123" max="5123" width="17.5703125" style="43" customWidth="1"/>
    <col min="5124" max="5124" width="47.5703125" style="43" customWidth="1"/>
    <col min="5125" max="5125" width="8.7109375" style="43"/>
    <col min="5126" max="5126" width="10.42578125" style="43" customWidth="1"/>
    <col min="5127" max="5127" width="11.5703125" style="43" customWidth="1"/>
    <col min="5128" max="5128" width="15.7109375" style="43" customWidth="1"/>
    <col min="5129" max="5378" width="8.7109375" style="43"/>
    <col min="5379" max="5379" width="17.5703125" style="43" customWidth="1"/>
    <col min="5380" max="5380" width="47.5703125" style="43" customWidth="1"/>
    <col min="5381" max="5381" width="8.7109375" style="43"/>
    <col min="5382" max="5382" width="10.42578125" style="43" customWidth="1"/>
    <col min="5383" max="5383" width="11.5703125" style="43" customWidth="1"/>
    <col min="5384" max="5384" width="15.7109375" style="43" customWidth="1"/>
    <col min="5385" max="5634" width="8.7109375" style="43"/>
    <col min="5635" max="5635" width="17.5703125" style="43" customWidth="1"/>
    <col min="5636" max="5636" width="47.5703125" style="43" customWidth="1"/>
    <col min="5637" max="5637" width="8.7109375" style="43"/>
    <col min="5638" max="5638" width="10.42578125" style="43" customWidth="1"/>
    <col min="5639" max="5639" width="11.5703125" style="43" customWidth="1"/>
    <col min="5640" max="5640" width="15.7109375" style="43" customWidth="1"/>
    <col min="5641" max="5890" width="8.7109375" style="43"/>
    <col min="5891" max="5891" width="17.5703125" style="43" customWidth="1"/>
    <col min="5892" max="5892" width="47.5703125" style="43" customWidth="1"/>
    <col min="5893" max="5893" width="8.7109375" style="43"/>
    <col min="5894" max="5894" width="10.42578125" style="43" customWidth="1"/>
    <col min="5895" max="5895" width="11.5703125" style="43" customWidth="1"/>
    <col min="5896" max="5896" width="15.7109375" style="43" customWidth="1"/>
    <col min="5897" max="6146" width="8.7109375" style="43"/>
    <col min="6147" max="6147" width="17.5703125" style="43" customWidth="1"/>
    <col min="6148" max="6148" width="47.5703125" style="43" customWidth="1"/>
    <col min="6149" max="6149" width="8.7109375" style="43"/>
    <col min="6150" max="6150" width="10.42578125" style="43" customWidth="1"/>
    <col min="6151" max="6151" width="11.5703125" style="43" customWidth="1"/>
    <col min="6152" max="6152" width="15.7109375" style="43" customWidth="1"/>
    <col min="6153" max="6402" width="8.7109375" style="43"/>
    <col min="6403" max="6403" width="17.5703125" style="43" customWidth="1"/>
    <col min="6404" max="6404" width="47.5703125" style="43" customWidth="1"/>
    <col min="6405" max="6405" width="8.7109375" style="43"/>
    <col min="6406" max="6406" width="10.42578125" style="43" customWidth="1"/>
    <col min="6407" max="6407" width="11.5703125" style="43" customWidth="1"/>
    <col min="6408" max="6408" width="15.7109375" style="43" customWidth="1"/>
    <col min="6409" max="6658" width="8.7109375" style="43"/>
    <col min="6659" max="6659" width="17.5703125" style="43" customWidth="1"/>
    <col min="6660" max="6660" width="47.5703125" style="43" customWidth="1"/>
    <col min="6661" max="6661" width="8.7109375" style="43"/>
    <col min="6662" max="6662" width="10.42578125" style="43" customWidth="1"/>
    <col min="6663" max="6663" width="11.5703125" style="43" customWidth="1"/>
    <col min="6664" max="6664" width="15.7109375" style="43" customWidth="1"/>
    <col min="6665" max="6914" width="8.7109375" style="43"/>
    <col min="6915" max="6915" width="17.5703125" style="43" customWidth="1"/>
    <col min="6916" max="6916" width="47.5703125" style="43" customWidth="1"/>
    <col min="6917" max="6917" width="8.7109375" style="43"/>
    <col min="6918" max="6918" width="10.42578125" style="43" customWidth="1"/>
    <col min="6919" max="6919" width="11.5703125" style="43" customWidth="1"/>
    <col min="6920" max="6920" width="15.7109375" style="43" customWidth="1"/>
    <col min="6921" max="7170" width="8.7109375" style="43"/>
    <col min="7171" max="7171" width="17.5703125" style="43" customWidth="1"/>
    <col min="7172" max="7172" width="47.5703125" style="43" customWidth="1"/>
    <col min="7173" max="7173" width="8.7109375" style="43"/>
    <col min="7174" max="7174" width="10.42578125" style="43" customWidth="1"/>
    <col min="7175" max="7175" width="11.5703125" style="43" customWidth="1"/>
    <col min="7176" max="7176" width="15.7109375" style="43" customWidth="1"/>
    <col min="7177" max="7426" width="8.7109375" style="43"/>
    <col min="7427" max="7427" width="17.5703125" style="43" customWidth="1"/>
    <col min="7428" max="7428" width="47.5703125" style="43" customWidth="1"/>
    <col min="7429" max="7429" width="8.7109375" style="43"/>
    <col min="7430" max="7430" width="10.42578125" style="43" customWidth="1"/>
    <col min="7431" max="7431" width="11.5703125" style="43" customWidth="1"/>
    <col min="7432" max="7432" width="15.7109375" style="43" customWidth="1"/>
    <col min="7433" max="7682" width="8.7109375" style="43"/>
    <col min="7683" max="7683" width="17.5703125" style="43" customWidth="1"/>
    <col min="7684" max="7684" width="47.5703125" style="43" customWidth="1"/>
    <col min="7685" max="7685" width="8.7109375" style="43"/>
    <col min="7686" max="7686" width="10.42578125" style="43" customWidth="1"/>
    <col min="7687" max="7687" width="11.5703125" style="43" customWidth="1"/>
    <col min="7688" max="7688" width="15.7109375" style="43" customWidth="1"/>
    <col min="7689" max="7938" width="8.7109375" style="43"/>
    <col min="7939" max="7939" width="17.5703125" style="43" customWidth="1"/>
    <col min="7940" max="7940" width="47.5703125" style="43" customWidth="1"/>
    <col min="7941" max="7941" width="8.7109375" style="43"/>
    <col min="7942" max="7942" width="10.42578125" style="43" customWidth="1"/>
    <col min="7943" max="7943" width="11.5703125" style="43" customWidth="1"/>
    <col min="7944" max="7944" width="15.7109375" style="43" customWidth="1"/>
    <col min="7945" max="8194" width="8.7109375" style="43"/>
    <col min="8195" max="8195" width="17.5703125" style="43" customWidth="1"/>
    <col min="8196" max="8196" width="47.5703125" style="43" customWidth="1"/>
    <col min="8197" max="8197" width="8.7109375" style="43"/>
    <col min="8198" max="8198" width="10.42578125" style="43" customWidth="1"/>
    <col min="8199" max="8199" width="11.5703125" style="43" customWidth="1"/>
    <col min="8200" max="8200" width="15.7109375" style="43" customWidth="1"/>
    <col min="8201" max="8450" width="8.7109375" style="43"/>
    <col min="8451" max="8451" width="17.5703125" style="43" customWidth="1"/>
    <col min="8452" max="8452" width="47.5703125" style="43" customWidth="1"/>
    <col min="8453" max="8453" width="8.7109375" style="43"/>
    <col min="8454" max="8454" width="10.42578125" style="43" customWidth="1"/>
    <col min="8455" max="8455" width="11.5703125" style="43" customWidth="1"/>
    <col min="8456" max="8456" width="15.7109375" style="43" customWidth="1"/>
    <col min="8457" max="8706" width="8.7109375" style="43"/>
    <col min="8707" max="8707" width="17.5703125" style="43" customWidth="1"/>
    <col min="8708" max="8708" width="47.5703125" style="43" customWidth="1"/>
    <col min="8709" max="8709" width="8.7109375" style="43"/>
    <col min="8710" max="8710" width="10.42578125" style="43" customWidth="1"/>
    <col min="8711" max="8711" width="11.5703125" style="43" customWidth="1"/>
    <col min="8712" max="8712" width="15.7109375" style="43" customWidth="1"/>
    <col min="8713" max="8962" width="8.7109375" style="43"/>
    <col min="8963" max="8963" width="17.5703125" style="43" customWidth="1"/>
    <col min="8964" max="8964" width="47.5703125" style="43" customWidth="1"/>
    <col min="8965" max="8965" width="8.7109375" style="43"/>
    <col min="8966" max="8966" width="10.42578125" style="43" customWidth="1"/>
    <col min="8967" max="8967" width="11.5703125" style="43" customWidth="1"/>
    <col min="8968" max="8968" width="15.7109375" style="43" customWidth="1"/>
    <col min="8969" max="9218" width="8.7109375" style="43"/>
    <col min="9219" max="9219" width="17.5703125" style="43" customWidth="1"/>
    <col min="9220" max="9220" width="47.5703125" style="43" customWidth="1"/>
    <col min="9221" max="9221" width="8.7109375" style="43"/>
    <col min="9222" max="9222" width="10.42578125" style="43" customWidth="1"/>
    <col min="9223" max="9223" width="11.5703125" style="43" customWidth="1"/>
    <col min="9224" max="9224" width="15.7109375" style="43" customWidth="1"/>
    <col min="9225" max="9474" width="8.7109375" style="43"/>
    <col min="9475" max="9475" width="17.5703125" style="43" customWidth="1"/>
    <col min="9476" max="9476" width="47.5703125" style="43" customWidth="1"/>
    <col min="9477" max="9477" width="8.7109375" style="43"/>
    <col min="9478" max="9478" width="10.42578125" style="43" customWidth="1"/>
    <col min="9479" max="9479" width="11.5703125" style="43" customWidth="1"/>
    <col min="9480" max="9480" width="15.7109375" style="43" customWidth="1"/>
    <col min="9481" max="9730" width="8.7109375" style="43"/>
    <col min="9731" max="9731" width="17.5703125" style="43" customWidth="1"/>
    <col min="9732" max="9732" width="47.5703125" style="43" customWidth="1"/>
    <col min="9733" max="9733" width="8.7109375" style="43"/>
    <col min="9734" max="9734" width="10.42578125" style="43" customWidth="1"/>
    <col min="9735" max="9735" width="11.5703125" style="43" customWidth="1"/>
    <col min="9736" max="9736" width="15.7109375" style="43" customWidth="1"/>
    <col min="9737" max="9986" width="8.7109375" style="43"/>
    <col min="9987" max="9987" width="17.5703125" style="43" customWidth="1"/>
    <col min="9988" max="9988" width="47.5703125" style="43" customWidth="1"/>
    <col min="9989" max="9989" width="8.7109375" style="43"/>
    <col min="9990" max="9990" width="10.42578125" style="43" customWidth="1"/>
    <col min="9991" max="9991" width="11.5703125" style="43" customWidth="1"/>
    <col min="9992" max="9992" width="15.7109375" style="43" customWidth="1"/>
    <col min="9993" max="10242" width="8.7109375" style="43"/>
    <col min="10243" max="10243" width="17.5703125" style="43" customWidth="1"/>
    <col min="10244" max="10244" width="47.5703125" style="43" customWidth="1"/>
    <col min="10245" max="10245" width="8.7109375" style="43"/>
    <col min="10246" max="10246" width="10.42578125" style="43" customWidth="1"/>
    <col min="10247" max="10247" width="11.5703125" style="43" customWidth="1"/>
    <col min="10248" max="10248" width="15.7109375" style="43" customWidth="1"/>
    <col min="10249" max="10498" width="8.7109375" style="43"/>
    <col min="10499" max="10499" width="17.5703125" style="43" customWidth="1"/>
    <col min="10500" max="10500" width="47.5703125" style="43" customWidth="1"/>
    <col min="10501" max="10501" width="8.7109375" style="43"/>
    <col min="10502" max="10502" width="10.42578125" style="43" customWidth="1"/>
    <col min="10503" max="10503" width="11.5703125" style="43" customWidth="1"/>
    <col min="10504" max="10504" width="15.7109375" style="43" customWidth="1"/>
    <col min="10505" max="10754" width="8.7109375" style="43"/>
    <col min="10755" max="10755" width="17.5703125" style="43" customWidth="1"/>
    <col min="10756" max="10756" width="47.5703125" style="43" customWidth="1"/>
    <col min="10757" max="10757" width="8.7109375" style="43"/>
    <col min="10758" max="10758" width="10.42578125" style="43" customWidth="1"/>
    <col min="10759" max="10759" width="11.5703125" style="43" customWidth="1"/>
    <col min="10760" max="10760" width="15.7109375" style="43" customWidth="1"/>
    <col min="10761" max="11010" width="8.7109375" style="43"/>
    <col min="11011" max="11011" width="17.5703125" style="43" customWidth="1"/>
    <col min="11012" max="11012" width="47.5703125" style="43" customWidth="1"/>
    <col min="11013" max="11013" width="8.7109375" style="43"/>
    <col min="11014" max="11014" width="10.42578125" style="43" customWidth="1"/>
    <col min="11015" max="11015" width="11.5703125" style="43" customWidth="1"/>
    <col min="11016" max="11016" width="15.7109375" style="43" customWidth="1"/>
    <col min="11017" max="11266" width="8.7109375" style="43"/>
    <col min="11267" max="11267" width="17.5703125" style="43" customWidth="1"/>
    <col min="11268" max="11268" width="47.5703125" style="43" customWidth="1"/>
    <col min="11269" max="11269" width="8.7109375" style="43"/>
    <col min="11270" max="11270" width="10.42578125" style="43" customWidth="1"/>
    <col min="11271" max="11271" width="11.5703125" style="43" customWidth="1"/>
    <col min="11272" max="11272" width="15.7109375" style="43" customWidth="1"/>
    <col min="11273" max="11522" width="8.7109375" style="43"/>
    <col min="11523" max="11523" width="17.5703125" style="43" customWidth="1"/>
    <col min="11524" max="11524" width="47.5703125" style="43" customWidth="1"/>
    <col min="11525" max="11525" width="8.7109375" style="43"/>
    <col min="11526" max="11526" width="10.42578125" style="43" customWidth="1"/>
    <col min="11527" max="11527" width="11.5703125" style="43" customWidth="1"/>
    <col min="11528" max="11528" width="15.7109375" style="43" customWidth="1"/>
    <col min="11529" max="11778" width="8.7109375" style="43"/>
    <col min="11779" max="11779" width="17.5703125" style="43" customWidth="1"/>
    <col min="11780" max="11780" width="47.5703125" style="43" customWidth="1"/>
    <col min="11781" max="11781" width="8.7109375" style="43"/>
    <col min="11782" max="11782" width="10.42578125" style="43" customWidth="1"/>
    <col min="11783" max="11783" width="11.5703125" style="43" customWidth="1"/>
    <col min="11784" max="11784" width="15.7109375" style="43" customWidth="1"/>
    <col min="11785" max="12034" width="8.7109375" style="43"/>
    <col min="12035" max="12035" width="17.5703125" style="43" customWidth="1"/>
    <col min="12036" max="12036" width="47.5703125" style="43" customWidth="1"/>
    <col min="12037" max="12037" width="8.7109375" style="43"/>
    <col min="12038" max="12038" width="10.42578125" style="43" customWidth="1"/>
    <col min="12039" max="12039" width="11.5703125" style="43" customWidth="1"/>
    <col min="12040" max="12040" width="15.7109375" style="43" customWidth="1"/>
    <col min="12041" max="12290" width="8.7109375" style="43"/>
    <col min="12291" max="12291" width="17.5703125" style="43" customWidth="1"/>
    <col min="12292" max="12292" width="47.5703125" style="43" customWidth="1"/>
    <col min="12293" max="12293" width="8.7109375" style="43"/>
    <col min="12294" max="12294" width="10.42578125" style="43" customWidth="1"/>
    <col min="12295" max="12295" width="11.5703125" style="43" customWidth="1"/>
    <col min="12296" max="12296" width="15.7109375" style="43" customWidth="1"/>
    <col min="12297" max="12546" width="8.7109375" style="43"/>
    <col min="12547" max="12547" width="17.5703125" style="43" customWidth="1"/>
    <col min="12548" max="12548" width="47.5703125" style="43" customWidth="1"/>
    <col min="12549" max="12549" width="8.7109375" style="43"/>
    <col min="12550" max="12550" width="10.42578125" style="43" customWidth="1"/>
    <col min="12551" max="12551" width="11.5703125" style="43" customWidth="1"/>
    <col min="12552" max="12552" width="15.7109375" style="43" customWidth="1"/>
    <col min="12553" max="12802" width="8.7109375" style="43"/>
    <col min="12803" max="12803" width="17.5703125" style="43" customWidth="1"/>
    <col min="12804" max="12804" width="47.5703125" style="43" customWidth="1"/>
    <col min="12805" max="12805" width="8.7109375" style="43"/>
    <col min="12806" max="12806" width="10.42578125" style="43" customWidth="1"/>
    <col min="12807" max="12807" width="11.5703125" style="43" customWidth="1"/>
    <col min="12808" max="12808" width="15.7109375" style="43" customWidth="1"/>
    <col min="12809" max="13058" width="8.7109375" style="43"/>
    <col min="13059" max="13059" width="17.5703125" style="43" customWidth="1"/>
    <col min="13060" max="13060" width="47.5703125" style="43" customWidth="1"/>
    <col min="13061" max="13061" width="8.7109375" style="43"/>
    <col min="13062" max="13062" width="10.42578125" style="43" customWidth="1"/>
    <col min="13063" max="13063" width="11.5703125" style="43" customWidth="1"/>
    <col min="13064" max="13064" width="15.7109375" style="43" customWidth="1"/>
    <col min="13065" max="13314" width="8.7109375" style="43"/>
    <col min="13315" max="13315" width="17.5703125" style="43" customWidth="1"/>
    <col min="13316" max="13316" width="47.5703125" style="43" customWidth="1"/>
    <col min="13317" max="13317" width="8.7109375" style="43"/>
    <col min="13318" max="13318" width="10.42578125" style="43" customWidth="1"/>
    <col min="13319" max="13319" width="11.5703125" style="43" customWidth="1"/>
    <col min="13320" max="13320" width="15.7109375" style="43" customWidth="1"/>
    <col min="13321" max="13570" width="8.7109375" style="43"/>
    <col min="13571" max="13571" width="17.5703125" style="43" customWidth="1"/>
    <col min="13572" max="13572" width="47.5703125" style="43" customWidth="1"/>
    <col min="13573" max="13573" width="8.7109375" style="43"/>
    <col min="13574" max="13574" width="10.42578125" style="43" customWidth="1"/>
    <col min="13575" max="13575" width="11.5703125" style="43" customWidth="1"/>
    <col min="13576" max="13576" width="15.7109375" style="43" customWidth="1"/>
    <col min="13577" max="13826" width="8.7109375" style="43"/>
    <col min="13827" max="13827" width="17.5703125" style="43" customWidth="1"/>
    <col min="13828" max="13828" width="47.5703125" style="43" customWidth="1"/>
    <col min="13829" max="13829" width="8.7109375" style="43"/>
    <col min="13830" max="13830" width="10.42578125" style="43" customWidth="1"/>
    <col min="13831" max="13831" width="11.5703125" style="43" customWidth="1"/>
    <col min="13832" max="13832" width="15.7109375" style="43" customWidth="1"/>
    <col min="13833" max="14082" width="8.7109375" style="43"/>
    <col min="14083" max="14083" width="17.5703125" style="43" customWidth="1"/>
    <col min="14084" max="14084" width="47.5703125" style="43" customWidth="1"/>
    <col min="14085" max="14085" width="8.7109375" style="43"/>
    <col min="14086" max="14086" width="10.42578125" style="43" customWidth="1"/>
    <col min="14087" max="14087" width="11.5703125" style="43" customWidth="1"/>
    <col min="14088" max="14088" width="15.7109375" style="43" customWidth="1"/>
    <col min="14089" max="14338" width="8.7109375" style="43"/>
    <col min="14339" max="14339" width="17.5703125" style="43" customWidth="1"/>
    <col min="14340" max="14340" width="47.5703125" style="43" customWidth="1"/>
    <col min="14341" max="14341" width="8.7109375" style="43"/>
    <col min="14342" max="14342" width="10.42578125" style="43" customWidth="1"/>
    <col min="14343" max="14343" width="11.5703125" style="43" customWidth="1"/>
    <col min="14344" max="14344" width="15.7109375" style="43" customWidth="1"/>
    <col min="14345" max="14594" width="8.7109375" style="43"/>
    <col min="14595" max="14595" width="17.5703125" style="43" customWidth="1"/>
    <col min="14596" max="14596" width="47.5703125" style="43" customWidth="1"/>
    <col min="14597" max="14597" width="8.7109375" style="43"/>
    <col min="14598" max="14598" width="10.42578125" style="43" customWidth="1"/>
    <col min="14599" max="14599" width="11.5703125" style="43" customWidth="1"/>
    <col min="14600" max="14600" width="15.7109375" style="43" customWidth="1"/>
    <col min="14601" max="14850" width="8.7109375" style="43"/>
    <col min="14851" max="14851" width="17.5703125" style="43" customWidth="1"/>
    <col min="14852" max="14852" width="47.5703125" style="43" customWidth="1"/>
    <col min="14853" max="14853" width="8.7109375" style="43"/>
    <col min="14854" max="14854" width="10.42578125" style="43" customWidth="1"/>
    <col min="14855" max="14855" width="11.5703125" style="43" customWidth="1"/>
    <col min="14856" max="14856" width="15.7109375" style="43" customWidth="1"/>
    <col min="14857" max="15106" width="8.7109375" style="43"/>
    <col min="15107" max="15107" width="17.5703125" style="43" customWidth="1"/>
    <col min="15108" max="15108" width="47.5703125" style="43" customWidth="1"/>
    <col min="15109" max="15109" width="8.7109375" style="43"/>
    <col min="15110" max="15110" width="10.42578125" style="43" customWidth="1"/>
    <col min="15111" max="15111" width="11.5703125" style="43" customWidth="1"/>
    <col min="15112" max="15112" width="15.7109375" style="43" customWidth="1"/>
    <col min="15113" max="15362" width="8.7109375" style="43"/>
    <col min="15363" max="15363" width="17.5703125" style="43" customWidth="1"/>
    <col min="15364" max="15364" width="47.5703125" style="43" customWidth="1"/>
    <col min="15365" max="15365" width="8.7109375" style="43"/>
    <col min="15366" max="15366" width="10.42578125" style="43" customWidth="1"/>
    <col min="15367" max="15367" width="11.5703125" style="43" customWidth="1"/>
    <col min="15368" max="15368" width="15.7109375" style="43" customWidth="1"/>
    <col min="15369" max="15618" width="8.7109375" style="43"/>
    <col min="15619" max="15619" width="17.5703125" style="43" customWidth="1"/>
    <col min="15620" max="15620" width="47.5703125" style="43" customWidth="1"/>
    <col min="15621" max="15621" width="8.7109375" style="43"/>
    <col min="15622" max="15622" width="10.42578125" style="43" customWidth="1"/>
    <col min="15623" max="15623" width="11.5703125" style="43" customWidth="1"/>
    <col min="15624" max="15624" width="15.7109375" style="43" customWidth="1"/>
    <col min="15625" max="15874" width="8.7109375" style="43"/>
    <col min="15875" max="15875" width="17.5703125" style="43" customWidth="1"/>
    <col min="15876" max="15876" width="47.5703125" style="43" customWidth="1"/>
    <col min="15877" max="15877" width="8.7109375" style="43"/>
    <col min="15878" max="15878" width="10.42578125" style="43" customWidth="1"/>
    <col min="15879" max="15879" width="11.5703125" style="43" customWidth="1"/>
    <col min="15880" max="15880" width="15.7109375" style="43" customWidth="1"/>
    <col min="15881" max="16130" width="8.7109375" style="43"/>
    <col min="16131" max="16131" width="17.5703125" style="43" customWidth="1"/>
    <col min="16132" max="16132" width="47.5703125" style="43" customWidth="1"/>
    <col min="16133" max="16133" width="8.7109375" style="43"/>
    <col min="16134" max="16134" width="10.42578125" style="43" customWidth="1"/>
    <col min="16135" max="16135" width="11.5703125" style="43" customWidth="1"/>
    <col min="16136" max="16136" width="15.7109375" style="43" customWidth="1"/>
    <col min="16137" max="16384" width="8.7109375" style="43"/>
  </cols>
  <sheetData>
    <row r="1" spans="2:24" ht="12.75" thickBot="1">
      <c r="M1" s="45" t="s">
        <v>220</v>
      </c>
      <c r="N1" s="46" t="s">
        <v>221</v>
      </c>
    </row>
    <row r="2" spans="2:24" ht="15" thickBot="1">
      <c r="B2" s="385" t="s">
        <v>90</v>
      </c>
      <c r="C2" s="386"/>
      <c r="D2" s="386"/>
      <c r="E2" s="386"/>
      <c r="F2" s="386"/>
      <c r="G2" s="386"/>
      <c r="H2" s="386"/>
      <c r="I2" s="386"/>
      <c r="J2" s="387"/>
      <c r="M2" s="48" t="s">
        <v>361</v>
      </c>
      <c r="N2" s="49"/>
    </row>
    <row r="4" spans="2:24">
      <c r="B4" s="8" t="e">
        <f>#REF!</f>
        <v>#REF!</v>
      </c>
      <c r="C4" s="50"/>
      <c r="D4" s="50"/>
      <c r="E4" s="50"/>
      <c r="F4" s="50"/>
      <c r="G4" s="50"/>
      <c r="H4" s="50"/>
      <c r="I4" s="50"/>
      <c r="J4" s="50"/>
      <c r="M4" s="51"/>
      <c r="N4" s="51"/>
      <c r="O4" s="51"/>
      <c r="P4" s="51"/>
      <c r="Q4" s="51"/>
      <c r="R4" s="51"/>
      <c r="S4" s="51"/>
      <c r="T4" s="51"/>
      <c r="U4" s="51"/>
      <c r="V4" s="51"/>
      <c r="W4" s="51"/>
      <c r="X4" s="51"/>
    </row>
    <row r="5" spans="2:24">
      <c r="B5" s="9" t="e">
        <f>#REF!</f>
        <v>#REF!</v>
      </c>
      <c r="C5" s="52"/>
      <c r="D5" s="52"/>
      <c r="E5" s="52"/>
      <c r="F5" s="52"/>
      <c r="M5" s="53"/>
      <c r="N5" s="53"/>
      <c r="O5" s="53"/>
      <c r="P5" s="53"/>
      <c r="Q5" s="53"/>
      <c r="R5" s="53"/>
      <c r="S5" s="53"/>
      <c r="T5" s="53"/>
      <c r="U5" s="53"/>
      <c r="V5" s="53"/>
      <c r="W5" s="53"/>
      <c r="X5" s="53"/>
    </row>
    <row r="6" spans="2:24">
      <c r="B6" s="9" t="e">
        <f>#REF!</f>
        <v>#REF!</v>
      </c>
      <c r="C6" s="52"/>
      <c r="D6" s="52"/>
      <c r="E6" s="52"/>
      <c r="F6" s="52"/>
      <c r="M6" s="53"/>
      <c r="N6" s="53"/>
      <c r="O6" s="53"/>
      <c r="P6" s="53"/>
      <c r="Q6" s="53"/>
      <c r="R6" s="53"/>
      <c r="S6" s="53"/>
      <c r="T6" s="53"/>
      <c r="U6" s="53"/>
      <c r="V6" s="53"/>
      <c r="W6" s="53"/>
      <c r="X6" s="53"/>
    </row>
    <row r="7" spans="2:24">
      <c r="B7" s="9" t="e">
        <f>#REF!</f>
        <v>#REF!</v>
      </c>
      <c r="C7" s="52"/>
      <c r="D7" s="52"/>
      <c r="E7" s="52"/>
      <c r="F7" s="52"/>
      <c r="M7" s="53"/>
      <c r="N7" s="53"/>
      <c r="O7" s="53"/>
      <c r="P7" s="53"/>
      <c r="Q7" s="53"/>
      <c r="R7" s="53"/>
      <c r="S7" s="53"/>
      <c r="T7" s="53"/>
      <c r="U7" s="53"/>
      <c r="V7" s="53"/>
      <c r="W7" s="53"/>
      <c r="X7" s="53"/>
    </row>
    <row r="9" spans="2:24">
      <c r="B9" s="343" t="s">
        <v>912</v>
      </c>
      <c r="C9" s="344"/>
      <c r="D9" s="344"/>
      <c r="E9" s="344"/>
      <c r="F9" s="344"/>
      <c r="G9" s="344"/>
      <c r="H9" s="344"/>
      <c r="I9" s="344"/>
      <c r="J9" s="345"/>
      <c r="K9" s="47"/>
      <c r="L9" s="54" t="s">
        <v>226</v>
      </c>
    </row>
    <row r="10" spans="2:24">
      <c r="B10" s="346"/>
      <c r="C10" s="347"/>
      <c r="D10" s="347"/>
      <c r="E10" s="347"/>
      <c r="F10" s="347"/>
      <c r="G10" s="347"/>
      <c r="H10" s="347"/>
      <c r="I10" s="347"/>
      <c r="J10" s="348"/>
      <c r="K10" s="47"/>
    </row>
    <row r="11" spans="2:24">
      <c r="B11" s="349" t="s">
        <v>91</v>
      </c>
      <c r="C11" s="350"/>
      <c r="D11" s="55" t="s">
        <v>205</v>
      </c>
      <c r="E11" s="331" t="s">
        <v>911</v>
      </c>
      <c r="F11" s="331"/>
      <c r="G11" s="331"/>
      <c r="H11" s="331"/>
      <c r="I11" s="331"/>
      <c r="J11" s="356"/>
      <c r="K11" s="47"/>
    </row>
    <row r="12" spans="2:24">
      <c r="B12" s="351"/>
      <c r="C12" s="352"/>
      <c r="D12" s="332" t="s">
        <v>92</v>
      </c>
      <c r="E12" s="338" t="s">
        <v>406</v>
      </c>
      <c r="F12" s="338"/>
      <c r="G12" s="338"/>
      <c r="H12" s="338"/>
      <c r="I12" s="338"/>
      <c r="J12" s="339"/>
      <c r="K12" s="47"/>
    </row>
    <row r="13" spans="2:24">
      <c r="B13" s="351"/>
      <c r="C13" s="352"/>
      <c r="D13" s="332"/>
      <c r="E13" s="338"/>
      <c r="F13" s="338"/>
      <c r="G13" s="340"/>
      <c r="H13" s="340"/>
      <c r="I13" s="340"/>
      <c r="J13" s="341"/>
      <c r="K13" s="47"/>
    </row>
    <row r="14" spans="2:24">
      <c r="B14" s="351"/>
      <c r="C14" s="352"/>
      <c r="D14" s="56" t="s">
        <v>174</v>
      </c>
      <c r="E14" s="57" t="s">
        <v>123</v>
      </c>
      <c r="F14" s="342" t="s">
        <v>206</v>
      </c>
      <c r="G14" s="353">
        <f>H24</f>
        <v>297.69</v>
      </c>
      <c r="H14" s="353"/>
      <c r="I14" s="353">
        <f>J24</f>
        <v>301.12</v>
      </c>
      <c r="J14" s="353"/>
      <c r="K14" s="47"/>
    </row>
    <row r="15" spans="2:24">
      <c r="B15" s="351"/>
      <c r="C15" s="352"/>
      <c r="D15" s="56" t="s">
        <v>175</v>
      </c>
      <c r="E15" s="57">
        <v>1</v>
      </c>
      <c r="F15" s="342"/>
      <c r="G15" s="353"/>
      <c r="H15" s="353"/>
      <c r="I15" s="353"/>
      <c r="J15" s="353"/>
      <c r="K15" s="47"/>
      <c r="M15" s="58"/>
      <c r="N15" s="58"/>
    </row>
    <row r="16" spans="2:24">
      <c r="B16" s="59"/>
      <c r="C16" s="60"/>
      <c r="D16" s="61"/>
      <c r="E16" s="62"/>
      <c r="F16" s="63"/>
      <c r="G16" s="379" t="s">
        <v>93</v>
      </c>
      <c r="H16" s="379"/>
      <c r="I16" s="379" t="s">
        <v>94</v>
      </c>
      <c r="J16" s="379"/>
      <c r="K16" s="47"/>
    </row>
    <row r="17" spans="2:19" s="2" customFormat="1" ht="24">
      <c r="B17" s="64" t="s">
        <v>63</v>
      </c>
      <c r="C17" s="65" t="s">
        <v>64</v>
      </c>
      <c r="D17" s="66" t="s">
        <v>65</v>
      </c>
      <c r="E17" s="67" t="s">
        <v>62</v>
      </c>
      <c r="F17" s="68" t="s">
        <v>67</v>
      </c>
      <c r="G17" s="69" t="s">
        <v>66</v>
      </c>
      <c r="H17" s="70" t="s">
        <v>68</v>
      </c>
      <c r="I17" s="69" t="s">
        <v>66</v>
      </c>
      <c r="J17" s="69" t="s">
        <v>68</v>
      </c>
      <c r="K17" s="71"/>
      <c r="L17" s="1"/>
    </row>
    <row r="18" spans="2:19" ht="24">
      <c r="B18" s="72" t="s">
        <v>95</v>
      </c>
      <c r="C18" s="73" t="s">
        <v>899</v>
      </c>
      <c r="D18" s="74" t="s">
        <v>900</v>
      </c>
      <c r="E18" s="75" t="s">
        <v>76</v>
      </c>
      <c r="F18" s="76" t="s">
        <v>908</v>
      </c>
      <c r="G18" s="77">
        <v>5.27</v>
      </c>
      <c r="H18" s="78">
        <f t="shared" ref="H18:H23" si="0">TRUNC($F18*G18,2)</f>
        <v>16.899999999999999</v>
      </c>
      <c r="I18" s="77">
        <v>5.27</v>
      </c>
      <c r="J18" s="78">
        <f t="shared" ref="J18:J23" si="1">TRUNC($F18*I18,2)</f>
        <v>16.899999999999999</v>
      </c>
      <c r="K18" s="47"/>
      <c r="N18" s="58"/>
    </row>
    <row r="19" spans="2:19" ht="36">
      <c r="B19" s="72" t="s">
        <v>95</v>
      </c>
      <c r="C19" s="73" t="s">
        <v>199</v>
      </c>
      <c r="D19" s="74" t="s">
        <v>901</v>
      </c>
      <c r="E19" s="75" t="s">
        <v>77</v>
      </c>
      <c r="F19" s="76" t="s">
        <v>96</v>
      </c>
      <c r="G19" s="77">
        <v>250</v>
      </c>
      <c r="H19" s="78">
        <f t="shared" si="0"/>
        <v>250</v>
      </c>
      <c r="I19" s="77">
        <v>250</v>
      </c>
      <c r="J19" s="78">
        <f t="shared" si="1"/>
        <v>250</v>
      </c>
      <c r="K19" s="47"/>
      <c r="M19" s="58"/>
      <c r="N19" s="58"/>
    </row>
    <row r="20" spans="2:19" ht="24">
      <c r="B20" s="72" t="s">
        <v>95</v>
      </c>
      <c r="C20" s="73" t="s">
        <v>902</v>
      </c>
      <c r="D20" s="74" t="s">
        <v>903</v>
      </c>
      <c r="E20" s="75" t="s">
        <v>212</v>
      </c>
      <c r="F20" s="76" t="s">
        <v>909</v>
      </c>
      <c r="G20" s="77">
        <v>38.5</v>
      </c>
      <c r="H20" s="78">
        <f t="shared" si="0"/>
        <v>0.43</v>
      </c>
      <c r="I20" s="77">
        <v>38.5</v>
      </c>
      <c r="J20" s="78">
        <f t="shared" si="1"/>
        <v>0.43</v>
      </c>
      <c r="K20" s="47"/>
      <c r="M20" s="58"/>
      <c r="N20" s="58"/>
    </row>
    <row r="21" spans="2:19" ht="24">
      <c r="B21" s="72" t="s">
        <v>95</v>
      </c>
      <c r="C21" s="73" t="s">
        <v>904</v>
      </c>
      <c r="D21" s="74" t="s">
        <v>905</v>
      </c>
      <c r="E21" s="75" t="s">
        <v>212</v>
      </c>
      <c r="F21" s="76" t="s">
        <v>910</v>
      </c>
      <c r="G21" s="77">
        <v>19.18</v>
      </c>
      <c r="H21" s="78">
        <f t="shared" si="0"/>
        <v>0.25</v>
      </c>
      <c r="I21" s="77">
        <v>19.18</v>
      </c>
      <c r="J21" s="78">
        <f t="shared" si="1"/>
        <v>0.25</v>
      </c>
      <c r="K21" s="47"/>
      <c r="M21" s="58"/>
      <c r="N21" s="58"/>
    </row>
    <row r="22" spans="2:19" ht="36">
      <c r="B22" s="72" t="s">
        <v>98</v>
      </c>
      <c r="C22" s="73" t="s">
        <v>274</v>
      </c>
      <c r="D22" s="74" t="s">
        <v>275</v>
      </c>
      <c r="E22" s="75" t="s">
        <v>70</v>
      </c>
      <c r="F22" s="76" t="s">
        <v>906</v>
      </c>
      <c r="G22" s="77">
        <v>23.33</v>
      </c>
      <c r="H22" s="78">
        <f t="shared" si="0"/>
        <v>8.69</v>
      </c>
      <c r="I22" s="77">
        <v>26.13</v>
      </c>
      <c r="J22" s="78">
        <f t="shared" si="1"/>
        <v>9.74</v>
      </c>
      <c r="K22" s="47"/>
      <c r="M22" s="58"/>
      <c r="N22" s="58"/>
    </row>
    <row r="23" spans="2:19" ht="36">
      <c r="B23" s="72" t="s">
        <v>98</v>
      </c>
      <c r="C23" s="73" t="s">
        <v>73</v>
      </c>
      <c r="D23" s="74" t="s">
        <v>74</v>
      </c>
      <c r="E23" s="75" t="s">
        <v>70</v>
      </c>
      <c r="F23" s="76" t="s">
        <v>907</v>
      </c>
      <c r="G23" s="77">
        <v>19.149999999999999</v>
      </c>
      <c r="H23" s="78">
        <f t="shared" si="0"/>
        <v>21.42</v>
      </c>
      <c r="I23" s="77">
        <v>21.28</v>
      </c>
      <c r="J23" s="78">
        <f t="shared" si="1"/>
        <v>23.8</v>
      </c>
      <c r="K23" s="47"/>
      <c r="M23" s="58"/>
      <c r="N23" s="58"/>
    </row>
    <row r="24" spans="2:19">
      <c r="B24" s="79"/>
      <c r="C24" s="80"/>
      <c r="D24" s="80"/>
      <c r="E24" s="80"/>
      <c r="F24" s="81"/>
      <c r="G24" s="82" t="s">
        <v>78</v>
      </c>
      <c r="H24" s="82">
        <f>TRUNC(SUM(H18:H23),2)</f>
        <v>297.69</v>
      </c>
      <c r="I24" s="82" t="s">
        <v>78</v>
      </c>
      <c r="J24" s="82">
        <f>TRUNC(SUM(J18:J23),2)</f>
        <v>301.12</v>
      </c>
      <c r="K24" s="83"/>
      <c r="M24" s="84"/>
      <c r="N24" s="84"/>
      <c r="O24" s="84"/>
    </row>
    <row r="25" spans="2:19">
      <c r="B25" s="85"/>
      <c r="C25" s="86"/>
      <c r="D25" s="86"/>
      <c r="E25" s="86"/>
      <c r="F25" s="86"/>
      <c r="G25" s="87"/>
      <c r="H25" s="87"/>
      <c r="I25" s="87"/>
      <c r="J25" s="88"/>
      <c r="M25" s="84"/>
      <c r="N25" s="84"/>
      <c r="O25" s="84"/>
    </row>
    <row r="26" spans="2:19">
      <c r="M26" s="84"/>
      <c r="N26" s="84"/>
      <c r="O26" s="89"/>
      <c r="S26" s="90"/>
    </row>
    <row r="27" spans="2:19">
      <c r="B27" s="343" t="s">
        <v>784</v>
      </c>
      <c r="C27" s="344"/>
      <c r="D27" s="344"/>
      <c r="E27" s="344"/>
      <c r="F27" s="344"/>
      <c r="G27" s="344"/>
      <c r="H27" s="344"/>
      <c r="I27" s="344"/>
      <c r="J27" s="345"/>
      <c r="K27" s="47"/>
      <c r="L27" s="91">
        <v>2</v>
      </c>
    </row>
    <row r="28" spans="2:19">
      <c r="B28" s="380"/>
      <c r="C28" s="381"/>
      <c r="D28" s="381"/>
      <c r="E28" s="381"/>
      <c r="F28" s="381"/>
      <c r="G28" s="381"/>
      <c r="H28" s="381"/>
      <c r="I28" s="381"/>
      <c r="J28" s="382"/>
      <c r="K28" s="47"/>
    </row>
    <row r="29" spans="2:19">
      <c r="B29" s="346"/>
      <c r="C29" s="347"/>
      <c r="D29" s="347"/>
      <c r="E29" s="347"/>
      <c r="F29" s="347"/>
      <c r="G29" s="347"/>
      <c r="H29" s="347"/>
      <c r="I29" s="347"/>
      <c r="J29" s="348"/>
      <c r="K29" s="47"/>
    </row>
    <row r="30" spans="2:19">
      <c r="B30" s="349" t="s">
        <v>99</v>
      </c>
      <c r="C30" s="350"/>
      <c r="D30" s="55" t="s">
        <v>205</v>
      </c>
      <c r="E30" s="383"/>
      <c r="F30" s="383"/>
      <c r="G30" s="383"/>
      <c r="H30" s="383"/>
      <c r="I30" s="383"/>
      <c r="J30" s="384"/>
      <c r="K30" s="47"/>
    </row>
    <row r="31" spans="2:19">
      <c r="B31" s="351"/>
      <c r="C31" s="352"/>
      <c r="D31" s="332" t="s">
        <v>92</v>
      </c>
      <c r="E31" s="338" t="s">
        <v>784</v>
      </c>
      <c r="F31" s="338"/>
      <c r="G31" s="338"/>
      <c r="H31" s="338"/>
      <c r="I31" s="338"/>
      <c r="J31" s="339"/>
      <c r="K31" s="47"/>
    </row>
    <row r="32" spans="2:19">
      <c r="B32" s="351"/>
      <c r="C32" s="352"/>
      <c r="D32" s="332"/>
      <c r="E32" s="338"/>
      <c r="F32" s="338"/>
      <c r="G32" s="340"/>
      <c r="H32" s="340"/>
      <c r="I32" s="340"/>
      <c r="J32" s="341"/>
      <c r="K32" s="47"/>
    </row>
    <row r="33" spans="2:17">
      <c r="B33" s="351"/>
      <c r="C33" s="352"/>
      <c r="D33" s="332"/>
      <c r="E33" s="338"/>
      <c r="F33" s="338"/>
      <c r="G33" s="340"/>
      <c r="H33" s="340"/>
      <c r="I33" s="340"/>
      <c r="J33" s="341"/>
      <c r="K33" s="47"/>
    </row>
    <row r="34" spans="2:17">
      <c r="B34" s="351"/>
      <c r="C34" s="352"/>
      <c r="D34" s="332"/>
      <c r="E34" s="338"/>
      <c r="F34" s="338"/>
      <c r="G34" s="340"/>
      <c r="H34" s="340"/>
      <c r="I34" s="340"/>
      <c r="J34" s="341"/>
      <c r="K34" s="47"/>
    </row>
    <row r="35" spans="2:17">
      <c r="B35" s="351"/>
      <c r="C35" s="352"/>
      <c r="D35" s="95" t="s">
        <v>174</v>
      </c>
      <c r="E35" s="57" t="s">
        <v>75</v>
      </c>
      <c r="F35" s="342" t="s">
        <v>206</v>
      </c>
      <c r="G35" s="353">
        <f>H41</f>
        <v>37371.199999999997</v>
      </c>
      <c r="H35" s="353"/>
      <c r="I35" s="353">
        <f>J41</f>
        <v>43056</v>
      </c>
      <c r="J35" s="353"/>
      <c r="K35" s="47"/>
    </row>
    <row r="36" spans="2:17">
      <c r="B36" s="351"/>
      <c r="C36" s="352"/>
      <c r="D36" s="95" t="s">
        <v>175</v>
      </c>
      <c r="E36" s="57">
        <v>1</v>
      </c>
      <c r="F36" s="342"/>
      <c r="G36" s="353"/>
      <c r="H36" s="353"/>
      <c r="I36" s="353"/>
      <c r="J36" s="353"/>
      <c r="K36" s="47"/>
      <c r="M36" s="58"/>
      <c r="N36" s="58"/>
    </row>
    <row r="37" spans="2:17">
      <c r="B37" s="59"/>
      <c r="C37" s="60"/>
      <c r="D37" s="61"/>
      <c r="E37" s="62"/>
      <c r="F37" s="63"/>
      <c r="G37" s="379" t="s">
        <v>93</v>
      </c>
      <c r="H37" s="379"/>
      <c r="I37" s="379" t="s">
        <v>94</v>
      </c>
      <c r="J37" s="379"/>
      <c r="K37" s="47"/>
    </row>
    <row r="38" spans="2:17" s="2" customFormat="1" ht="24">
      <c r="B38" s="64" t="s">
        <v>63</v>
      </c>
      <c r="C38" s="65" t="s">
        <v>64</v>
      </c>
      <c r="D38" s="66" t="s">
        <v>65</v>
      </c>
      <c r="E38" s="67" t="s">
        <v>62</v>
      </c>
      <c r="F38" s="68" t="s">
        <v>67</v>
      </c>
      <c r="G38" s="69" t="s">
        <v>66</v>
      </c>
      <c r="H38" s="70" t="s">
        <v>68</v>
      </c>
      <c r="I38" s="69" t="s">
        <v>66</v>
      </c>
      <c r="J38" s="69" t="s">
        <v>68</v>
      </c>
      <c r="K38" s="71"/>
      <c r="L38" s="251" t="s">
        <v>959</v>
      </c>
      <c r="M38" s="252"/>
      <c r="N38" s="252"/>
      <c r="O38" s="252" t="s">
        <v>956</v>
      </c>
      <c r="P38" s="2" t="s">
        <v>70</v>
      </c>
    </row>
    <row r="39" spans="2:17" ht="36">
      <c r="B39" s="72" t="s">
        <v>98</v>
      </c>
      <c r="C39" s="73" t="s">
        <v>957</v>
      </c>
      <c r="D39" s="74" t="s">
        <v>958</v>
      </c>
      <c r="E39" s="75" t="s">
        <v>70</v>
      </c>
      <c r="F39" s="76">
        <v>640</v>
      </c>
      <c r="G39" s="111">
        <v>33.86</v>
      </c>
      <c r="H39" s="111">
        <f>TRUNC($F39*G39,2)</f>
        <v>21670.400000000001</v>
      </c>
      <c r="I39" s="111">
        <v>38.89</v>
      </c>
      <c r="J39" s="111">
        <f>TRUNC($F39*I39,2)</f>
        <v>24889.599999999999</v>
      </c>
      <c r="K39" s="47"/>
      <c r="L39" s="44">
        <f>2*4</f>
        <v>8</v>
      </c>
      <c r="M39" s="58"/>
      <c r="N39" s="58"/>
      <c r="O39" s="43">
        <v>10</v>
      </c>
      <c r="P39" s="43">
        <f>L39*O39</f>
        <v>80</v>
      </c>
      <c r="Q39" s="43">
        <f>P39*8</f>
        <v>640</v>
      </c>
    </row>
    <row r="40" spans="2:17" ht="36">
      <c r="B40" s="72" t="s">
        <v>98</v>
      </c>
      <c r="C40" s="73" t="s">
        <v>960</v>
      </c>
      <c r="D40" s="74" t="s">
        <v>961</v>
      </c>
      <c r="E40" s="75" t="s">
        <v>70</v>
      </c>
      <c r="F40" s="76">
        <v>160</v>
      </c>
      <c r="G40" s="111">
        <v>98.13</v>
      </c>
      <c r="H40" s="111">
        <f>TRUNC($F40*G40,2)</f>
        <v>15700.8</v>
      </c>
      <c r="I40" s="111">
        <v>113.54</v>
      </c>
      <c r="J40" s="111">
        <f>TRUNC($F40*I40,2)</f>
        <v>18166.400000000001</v>
      </c>
      <c r="K40" s="47"/>
      <c r="L40" s="44">
        <f>0.5*4</f>
        <v>2</v>
      </c>
      <c r="M40" s="58"/>
      <c r="N40" s="58"/>
      <c r="O40" s="43">
        <v>10</v>
      </c>
      <c r="P40" s="43">
        <f>L40*O40</f>
        <v>20</v>
      </c>
      <c r="Q40" s="43">
        <f>P40*8</f>
        <v>160</v>
      </c>
    </row>
    <row r="41" spans="2:17">
      <c r="B41" s="79"/>
      <c r="C41" s="80"/>
      <c r="D41" s="80"/>
      <c r="E41" s="80"/>
      <c r="F41" s="81"/>
      <c r="G41" s="82" t="s">
        <v>78</v>
      </c>
      <c r="H41" s="82">
        <f>TRUNC(SUM(H39:H40),2)</f>
        <v>37371.199999999997</v>
      </c>
      <c r="I41" s="82" t="s">
        <v>78</v>
      </c>
      <c r="J41" s="82">
        <f>TRUNC(SUM(J39:J40),2)</f>
        <v>43056</v>
      </c>
      <c r="K41" s="83"/>
      <c r="M41" s="58"/>
      <c r="N41" s="58"/>
    </row>
    <row r="42" spans="2:17" ht="14.45" customHeight="1">
      <c r="B42" s="85"/>
      <c r="C42" s="86"/>
      <c r="D42" s="86"/>
      <c r="E42" s="86"/>
      <c r="F42" s="86"/>
      <c r="G42" s="87"/>
      <c r="H42" s="87"/>
      <c r="I42" s="87"/>
      <c r="J42" s="88"/>
    </row>
    <row r="43" spans="2:17">
      <c r="B43" s="343" t="s">
        <v>202</v>
      </c>
      <c r="C43" s="344"/>
      <c r="D43" s="344"/>
      <c r="E43" s="344"/>
      <c r="F43" s="344"/>
      <c r="G43" s="344"/>
      <c r="H43" s="344"/>
      <c r="I43" s="344"/>
      <c r="J43" s="345"/>
      <c r="K43" s="47"/>
      <c r="L43" s="54" t="s">
        <v>239</v>
      </c>
    </row>
    <row r="44" spans="2:17">
      <c r="B44" s="346"/>
      <c r="C44" s="347"/>
      <c r="D44" s="347"/>
      <c r="E44" s="347"/>
      <c r="F44" s="347"/>
      <c r="G44" s="347"/>
      <c r="H44" s="347"/>
      <c r="I44" s="347"/>
      <c r="J44" s="348"/>
      <c r="K44" s="47"/>
    </row>
    <row r="45" spans="2:17">
      <c r="B45" s="349" t="s">
        <v>101</v>
      </c>
      <c r="C45" s="350"/>
      <c r="D45" s="55" t="s">
        <v>205</v>
      </c>
      <c r="E45" s="331" t="s">
        <v>107</v>
      </c>
      <c r="F45" s="331"/>
      <c r="G45" s="331"/>
      <c r="H45" s="331"/>
      <c r="I45" s="331"/>
      <c r="J45" s="356"/>
      <c r="K45" s="47"/>
      <c r="M45" s="44" t="s">
        <v>108</v>
      </c>
    </row>
    <row r="46" spans="2:17">
      <c r="B46" s="351"/>
      <c r="C46" s="352"/>
      <c r="D46" s="332" t="s">
        <v>92</v>
      </c>
      <c r="E46" s="338" t="s">
        <v>109</v>
      </c>
      <c r="F46" s="338"/>
      <c r="G46" s="338"/>
      <c r="H46" s="338"/>
      <c r="I46" s="338"/>
      <c r="J46" s="339"/>
      <c r="K46" s="47"/>
      <c r="M46" s="44" t="s">
        <v>110</v>
      </c>
    </row>
    <row r="47" spans="2:17">
      <c r="B47" s="351"/>
      <c r="C47" s="352"/>
      <c r="D47" s="332"/>
      <c r="E47" s="338"/>
      <c r="F47" s="338"/>
      <c r="G47" s="340"/>
      <c r="H47" s="340"/>
      <c r="I47" s="340"/>
      <c r="J47" s="341"/>
      <c r="K47" s="47"/>
      <c r="M47" s="44" t="s">
        <v>111</v>
      </c>
    </row>
    <row r="48" spans="2:17">
      <c r="B48" s="351"/>
      <c r="C48" s="352"/>
      <c r="D48" s="332"/>
      <c r="E48" s="338"/>
      <c r="F48" s="338"/>
      <c r="G48" s="340"/>
      <c r="H48" s="340"/>
      <c r="I48" s="340"/>
      <c r="J48" s="341"/>
      <c r="K48" s="47"/>
      <c r="M48" s="44"/>
    </row>
    <row r="49" spans="2:14">
      <c r="B49" s="351"/>
      <c r="C49" s="352"/>
      <c r="D49" s="332"/>
      <c r="E49" s="338"/>
      <c r="F49" s="338"/>
      <c r="G49" s="340"/>
      <c r="H49" s="340"/>
      <c r="I49" s="340"/>
      <c r="J49" s="341"/>
      <c r="K49" s="47"/>
    </row>
    <row r="50" spans="2:14">
      <c r="B50" s="351"/>
      <c r="C50" s="352"/>
      <c r="D50" s="95" t="s">
        <v>174</v>
      </c>
      <c r="E50" s="57" t="s">
        <v>77</v>
      </c>
      <c r="F50" s="342" t="s">
        <v>206</v>
      </c>
      <c r="G50" s="353">
        <f>H58</f>
        <v>77.67</v>
      </c>
      <c r="H50" s="353"/>
      <c r="I50" s="353">
        <f>J58</f>
        <v>82.91</v>
      </c>
      <c r="J50" s="353"/>
      <c r="K50" s="47"/>
    </row>
    <row r="51" spans="2:14">
      <c r="B51" s="351"/>
      <c r="C51" s="352"/>
      <c r="D51" s="95" t="s">
        <v>175</v>
      </c>
      <c r="E51" s="57">
        <v>1</v>
      </c>
      <c r="F51" s="342"/>
      <c r="G51" s="353"/>
      <c r="H51" s="353"/>
      <c r="I51" s="353"/>
      <c r="J51" s="353"/>
      <c r="K51" s="47"/>
      <c r="M51" s="58"/>
      <c r="N51" s="58"/>
    </row>
    <row r="52" spans="2:14">
      <c r="B52" s="59"/>
      <c r="C52" s="60"/>
      <c r="D52" s="61"/>
      <c r="E52" s="62"/>
      <c r="F52" s="63"/>
      <c r="G52" s="379" t="s">
        <v>93</v>
      </c>
      <c r="H52" s="379"/>
      <c r="I52" s="379" t="s">
        <v>94</v>
      </c>
      <c r="J52" s="379"/>
      <c r="K52" s="47"/>
    </row>
    <row r="53" spans="2:14" s="2" customFormat="1" ht="24">
      <c r="B53" s="64" t="s">
        <v>63</v>
      </c>
      <c r="C53" s="65" t="s">
        <v>64</v>
      </c>
      <c r="D53" s="66" t="s">
        <v>65</v>
      </c>
      <c r="E53" s="67" t="s">
        <v>62</v>
      </c>
      <c r="F53" s="68" t="s">
        <v>67</v>
      </c>
      <c r="G53" s="69" t="s">
        <v>66</v>
      </c>
      <c r="H53" s="96" t="s">
        <v>68</v>
      </c>
      <c r="I53" s="69" t="s">
        <v>66</v>
      </c>
      <c r="J53" s="69" t="s">
        <v>68</v>
      </c>
      <c r="K53" s="71"/>
      <c r="L53" s="1"/>
    </row>
    <row r="54" spans="2:14" ht="36">
      <c r="B54" s="72" t="s">
        <v>98</v>
      </c>
      <c r="C54" s="73" t="s">
        <v>200</v>
      </c>
      <c r="D54" s="74" t="s">
        <v>201</v>
      </c>
      <c r="E54" s="75" t="s">
        <v>69</v>
      </c>
      <c r="F54" s="97">
        <v>1.38E-2</v>
      </c>
      <c r="G54" s="77" t="s">
        <v>821</v>
      </c>
      <c r="H54" s="98">
        <f t="shared" ref="H54:H57" si="2">TRUNC($F54*G54,2)</f>
        <v>6.82</v>
      </c>
      <c r="I54" s="77">
        <v>505.44</v>
      </c>
      <c r="J54" s="78">
        <f t="shared" ref="J54:J57" si="3">TRUNC($F54*I54,2)</f>
        <v>6.97</v>
      </c>
      <c r="K54" s="47"/>
      <c r="M54" s="58"/>
      <c r="N54" s="58"/>
    </row>
    <row r="55" spans="2:14" ht="36">
      <c r="B55" s="72" t="s">
        <v>98</v>
      </c>
      <c r="C55" s="73" t="s">
        <v>71</v>
      </c>
      <c r="D55" s="74" t="s">
        <v>72</v>
      </c>
      <c r="E55" s="75" t="s">
        <v>70</v>
      </c>
      <c r="F55" s="97">
        <v>1.1399999999999999</v>
      </c>
      <c r="G55" s="77">
        <v>23.69</v>
      </c>
      <c r="H55" s="78">
        <f t="shared" si="2"/>
        <v>27</v>
      </c>
      <c r="I55" s="77">
        <v>26.51</v>
      </c>
      <c r="J55" s="78">
        <f t="shared" si="3"/>
        <v>30.22</v>
      </c>
      <c r="K55" s="47"/>
      <c r="M55" s="58"/>
      <c r="N55" s="58"/>
    </row>
    <row r="56" spans="2:14" ht="36">
      <c r="B56" s="72" t="s">
        <v>98</v>
      </c>
      <c r="C56" s="73" t="s">
        <v>73</v>
      </c>
      <c r="D56" s="74" t="s">
        <v>74</v>
      </c>
      <c r="E56" s="75" t="s">
        <v>70</v>
      </c>
      <c r="F56" s="97">
        <v>0.88</v>
      </c>
      <c r="G56" s="77">
        <v>19.149999999999999</v>
      </c>
      <c r="H56" s="78">
        <f t="shared" si="2"/>
        <v>16.850000000000001</v>
      </c>
      <c r="I56" s="77">
        <v>21.28</v>
      </c>
      <c r="J56" s="78">
        <f t="shared" si="3"/>
        <v>18.72</v>
      </c>
      <c r="K56" s="47"/>
      <c r="M56" s="58"/>
      <c r="N56" s="58"/>
    </row>
    <row r="57" spans="2:14" ht="24">
      <c r="B57" s="72" t="s">
        <v>95</v>
      </c>
      <c r="C57" s="73" t="s">
        <v>106</v>
      </c>
      <c r="D57" s="74" t="s">
        <v>203</v>
      </c>
      <c r="E57" s="75" t="s">
        <v>87</v>
      </c>
      <c r="F57" s="97">
        <v>54</v>
      </c>
      <c r="G57" s="77">
        <v>0.5</v>
      </c>
      <c r="H57" s="78">
        <f t="shared" si="2"/>
        <v>27</v>
      </c>
      <c r="I57" s="77">
        <v>0.5</v>
      </c>
      <c r="J57" s="78">
        <f t="shared" si="3"/>
        <v>27</v>
      </c>
      <c r="K57" s="47"/>
      <c r="M57" s="58"/>
      <c r="N57" s="58"/>
    </row>
    <row r="58" spans="2:14">
      <c r="B58" s="85"/>
      <c r="C58" s="86"/>
      <c r="D58" s="86"/>
      <c r="E58" s="86"/>
      <c r="F58" s="99"/>
      <c r="G58" s="82" t="s">
        <v>78</v>
      </c>
      <c r="H58" s="82">
        <f>TRUNC(SUM(H54:H57),2)</f>
        <v>77.67</v>
      </c>
      <c r="I58" s="82" t="s">
        <v>78</v>
      </c>
      <c r="J58" s="82">
        <f>TRUNC(SUM(J54:J57),2)</f>
        <v>82.91</v>
      </c>
      <c r="K58" s="83"/>
      <c r="M58" s="58"/>
      <c r="N58" s="58"/>
    </row>
    <row r="60" spans="2:14">
      <c r="B60" s="343" t="s">
        <v>318</v>
      </c>
      <c r="C60" s="344"/>
      <c r="D60" s="344"/>
      <c r="E60" s="344"/>
      <c r="F60" s="344"/>
      <c r="G60" s="344"/>
      <c r="H60" s="344"/>
      <c r="I60" s="344"/>
      <c r="J60" s="345"/>
      <c r="K60" s="47"/>
      <c r="L60" s="54" t="s">
        <v>240</v>
      </c>
    </row>
    <row r="61" spans="2:14">
      <c r="B61" s="346"/>
      <c r="C61" s="347"/>
      <c r="D61" s="347"/>
      <c r="E61" s="347"/>
      <c r="F61" s="347"/>
      <c r="G61" s="347"/>
      <c r="H61" s="347"/>
      <c r="I61" s="347"/>
      <c r="J61" s="348"/>
      <c r="K61" s="47"/>
    </row>
    <row r="62" spans="2:14">
      <c r="B62" s="349" t="s">
        <v>104</v>
      </c>
      <c r="C62" s="350"/>
      <c r="D62" s="55" t="s">
        <v>205</v>
      </c>
      <c r="E62" s="331" t="s">
        <v>317</v>
      </c>
      <c r="F62" s="331"/>
      <c r="G62" s="331"/>
      <c r="H62" s="331"/>
      <c r="I62" s="331"/>
      <c r="J62" s="356"/>
      <c r="K62" s="47"/>
    </row>
    <row r="63" spans="2:14">
      <c r="B63" s="351"/>
      <c r="C63" s="352"/>
      <c r="D63" s="332" t="s">
        <v>92</v>
      </c>
      <c r="E63" s="338" t="s">
        <v>316</v>
      </c>
      <c r="F63" s="338"/>
      <c r="G63" s="338"/>
      <c r="H63" s="338"/>
      <c r="I63" s="338"/>
      <c r="J63" s="339"/>
      <c r="K63" s="47"/>
    </row>
    <row r="64" spans="2:14">
      <c r="B64" s="351"/>
      <c r="C64" s="352"/>
      <c r="D64" s="332"/>
      <c r="E64" s="338"/>
      <c r="F64" s="338"/>
      <c r="G64" s="340"/>
      <c r="H64" s="340"/>
      <c r="I64" s="340"/>
      <c r="J64" s="341"/>
      <c r="K64" s="47"/>
    </row>
    <row r="65" spans="2:19">
      <c r="B65" s="351"/>
      <c r="C65" s="352"/>
      <c r="D65" s="332"/>
      <c r="E65" s="338"/>
      <c r="F65" s="338"/>
      <c r="G65" s="340"/>
      <c r="H65" s="340"/>
      <c r="I65" s="340"/>
      <c r="J65" s="341"/>
      <c r="K65" s="47"/>
    </row>
    <row r="66" spans="2:19">
      <c r="B66" s="351"/>
      <c r="C66" s="352"/>
      <c r="D66" s="332"/>
      <c r="E66" s="338"/>
      <c r="F66" s="338"/>
      <c r="G66" s="340"/>
      <c r="H66" s="340"/>
      <c r="I66" s="340"/>
      <c r="J66" s="341"/>
      <c r="K66" s="47"/>
    </row>
    <row r="67" spans="2:19">
      <c r="B67" s="351"/>
      <c r="C67" s="352"/>
      <c r="D67" s="56" t="s">
        <v>174</v>
      </c>
      <c r="E67" s="57" t="s">
        <v>77</v>
      </c>
      <c r="F67" s="342" t="s">
        <v>206</v>
      </c>
      <c r="G67" s="353">
        <f>H76</f>
        <v>83.28</v>
      </c>
      <c r="H67" s="353"/>
      <c r="I67" s="353">
        <f>J76</f>
        <v>85.13</v>
      </c>
      <c r="J67" s="353"/>
      <c r="K67" s="47"/>
    </row>
    <row r="68" spans="2:19">
      <c r="B68" s="351"/>
      <c r="C68" s="352"/>
      <c r="D68" s="56" t="s">
        <v>175</v>
      </c>
      <c r="E68" s="57">
        <v>1</v>
      </c>
      <c r="F68" s="342"/>
      <c r="G68" s="353"/>
      <c r="H68" s="353"/>
      <c r="I68" s="353"/>
      <c r="J68" s="353"/>
      <c r="K68" s="47"/>
      <c r="M68" s="58"/>
      <c r="N68" s="58"/>
    </row>
    <row r="69" spans="2:19">
      <c r="B69" s="59"/>
      <c r="C69" s="60"/>
      <c r="D69" s="61"/>
      <c r="E69" s="62"/>
      <c r="F69" s="63"/>
      <c r="G69" s="379" t="s">
        <v>93</v>
      </c>
      <c r="H69" s="379"/>
      <c r="I69" s="379" t="s">
        <v>94</v>
      </c>
      <c r="J69" s="379"/>
      <c r="K69" s="47"/>
    </row>
    <row r="70" spans="2:19" s="2" customFormat="1" ht="24">
      <c r="B70" s="64" t="s">
        <v>63</v>
      </c>
      <c r="C70" s="65" t="s">
        <v>64</v>
      </c>
      <c r="D70" s="66" t="s">
        <v>65</v>
      </c>
      <c r="E70" s="67" t="s">
        <v>62</v>
      </c>
      <c r="F70" s="68" t="s">
        <v>67</v>
      </c>
      <c r="G70" s="69" t="s">
        <v>66</v>
      </c>
      <c r="H70" s="70" t="s">
        <v>68</v>
      </c>
      <c r="I70" s="69" t="s">
        <v>66</v>
      </c>
      <c r="J70" s="69" t="s">
        <v>68</v>
      </c>
      <c r="K70" s="71"/>
      <c r="L70" s="1"/>
    </row>
    <row r="71" spans="2:19" ht="36">
      <c r="B71" s="72" t="s">
        <v>98</v>
      </c>
      <c r="C71" s="73" t="s">
        <v>71</v>
      </c>
      <c r="D71" s="74" t="s">
        <v>72</v>
      </c>
      <c r="E71" s="75" t="s">
        <v>70</v>
      </c>
      <c r="F71" s="76">
        <v>0.4</v>
      </c>
      <c r="G71" s="77">
        <v>23.69</v>
      </c>
      <c r="H71" s="78">
        <f>TRUNC($F71*G71,2)</f>
        <v>9.4700000000000006</v>
      </c>
      <c r="I71" s="77">
        <v>26.51</v>
      </c>
      <c r="J71" s="78">
        <f>TRUNC($F71*I71,2)</f>
        <v>10.6</v>
      </c>
      <c r="K71" s="47"/>
      <c r="N71" s="58"/>
    </row>
    <row r="72" spans="2:19" ht="36">
      <c r="B72" s="72" t="s">
        <v>98</v>
      </c>
      <c r="C72" s="73" t="s">
        <v>73</v>
      </c>
      <c r="D72" s="74" t="s">
        <v>74</v>
      </c>
      <c r="E72" s="75" t="s">
        <v>70</v>
      </c>
      <c r="F72" s="76">
        <v>0.34</v>
      </c>
      <c r="G72" s="77">
        <v>19.149999999999999</v>
      </c>
      <c r="H72" s="78">
        <f>TRUNC($F72*G72,2)</f>
        <v>6.51</v>
      </c>
      <c r="I72" s="77">
        <v>21.28</v>
      </c>
      <c r="J72" s="78">
        <f>TRUNC($F72*I72,2)</f>
        <v>7.23</v>
      </c>
      <c r="K72" s="47"/>
      <c r="M72" s="58"/>
      <c r="N72" s="58"/>
    </row>
    <row r="73" spans="2:19" ht="24">
      <c r="B73" s="72" t="s">
        <v>207</v>
      </c>
      <c r="C73" s="73" t="s">
        <v>727</v>
      </c>
      <c r="D73" s="92" t="s">
        <v>726</v>
      </c>
      <c r="E73" s="75" t="s">
        <v>123</v>
      </c>
      <c r="F73" s="76">
        <v>1.05</v>
      </c>
      <c r="G73" s="77">
        <v>53.9</v>
      </c>
      <c r="H73" s="78">
        <f>TRUNC($F73*G73,2)</f>
        <v>56.59</v>
      </c>
      <c r="I73" s="77">
        <v>53.9</v>
      </c>
      <c r="J73" s="78">
        <f>TRUNC($F73*I73,2)</f>
        <v>56.59</v>
      </c>
      <c r="K73" s="47"/>
      <c r="M73" s="58"/>
      <c r="N73" s="58"/>
    </row>
    <row r="74" spans="2:19" ht="24">
      <c r="B74" s="72" t="s">
        <v>95</v>
      </c>
      <c r="C74" s="73" t="s">
        <v>314</v>
      </c>
      <c r="D74" s="74" t="s">
        <v>315</v>
      </c>
      <c r="E74" s="75" t="s">
        <v>105</v>
      </c>
      <c r="F74" s="76">
        <v>0.66</v>
      </c>
      <c r="G74" s="77">
        <v>5.57</v>
      </c>
      <c r="H74" s="78">
        <f>TRUNC($F74*G74,2)</f>
        <v>3.67</v>
      </c>
      <c r="I74" s="77">
        <v>5.57</v>
      </c>
      <c r="J74" s="78">
        <f>TRUNC($F74*I74,2)</f>
        <v>3.67</v>
      </c>
      <c r="K74" s="47"/>
      <c r="M74" s="58"/>
      <c r="N74" s="58"/>
    </row>
    <row r="75" spans="2:19" ht="24">
      <c r="B75" s="72" t="s">
        <v>95</v>
      </c>
      <c r="C75" s="73" t="s">
        <v>312</v>
      </c>
      <c r="D75" s="74" t="s">
        <v>313</v>
      </c>
      <c r="E75" s="75" t="s">
        <v>105</v>
      </c>
      <c r="F75" s="76">
        <v>4</v>
      </c>
      <c r="G75" s="77">
        <v>1.76</v>
      </c>
      <c r="H75" s="78">
        <f>TRUNC($F75*G75,2)</f>
        <v>7.04</v>
      </c>
      <c r="I75" s="77">
        <v>1.76</v>
      </c>
      <c r="J75" s="78">
        <f>TRUNC($F75*I75,2)</f>
        <v>7.04</v>
      </c>
      <c r="K75" s="47"/>
      <c r="M75" s="58"/>
      <c r="N75" s="58"/>
    </row>
    <row r="76" spans="2:19">
      <c r="B76" s="79"/>
      <c r="C76" s="80"/>
      <c r="D76" s="80"/>
      <c r="E76" s="80"/>
      <c r="F76" s="81"/>
      <c r="G76" s="82" t="s">
        <v>78</v>
      </c>
      <c r="H76" s="82">
        <f>TRUNC(SUM(H71:H75),2)</f>
        <v>83.28</v>
      </c>
      <c r="I76" s="82" t="s">
        <v>78</v>
      </c>
      <c r="J76" s="82">
        <f>TRUNC(SUM(J71:J75),2)</f>
        <v>85.13</v>
      </c>
      <c r="K76" s="83"/>
      <c r="M76" s="84"/>
      <c r="N76" s="84"/>
      <c r="O76" s="84"/>
    </row>
    <row r="77" spans="2:19">
      <c r="M77" s="84"/>
      <c r="N77" s="84"/>
      <c r="O77" s="89"/>
      <c r="S77" s="90"/>
    </row>
    <row r="78" spans="2:19">
      <c r="B78" s="343" t="s">
        <v>623</v>
      </c>
      <c r="C78" s="344"/>
      <c r="D78" s="344"/>
      <c r="E78" s="344"/>
      <c r="F78" s="344"/>
      <c r="G78" s="344"/>
      <c r="H78" s="344"/>
      <c r="I78" s="344"/>
      <c r="J78" s="345"/>
      <c r="K78" s="47"/>
      <c r="L78" s="54" t="s">
        <v>776</v>
      </c>
    </row>
    <row r="79" spans="2:19">
      <c r="B79" s="346"/>
      <c r="C79" s="347"/>
      <c r="D79" s="347"/>
      <c r="E79" s="347"/>
      <c r="F79" s="347"/>
      <c r="G79" s="347"/>
      <c r="H79" s="347"/>
      <c r="I79" s="347"/>
      <c r="J79" s="348"/>
      <c r="K79" s="47"/>
    </row>
    <row r="80" spans="2:19">
      <c r="B80" s="349" t="s">
        <v>122</v>
      </c>
      <c r="C80" s="350"/>
      <c r="D80" s="55" t="s">
        <v>205</v>
      </c>
      <c r="E80" s="331" t="s">
        <v>363</v>
      </c>
      <c r="F80" s="331"/>
      <c r="G80" s="331"/>
      <c r="H80" s="331"/>
      <c r="I80" s="331"/>
      <c r="J80" s="356"/>
      <c r="K80" s="47"/>
    </row>
    <row r="81" spans="2:14">
      <c r="B81" s="351"/>
      <c r="C81" s="352"/>
      <c r="D81" s="332" t="s">
        <v>92</v>
      </c>
      <c r="E81" s="338" t="s">
        <v>362</v>
      </c>
      <c r="F81" s="338"/>
      <c r="G81" s="338"/>
      <c r="H81" s="338"/>
      <c r="I81" s="338"/>
      <c r="J81" s="339"/>
      <c r="K81" s="47"/>
    </row>
    <row r="82" spans="2:14">
      <c r="B82" s="351"/>
      <c r="C82" s="352"/>
      <c r="D82" s="332"/>
      <c r="E82" s="338"/>
      <c r="F82" s="338"/>
      <c r="G82" s="340"/>
      <c r="H82" s="340"/>
      <c r="I82" s="340"/>
      <c r="J82" s="341"/>
      <c r="K82" s="47"/>
    </row>
    <row r="83" spans="2:14">
      <c r="B83" s="351"/>
      <c r="C83" s="352"/>
      <c r="D83" s="332"/>
      <c r="E83" s="338"/>
      <c r="F83" s="338"/>
      <c r="G83" s="340"/>
      <c r="H83" s="340"/>
      <c r="I83" s="340"/>
      <c r="J83" s="341"/>
      <c r="K83" s="47"/>
    </row>
    <row r="84" spans="2:14">
      <c r="B84" s="351"/>
      <c r="C84" s="352"/>
      <c r="D84" s="95" t="s">
        <v>174</v>
      </c>
      <c r="E84" s="57" t="s">
        <v>75</v>
      </c>
      <c r="F84" s="342" t="s">
        <v>206</v>
      </c>
      <c r="G84" s="353">
        <f>H95</f>
        <v>124.52</v>
      </c>
      <c r="H84" s="353"/>
      <c r="I84" s="353">
        <f>J95</f>
        <v>126.49</v>
      </c>
      <c r="J84" s="353"/>
      <c r="K84" s="47"/>
    </row>
    <row r="85" spans="2:14">
      <c r="B85" s="351"/>
      <c r="C85" s="352"/>
      <c r="D85" s="95" t="s">
        <v>175</v>
      </c>
      <c r="E85" s="57">
        <v>1</v>
      </c>
      <c r="F85" s="342"/>
      <c r="G85" s="353"/>
      <c r="H85" s="353"/>
      <c r="I85" s="353"/>
      <c r="J85" s="353"/>
      <c r="K85" s="47"/>
      <c r="M85" s="58"/>
      <c r="N85" s="58"/>
    </row>
    <row r="86" spans="2:14">
      <c r="B86" s="59"/>
      <c r="C86" s="60"/>
      <c r="D86" s="61"/>
      <c r="E86" s="62"/>
      <c r="F86" s="63"/>
      <c r="G86" s="379" t="s">
        <v>93</v>
      </c>
      <c r="H86" s="379"/>
      <c r="I86" s="379" t="s">
        <v>94</v>
      </c>
      <c r="J86" s="379"/>
      <c r="K86" s="47"/>
    </row>
    <row r="87" spans="2:14" s="2" customFormat="1" ht="24">
      <c r="B87" s="64" t="s">
        <v>63</v>
      </c>
      <c r="C87" s="65" t="s">
        <v>64</v>
      </c>
      <c r="D87" s="66" t="s">
        <v>65</v>
      </c>
      <c r="E87" s="67" t="s">
        <v>62</v>
      </c>
      <c r="F87" s="68" t="s">
        <v>67</v>
      </c>
      <c r="G87" s="69" t="s">
        <v>66</v>
      </c>
      <c r="H87" s="96" t="s">
        <v>68</v>
      </c>
      <c r="I87" s="69" t="s">
        <v>66</v>
      </c>
      <c r="J87" s="69" t="s">
        <v>68</v>
      </c>
      <c r="K87" s="71"/>
      <c r="L87" s="1"/>
    </row>
    <row r="88" spans="2:14" ht="24">
      <c r="B88" s="72" t="s">
        <v>95</v>
      </c>
      <c r="C88" s="73" t="s">
        <v>364</v>
      </c>
      <c r="D88" s="74" t="s">
        <v>365</v>
      </c>
      <c r="E88" s="75" t="s">
        <v>87</v>
      </c>
      <c r="F88" s="97">
        <v>1.7600000000000001E-2</v>
      </c>
      <c r="G88" s="77">
        <v>57.7</v>
      </c>
      <c r="H88" s="98">
        <f t="shared" ref="H88:H94" si="4">TRUNC($F88*G88,2)</f>
        <v>1.01</v>
      </c>
      <c r="I88" s="77">
        <v>57.7</v>
      </c>
      <c r="J88" s="78">
        <f t="shared" ref="J88:J94" si="5">TRUNC($F88*I88,2)</f>
        <v>1.01</v>
      </c>
      <c r="K88" s="47"/>
      <c r="M88" s="58"/>
      <c r="N88" s="58"/>
    </row>
    <row r="89" spans="2:14" ht="24">
      <c r="B89" s="72" t="s">
        <v>95</v>
      </c>
      <c r="C89" s="73" t="s">
        <v>366</v>
      </c>
      <c r="D89" s="74" t="s">
        <v>367</v>
      </c>
      <c r="E89" s="75" t="s">
        <v>105</v>
      </c>
      <c r="F89" s="97">
        <v>0.05</v>
      </c>
      <c r="G89" s="77">
        <v>23.09</v>
      </c>
      <c r="H89" s="78">
        <f t="shared" si="4"/>
        <v>1.1499999999999999</v>
      </c>
      <c r="I89" s="77">
        <v>23.09</v>
      </c>
      <c r="J89" s="78">
        <f t="shared" si="5"/>
        <v>1.1499999999999999</v>
      </c>
      <c r="K89" s="47"/>
      <c r="M89" s="58"/>
      <c r="N89" s="58"/>
    </row>
    <row r="90" spans="2:14" ht="24">
      <c r="B90" s="72" t="s">
        <v>95</v>
      </c>
      <c r="C90" s="73" t="s">
        <v>368</v>
      </c>
      <c r="D90" s="74" t="s">
        <v>369</v>
      </c>
      <c r="E90" s="75" t="s">
        <v>87</v>
      </c>
      <c r="F90" s="97">
        <v>2</v>
      </c>
      <c r="G90" s="77">
        <v>9.1999999999999993</v>
      </c>
      <c r="H90" s="78">
        <f t="shared" si="4"/>
        <v>18.399999999999999</v>
      </c>
      <c r="I90" s="77">
        <v>9.1999999999999993</v>
      </c>
      <c r="J90" s="78">
        <f t="shared" si="5"/>
        <v>18.399999999999999</v>
      </c>
      <c r="K90" s="47"/>
      <c r="M90" s="58"/>
      <c r="N90" s="58"/>
    </row>
    <row r="91" spans="2:14" ht="24">
      <c r="B91" s="72" t="s">
        <v>95</v>
      </c>
      <c r="C91" s="73" t="s">
        <v>370</v>
      </c>
      <c r="D91" s="74" t="s">
        <v>371</v>
      </c>
      <c r="E91" s="75" t="s">
        <v>119</v>
      </c>
      <c r="F91" s="97">
        <v>4</v>
      </c>
      <c r="G91" s="77">
        <v>16.5</v>
      </c>
      <c r="H91" s="78">
        <f t="shared" si="4"/>
        <v>66</v>
      </c>
      <c r="I91" s="77">
        <v>16.5</v>
      </c>
      <c r="J91" s="78">
        <f t="shared" si="5"/>
        <v>66</v>
      </c>
      <c r="K91" s="47"/>
      <c r="M91" s="58"/>
      <c r="N91" s="58"/>
    </row>
    <row r="92" spans="2:14" ht="24">
      <c r="B92" s="72" t="s">
        <v>95</v>
      </c>
      <c r="C92" s="73" t="s">
        <v>372</v>
      </c>
      <c r="D92" s="74" t="s">
        <v>373</v>
      </c>
      <c r="E92" s="75" t="s">
        <v>87</v>
      </c>
      <c r="F92" s="97">
        <v>1</v>
      </c>
      <c r="G92" s="77">
        <v>21.12</v>
      </c>
      <c r="H92" s="78">
        <f t="shared" si="4"/>
        <v>21.12</v>
      </c>
      <c r="I92" s="77">
        <v>21.12</v>
      </c>
      <c r="J92" s="78">
        <f t="shared" si="5"/>
        <v>21.12</v>
      </c>
      <c r="K92" s="47"/>
      <c r="M92" s="58"/>
      <c r="N92" s="58"/>
    </row>
    <row r="93" spans="2:14" ht="36">
      <c r="B93" s="72" t="s">
        <v>98</v>
      </c>
      <c r="C93" s="73" t="s">
        <v>120</v>
      </c>
      <c r="D93" s="74" t="s">
        <v>121</v>
      </c>
      <c r="E93" s="75" t="s">
        <v>70</v>
      </c>
      <c r="F93" s="97">
        <v>0.4</v>
      </c>
      <c r="G93" s="77">
        <v>22.95</v>
      </c>
      <c r="H93" s="78">
        <f t="shared" si="4"/>
        <v>9.18</v>
      </c>
      <c r="I93" s="77">
        <v>25.76</v>
      </c>
      <c r="J93" s="78">
        <f t="shared" si="5"/>
        <v>10.3</v>
      </c>
      <c r="K93" s="47"/>
      <c r="M93" s="58"/>
      <c r="N93" s="58"/>
    </row>
    <row r="94" spans="2:14" ht="36">
      <c r="B94" s="72" t="s">
        <v>98</v>
      </c>
      <c r="C94" s="73" t="s">
        <v>73</v>
      </c>
      <c r="D94" s="74" t="s">
        <v>74</v>
      </c>
      <c r="E94" s="75" t="s">
        <v>70</v>
      </c>
      <c r="F94" s="97">
        <v>0.4</v>
      </c>
      <c r="G94" s="77">
        <v>19.149999999999999</v>
      </c>
      <c r="H94" s="78">
        <f t="shared" si="4"/>
        <v>7.66</v>
      </c>
      <c r="I94" s="77">
        <v>21.28</v>
      </c>
      <c r="J94" s="78">
        <f t="shared" si="5"/>
        <v>8.51</v>
      </c>
      <c r="K94" s="47"/>
      <c r="M94" s="58"/>
      <c r="N94" s="58"/>
    </row>
    <row r="95" spans="2:14">
      <c r="B95" s="85"/>
      <c r="C95" s="86"/>
      <c r="D95" s="86"/>
      <c r="E95" s="86"/>
      <c r="F95" s="99"/>
      <c r="G95" s="82" t="s">
        <v>78</v>
      </c>
      <c r="H95" s="82">
        <f>TRUNC(SUM(H88:H94),2)</f>
        <v>124.52</v>
      </c>
      <c r="I95" s="82" t="s">
        <v>78</v>
      </c>
      <c r="J95" s="82">
        <f>TRUNC(SUM(J88:J94),2)</f>
        <v>126.49</v>
      </c>
      <c r="K95" s="83"/>
      <c r="M95" s="58"/>
      <c r="N95" s="58"/>
    </row>
    <row r="97" spans="2:14">
      <c r="B97" s="343" t="s">
        <v>374</v>
      </c>
      <c r="C97" s="344"/>
      <c r="D97" s="344"/>
      <c r="E97" s="344"/>
      <c r="F97" s="344"/>
      <c r="G97" s="344"/>
      <c r="H97" s="344"/>
      <c r="I97" s="344"/>
      <c r="J97" s="345"/>
      <c r="K97" s="47"/>
      <c r="L97" s="54" t="s">
        <v>569</v>
      </c>
    </row>
    <row r="98" spans="2:14">
      <c r="B98" s="346"/>
      <c r="C98" s="347"/>
      <c r="D98" s="347"/>
      <c r="E98" s="347"/>
      <c r="F98" s="347"/>
      <c r="G98" s="347"/>
      <c r="H98" s="347"/>
      <c r="I98" s="347"/>
      <c r="J98" s="348"/>
      <c r="K98" s="47"/>
    </row>
    <row r="99" spans="2:14">
      <c r="B99" s="349" t="s">
        <v>124</v>
      </c>
      <c r="C99" s="350"/>
      <c r="D99" s="55" t="s">
        <v>205</v>
      </c>
      <c r="E99" s="331" t="s">
        <v>375</v>
      </c>
      <c r="F99" s="331"/>
      <c r="G99" s="331"/>
      <c r="H99" s="331"/>
      <c r="I99" s="331"/>
      <c r="J99" s="356"/>
      <c r="K99" s="47"/>
    </row>
    <row r="100" spans="2:14">
      <c r="B100" s="351"/>
      <c r="C100" s="352"/>
      <c r="D100" s="332" t="s">
        <v>92</v>
      </c>
      <c r="E100" s="338" t="s">
        <v>376</v>
      </c>
      <c r="F100" s="338"/>
      <c r="G100" s="338"/>
      <c r="H100" s="338"/>
      <c r="I100" s="338"/>
      <c r="J100" s="339"/>
      <c r="K100" s="47"/>
    </row>
    <row r="101" spans="2:14">
      <c r="B101" s="351"/>
      <c r="C101" s="352"/>
      <c r="D101" s="332"/>
      <c r="E101" s="338"/>
      <c r="F101" s="338"/>
      <c r="G101" s="340"/>
      <c r="H101" s="340"/>
      <c r="I101" s="340"/>
      <c r="J101" s="341"/>
      <c r="K101" s="47"/>
    </row>
    <row r="102" spans="2:14">
      <c r="B102" s="351"/>
      <c r="C102" s="352"/>
      <c r="D102" s="332"/>
      <c r="E102" s="338"/>
      <c r="F102" s="338"/>
      <c r="G102" s="340"/>
      <c r="H102" s="340"/>
      <c r="I102" s="340"/>
      <c r="J102" s="341"/>
      <c r="K102" s="47"/>
    </row>
    <row r="103" spans="2:14">
      <c r="B103" s="351"/>
      <c r="C103" s="352"/>
      <c r="D103" s="332"/>
      <c r="E103" s="338"/>
      <c r="F103" s="338"/>
      <c r="G103" s="340"/>
      <c r="H103" s="340"/>
      <c r="I103" s="340"/>
      <c r="J103" s="341"/>
      <c r="K103" s="47"/>
    </row>
    <row r="104" spans="2:14">
      <c r="B104" s="351"/>
      <c r="C104" s="352"/>
      <c r="D104" s="95" t="s">
        <v>174</v>
      </c>
      <c r="E104" s="57" t="s">
        <v>75</v>
      </c>
      <c r="F104" s="342" t="s">
        <v>206</v>
      </c>
      <c r="G104" s="353">
        <f>H117</f>
        <v>83.04</v>
      </c>
      <c r="H104" s="353"/>
      <c r="I104" s="353">
        <f>J117</f>
        <v>86.26</v>
      </c>
      <c r="J104" s="353"/>
      <c r="K104" s="47"/>
    </row>
    <row r="105" spans="2:14">
      <c r="B105" s="351"/>
      <c r="C105" s="352"/>
      <c r="D105" s="95" t="s">
        <v>175</v>
      </c>
      <c r="E105" s="57">
        <v>1</v>
      </c>
      <c r="F105" s="342"/>
      <c r="G105" s="353"/>
      <c r="H105" s="353"/>
      <c r="I105" s="353"/>
      <c r="J105" s="353"/>
      <c r="K105" s="47"/>
      <c r="M105" s="58"/>
      <c r="N105" s="58"/>
    </row>
    <row r="106" spans="2:14">
      <c r="B106" s="59"/>
      <c r="C106" s="60"/>
      <c r="D106" s="61"/>
      <c r="E106" s="62"/>
      <c r="F106" s="63"/>
      <c r="G106" s="379" t="s">
        <v>93</v>
      </c>
      <c r="H106" s="379"/>
      <c r="I106" s="379" t="s">
        <v>94</v>
      </c>
      <c r="J106" s="379"/>
      <c r="K106" s="47"/>
    </row>
    <row r="107" spans="2:14" s="2" customFormat="1" ht="24">
      <c r="B107" s="64" t="s">
        <v>63</v>
      </c>
      <c r="C107" s="65" t="s">
        <v>64</v>
      </c>
      <c r="D107" s="66" t="s">
        <v>65</v>
      </c>
      <c r="E107" s="67" t="s">
        <v>62</v>
      </c>
      <c r="F107" s="68" t="s">
        <v>67</v>
      </c>
      <c r="G107" s="69" t="s">
        <v>66</v>
      </c>
      <c r="H107" s="70" t="s">
        <v>68</v>
      </c>
      <c r="I107" s="69" t="s">
        <v>66</v>
      </c>
      <c r="J107" s="69" t="s">
        <v>68</v>
      </c>
      <c r="K107" s="71"/>
      <c r="L107" s="1"/>
    </row>
    <row r="108" spans="2:14" ht="24">
      <c r="B108" s="72" t="s">
        <v>95</v>
      </c>
      <c r="C108" s="73" t="s">
        <v>364</v>
      </c>
      <c r="D108" s="74" t="s">
        <v>365</v>
      </c>
      <c r="E108" s="75" t="s">
        <v>87</v>
      </c>
      <c r="F108" s="97">
        <f>0.039*(1/0.85)</f>
        <v>4.5882352941176471E-2</v>
      </c>
      <c r="G108" s="77">
        <v>57.7</v>
      </c>
      <c r="H108" s="78">
        <f t="shared" ref="H108:H116" si="6">TRUNC($F108*G108,2)</f>
        <v>2.64</v>
      </c>
      <c r="I108" s="77">
        <v>57.7</v>
      </c>
      <c r="J108" s="78">
        <f t="shared" ref="J108:J116" si="7">TRUNC($F108*I108,2)</f>
        <v>2.64</v>
      </c>
      <c r="M108" s="58"/>
      <c r="N108" s="58"/>
    </row>
    <row r="109" spans="2:14" ht="36">
      <c r="B109" s="72" t="s">
        <v>95</v>
      </c>
      <c r="C109" s="73" t="s">
        <v>377</v>
      </c>
      <c r="D109" s="74" t="s">
        <v>378</v>
      </c>
      <c r="E109" s="75" t="s">
        <v>87</v>
      </c>
      <c r="F109" s="97">
        <f>0.09*(1/0.4)</f>
        <v>0.22499999999999998</v>
      </c>
      <c r="G109" s="77">
        <v>23.81</v>
      </c>
      <c r="H109" s="78">
        <f t="shared" si="6"/>
        <v>5.35</v>
      </c>
      <c r="I109" s="77">
        <v>23.81</v>
      </c>
      <c r="J109" s="78">
        <f t="shared" si="7"/>
        <v>5.35</v>
      </c>
      <c r="M109" s="58"/>
      <c r="N109" s="58"/>
    </row>
    <row r="110" spans="2:14" ht="24">
      <c r="B110" s="72" t="s">
        <v>95</v>
      </c>
      <c r="C110" s="73" t="s">
        <v>774</v>
      </c>
      <c r="D110" s="74" t="s">
        <v>775</v>
      </c>
      <c r="E110" s="75" t="s">
        <v>87</v>
      </c>
      <c r="F110" s="97">
        <v>0.06</v>
      </c>
      <c r="G110" s="77">
        <v>65.38</v>
      </c>
      <c r="H110" s="78">
        <f t="shared" ref="H110" si="8">TRUNC($F110*G110,2)</f>
        <v>3.92</v>
      </c>
      <c r="I110" s="77">
        <v>65.38</v>
      </c>
      <c r="J110" s="78">
        <f t="shared" ref="J110" si="9">TRUNC($F110*I110,2)</f>
        <v>3.92</v>
      </c>
      <c r="M110" s="58"/>
      <c r="N110" s="58"/>
    </row>
    <row r="111" spans="2:14" ht="24">
      <c r="B111" s="72" t="s">
        <v>95</v>
      </c>
      <c r="C111" s="73" t="s">
        <v>379</v>
      </c>
      <c r="D111" s="74" t="s">
        <v>380</v>
      </c>
      <c r="E111" s="75" t="s">
        <v>87</v>
      </c>
      <c r="F111" s="97">
        <v>3</v>
      </c>
      <c r="G111" s="77">
        <v>2.59</v>
      </c>
      <c r="H111" s="78">
        <f t="shared" si="6"/>
        <v>7.77</v>
      </c>
      <c r="I111" s="77">
        <v>2.59</v>
      </c>
      <c r="J111" s="78">
        <f t="shared" si="7"/>
        <v>7.77</v>
      </c>
      <c r="M111" s="58"/>
      <c r="N111" s="58"/>
    </row>
    <row r="112" spans="2:14" ht="24">
      <c r="B112" s="72" t="s">
        <v>95</v>
      </c>
      <c r="C112" s="73" t="s">
        <v>381</v>
      </c>
      <c r="D112" s="74" t="s">
        <v>382</v>
      </c>
      <c r="E112" s="75" t="s">
        <v>87</v>
      </c>
      <c r="F112" s="97">
        <v>3</v>
      </c>
      <c r="G112" s="77">
        <v>2.34</v>
      </c>
      <c r="H112" s="78">
        <f t="shared" si="6"/>
        <v>7.02</v>
      </c>
      <c r="I112" s="77">
        <v>2.34</v>
      </c>
      <c r="J112" s="78">
        <f t="shared" si="7"/>
        <v>7.02</v>
      </c>
      <c r="M112" s="58"/>
      <c r="N112" s="58"/>
    </row>
    <row r="113" spans="2:14" ht="24">
      <c r="B113" s="72" t="s">
        <v>95</v>
      </c>
      <c r="C113" s="73" t="s">
        <v>383</v>
      </c>
      <c r="D113" s="74" t="s">
        <v>384</v>
      </c>
      <c r="E113" s="75" t="s">
        <v>87</v>
      </c>
      <c r="F113" s="97">
        <v>0.2</v>
      </c>
      <c r="G113" s="77">
        <v>0.79</v>
      </c>
      <c r="H113" s="78">
        <f t="shared" si="6"/>
        <v>0.15</v>
      </c>
      <c r="I113" s="77">
        <v>0.79</v>
      </c>
      <c r="J113" s="78">
        <f t="shared" si="7"/>
        <v>0.15</v>
      </c>
      <c r="M113" s="58"/>
      <c r="N113" s="58"/>
    </row>
    <row r="114" spans="2:14" ht="24">
      <c r="B114" s="72" t="s">
        <v>95</v>
      </c>
      <c r="C114" s="73" t="s">
        <v>385</v>
      </c>
      <c r="D114" s="74" t="s">
        <v>386</v>
      </c>
      <c r="E114" s="75" t="s">
        <v>119</v>
      </c>
      <c r="F114" s="97">
        <v>4</v>
      </c>
      <c r="G114" s="77">
        <v>7.21</v>
      </c>
      <c r="H114" s="78">
        <f t="shared" si="6"/>
        <v>28.84</v>
      </c>
      <c r="I114" s="77">
        <v>7.21</v>
      </c>
      <c r="J114" s="78">
        <f t="shared" si="7"/>
        <v>28.84</v>
      </c>
      <c r="M114" s="58"/>
      <c r="N114" s="58"/>
    </row>
    <row r="115" spans="2:14" ht="36">
      <c r="B115" s="72" t="s">
        <v>98</v>
      </c>
      <c r="C115" s="73" t="s">
        <v>120</v>
      </c>
      <c r="D115" s="74" t="s">
        <v>121</v>
      </c>
      <c r="E115" s="75" t="s">
        <v>70</v>
      </c>
      <c r="F115" s="97">
        <v>0.65</v>
      </c>
      <c r="G115" s="77">
        <v>22.95</v>
      </c>
      <c r="H115" s="78">
        <f t="shared" si="6"/>
        <v>14.91</v>
      </c>
      <c r="I115" s="77">
        <v>25.76</v>
      </c>
      <c r="J115" s="78">
        <f t="shared" si="7"/>
        <v>16.739999999999998</v>
      </c>
      <c r="M115" s="58"/>
      <c r="N115" s="58"/>
    </row>
    <row r="116" spans="2:14" ht="36">
      <c r="B116" s="72" t="s">
        <v>98</v>
      </c>
      <c r="C116" s="73" t="s">
        <v>73</v>
      </c>
      <c r="D116" s="74" t="s">
        <v>74</v>
      </c>
      <c r="E116" s="75" t="s">
        <v>70</v>
      </c>
      <c r="F116" s="97">
        <v>0.65</v>
      </c>
      <c r="G116" s="77">
        <v>19.149999999999999</v>
      </c>
      <c r="H116" s="78">
        <f t="shared" si="6"/>
        <v>12.44</v>
      </c>
      <c r="I116" s="77">
        <v>21.28</v>
      </c>
      <c r="J116" s="78">
        <f t="shared" si="7"/>
        <v>13.83</v>
      </c>
      <c r="M116" s="58"/>
      <c r="N116" s="58"/>
    </row>
    <row r="117" spans="2:14">
      <c r="B117" s="85"/>
      <c r="C117" s="86"/>
      <c r="D117" s="86"/>
      <c r="E117" s="86"/>
      <c r="F117" s="99"/>
      <c r="G117" s="82" t="s">
        <v>78</v>
      </c>
      <c r="H117" s="82">
        <f>TRUNC(SUM(H108:H116),2)</f>
        <v>83.04</v>
      </c>
      <c r="I117" s="82" t="s">
        <v>78</v>
      </c>
      <c r="J117" s="82">
        <f>TRUNC(SUM(J108:J116),2)</f>
        <v>86.26</v>
      </c>
      <c r="K117" s="100"/>
      <c r="M117" s="58"/>
      <c r="N117" s="58"/>
    </row>
    <row r="119" spans="2:14">
      <c r="B119" s="343" t="s">
        <v>387</v>
      </c>
      <c r="C119" s="344"/>
      <c r="D119" s="344"/>
      <c r="E119" s="344"/>
      <c r="F119" s="344"/>
      <c r="G119" s="344"/>
      <c r="H119" s="344"/>
      <c r="I119" s="344"/>
      <c r="J119" s="345"/>
      <c r="K119" s="47"/>
      <c r="L119" s="54" t="s">
        <v>691</v>
      </c>
    </row>
    <row r="120" spans="2:14">
      <c r="B120" s="346"/>
      <c r="C120" s="347"/>
      <c r="D120" s="347"/>
      <c r="E120" s="347"/>
      <c r="F120" s="347"/>
      <c r="G120" s="347"/>
      <c r="H120" s="347"/>
      <c r="I120" s="347"/>
      <c r="J120" s="348"/>
      <c r="K120" s="47"/>
    </row>
    <row r="121" spans="2:14">
      <c r="B121" s="349" t="s">
        <v>125</v>
      </c>
      <c r="C121" s="350"/>
      <c r="D121" s="55" t="s">
        <v>205</v>
      </c>
      <c r="E121" s="331" t="s">
        <v>388</v>
      </c>
      <c r="F121" s="331"/>
      <c r="G121" s="331"/>
      <c r="H121" s="331"/>
      <c r="I121" s="331"/>
      <c r="J121" s="356"/>
      <c r="K121" s="47"/>
    </row>
    <row r="122" spans="2:14">
      <c r="B122" s="351"/>
      <c r="C122" s="352"/>
      <c r="D122" s="332" t="s">
        <v>92</v>
      </c>
      <c r="E122" s="338" t="s">
        <v>387</v>
      </c>
      <c r="F122" s="338"/>
      <c r="G122" s="338"/>
      <c r="H122" s="338"/>
      <c r="I122" s="338"/>
      <c r="J122" s="339"/>
      <c r="K122" s="47"/>
    </row>
    <row r="123" spans="2:14">
      <c r="B123" s="351"/>
      <c r="C123" s="352"/>
      <c r="D123" s="332"/>
      <c r="E123" s="338"/>
      <c r="F123" s="338"/>
      <c r="G123" s="340"/>
      <c r="H123" s="340"/>
      <c r="I123" s="340"/>
      <c r="J123" s="341"/>
      <c r="K123" s="47"/>
    </row>
    <row r="124" spans="2:14">
      <c r="B124" s="351"/>
      <c r="C124" s="352"/>
      <c r="D124" s="332"/>
      <c r="E124" s="338"/>
      <c r="F124" s="338"/>
      <c r="G124" s="340"/>
      <c r="H124" s="340"/>
      <c r="I124" s="340"/>
      <c r="J124" s="341"/>
      <c r="K124" s="47"/>
    </row>
    <row r="125" spans="2:14">
      <c r="B125" s="351"/>
      <c r="C125" s="352"/>
      <c r="D125" s="95" t="s">
        <v>174</v>
      </c>
      <c r="E125" s="57" t="s">
        <v>75</v>
      </c>
      <c r="F125" s="342" t="s">
        <v>206</v>
      </c>
      <c r="G125" s="353">
        <f>H139</f>
        <v>136.09</v>
      </c>
      <c r="H125" s="353"/>
      <c r="I125" s="353">
        <f>J139</f>
        <v>137.57</v>
      </c>
      <c r="J125" s="353"/>
      <c r="K125" s="47"/>
    </row>
    <row r="126" spans="2:14">
      <c r="B126" s="351"/>
      <c r="C126" s="352"/>
      <c r="D126" s="95" t="s">
        <v>175</v>
      </c>
      <c r="E126" s="57">
        <v>1</v>
      </c>
      <c r="F126" s="342"/>
      <c r="G126" s="353"/>
      <c r="H126" s="353"/>
      <c r="I126" s="353"/>
      <c r="J126" s="353"/>
      <c r="K126" s="47"/>
      <c r="M126" s="58"/>
      <c r="N126" s="58"/>
    </row>
    <row r="127" spans="2:14">
      <c r="B127" s="59"/>
      <c r="C127" s="60"/>
      <c r="D127" s="61"/>
      <c r="E127" s="62"/>
      <c r="F127" s="63"/>
      <c r="G127" s="379" t="s">
        <v>93</v>
      </c>
      <c r="H127" s="379"/>
      <c r="I127" s="379" t="s">
        <v>94</v>
      </c>
      <c r="J127" s="379"/>
      <c r="K127" s="47"/>
    </row>
    <row r="128" spans="2:14" s="2" customFormat="1" ht="24">
      <c r="B128" s="64" t="s">
        <v>63</v>
      </c>
      <c r="C128" s="65" t="s">
        <v>64</v>
      </c>
      <c r="D128" s="66" t="s">
        <v>65</v>
      </c>
      <c r="E128" s="67" t="s">
        <v>62</v>
      </c>
      <c r="F128" s="68" t="s">
        <v>67</v>
      </c>
      <c r="G128" s="69" t="s">
        <v>66</v>
      </c>
      <c r="H128" s="70" t="s">
        <v>68</v>
      </c>
      <c r="I128" s="69" t="s">
        <v>66</v>
      </c>
      <c r="J128" s="69" t="s">
        <v>68</v>
      </c>
      <c r="K128" s="71"/>
      <c r="L128" s="1"/>
    </row>
    <row r="129" spans="2:14" ht="24">
      <c r="B129" s="72" t="s">
        <v>95</v>
      </c>
      <c r="C129" s="73" t="s">
        <v>364</v>
      </c>
      <c r="D129" s="74" t="s">
        <v>365</v>
      </c>
      <c r="E129" s="75" t="s">
        <v>87</v>
      </c>
      <c r="F129" s="97">
        <v>1.7600000000000001E-2</v>
      </c>
      <c r="G129" s="77">
        <v>57.7</v>
      </c>
      <c r="H129" s="78">
        <f t="shared" ref="H129:H138" si="10">TRUNC($F129*G129,2)</f>
        <v>1.01</v>
      </c>
      <c r="I129" s="77">
        <v>57.7</v>
      </c>
      <c r="J129" s="78">
        <f t="shared" ref="J129:J138" si="11">TRUNC($F129*I129,2)</f>
        <v>1.01</v>
      </c>
      <c r="M129" s="58"/>
      <c r="N129" s="58"/>
    </row>
    <row r="130" spans="2:14" ht="36">
      <c r="B130" s="72" t="s">
        <v>95</v>
      </c>
      <c r="C130" s="73" t="s">
        <v>377</v>
      </c>
      <c r="D130" s="74" t="s">
        <v>378</v>
      </c>
      <c r="E130" s="75" t="s">
        <v>87</v>
      </c>
      <c r="F130" s="97">
        <v>0.15</v>
      </c>
      <c r="G130" s="77">
        <v>23.81</v>
      </c>
      <c r="H130" s="78">
        <f t="shared" si="10"/>
        <v>3.57</v>
      </c>
      <c r="I130" s="77">
        <v>23.81</v>
      </c>
      <c r="J130" s="78">
        <f t="shared" si="11"/>
        <v>3.57</v>
      </c>
      <c r="M130" s="58"/>
      <c r="N130" s="58"/>
    </row>
    <row r="131" spans="2:14" ht="24">
      <c r="B131" s="72" t="s">
        <v>95</v>
      </c>
      <c r="C131" s="73" t="s">
        <v>774</v>
      </c>
      <c r="D131" s="74" t="s">
        <v>775</v>
      </c>
      <c r="E131" s="75" t="s">
        <v>87</v>
      </c>
      <c r="F131" s="97">
        <v>2.3E-2</v>
      </c>
      <c r="G131" s="77">
        <v>65.38</v>
      </c>
      <c r="H131" s="78">
        <f t="shared" si="10"/>
        <v>1.5</v>
      </c>
      <c r="I131" s="77">
        <v>65.38</v>
      </c>
      <c r="J131" s="78">
        <f t="shared" si="11"/>
        <v>1.5</v>
      </c>
      <c r="M131" s="58"/>
      <c r="N131" s="58"/>
    </row>
    <row r="132" spans="2:14" ht="24">
      <c r="B132" s="72" t="s">
        <v>95</v>
      </c>
      <c r="C132" s="73" t="s">
        <v>366</v>
      </c>
      <c r="D132" s="74" t="s">
        <v>367</v>
      </c>
      <c r="E132" s="75" t="s">
        <v>105</v>
      </c>
      <c r="F132" s="97">
        <v>0.05</v>
      </c>
      <c r="G132" s="77">
        <v>23.09</v>
      </c>
      <c r="H132" s="78">
        <f t="shared" si="10"/>
        <v>1.1499999999999999</v>
      </c>
      <c r="I132" s="77">
        <v>23.09</v>
      </c>
      <c r="J132" s="78">
        <f t="shared" si="11"/>
        <v>1.1499999999999999</v>
      </c>
      <c r="M132" s="58"/>
      <c r="N132" s="58"/>
    </row>
    <row r="133" spans="2:14" ht="24">
      <c r="B133" s="72" t="s">
        <v>95</v>
      </c>
      <c r="C133" s="73" t="s">
        <v>389</v>
      </c>
      <c r="D133" s="74" t="s">
        <v>390</v>
      </c>
      <c r="E133" s="75" t="s">
        <v>87</v>
      </c>
      <c r="F133" s="97">
        <v>3</v>
      </c>
      <c r="G133" s="77">
        <v>4.1900000000000004</v>
      </c>
      <c r="H133" s="78">
        <f t="shared" si="10"/>
        <v>12.57</v>
      </c>
      <c r="I133" s="77">
        <v>4.1900000000000004</v>
      </c>
      <c r="J133" s="78">
        <f t="shared" si="11"/>
        <v>12.57</v>
      </c>
      <c r="M133" s="58"/>
      <c r="N133" s="58"/>
    </row>
    <row r="134" spans="2:14" ht="24">
      <c r="B134" s="72" t="s">
        <v>95</v>
      </c>
      <c r="C134" s="73" t="s">
        <v>383</v>
      </c>
      <c r="D134" s="74" t="s">
        <v>384</v>
      </c>
      <c r="E134" s="75" t="s">
        <v>87</v>
      </c>
      <c r="F134" s="97">
        <v>0.2</v>
      </c>
      <c r="G134" s="77">
        <v>0.79</v>
      </c>
      <c r="H134" s="78">
        <f t="shared" si="10"/>
        <v>0.15</v>
      </c>
      <c r="I134" s="77">
        <v>0.79</v>
      </c>
      <c r="J134" s="78">
        <f t="shared" si="11"/>
        <v>0.15</v>
      </c>
      <c r="M134" s="58"/>
      <c r="N134" s="58"/>
    </row>
    <row r="135" spans="2:14" ht="24">
      <c r="B135" s="72" t="s">
        <v>95</v>
      </c>
      <c r="C135" s="73" t="s">
        <v>391</v>
      </c>
      <c r="D135" s="74" t="s">
        <v>392</v>
      </c>
      <c r="E135" s="75" t="s">
        <v>87</v>
      </c>
      <c r="F135" s="97">
        <v>1</v>
      </c>
      <c r="G135" s="77">
        <v>8.32</v>
      </c>
      <c r="H135" s="78">
        <f t="shared" si="10"/>
        <v>8.32</v>
      </c>
      <c r="I135" s="77">
        <v>8.32</v>
      </c>
      <c r="J135" s="78">
        <f t="shared" si="11"/>
        <v>8.32</v>
      </c>
      <c r="M135" s="58"/>
      <c r="N135" s="58"/>
    </row>
    <row r="136" spans="2:14" ht="24">
      <c r="B136" s="72" t="s">
        <v>95</v>
      </c>
      <c r="C136" s="73" t="s">
        <v>393</v>
      </c>
      <c r="D136" s="74" t="s">
        <v>394</v>
      </c>
      <c r="E136" s="75" t="s">
        <v>119</v>
      </c>
      <c r="F136" s="97">
        <v>8</v>
      </c>
      <c r="G136" s="77">
        <v>11.9</v>
      </c>
      <c r="H136" s="78">
        <f t="shared" si="10"/>
        <v>95.2</v>
      </c>
      <c r="I136" s="77">
        <v>11.9</v>
      </c>
      <c r="J136" s="78">
        <f t="shared" si="11"/>
        <v>95.2</v>
      </c>
      <c r="M136" s="58"/>
      <c r="N136" s="58"/>
    </row>
    <row r="137" spans="2:14" ht="36">
      <c r="B137" s="72" t="s">
        <v>98</v>
      </c>
      <c r="C137" s="73" t="s">
        <v>120</v>
      </c>
      <c r="D137" s="74" t="s">
        <v>121</v>
      </c>
      <c r="E137" s="75" t="s">
        <v>70</v>
      </c>
      <c r="F137" s="97">
        <v>0.3</v>
      </c>
      <c r="G137" s="77">
        <v>22.95</v>
      </c>
      <c r="H137" s="78">
        <f t="shared" si="10"/>
        <v>6.88</v>
      </c>
      <c r="I137" s="77">
        <v>25.76</v>
      </c>
      <c r="J137" s="78">
        <f t="shared" si="11"/>
        <v>7.72</v>
      </c>
      <c r="M137" s="58"/>
      <c r="N137" s="58"/>
    </row>
    <row r="138" spans="2:14" ht="36">
      <c r="B138" s="72" t="s">
        <v>98</v>
      </c>
      <c r="C138" s="73" t="s">
        <v>73</v>
      </c>
      <c r="D138" s="74" t="s">
        <v>74</v>
      </c>
      <c r="E138" s="75" t="s">
        <v>70</v>
      </c>
      <c r="F138" s="97">
        <v>0.3</v>
      </c>
      <c r="G138" s="77">
        <v>19.149999999999999</v>
      </c>
      <c r="H138" s="78">
        <f t="shared" si="10"/>
        <v>5.74</v>
      </c>
      <c r="I138" s="77">
        <v>21.28</v>
      </c>
      <c r="J138" s="78">
        <f t="shared" si="11"/>
        <v>6.38</v>
      </c>
      <c r="M138" s="58"/>
      <c r="N138" s="58"/>
    </row>
    <row r="139" spans="2:14">
      <c r="B139" s="85"/>
      <c r="C139" s="86"/>
      <c r="D139" s="86"/>
      <c r="E139" s="86"/>
      <c r="F139" s="99"/>
      <c r="G139" s="82" t="s">
        <v>78</v>
      </c>
      <c r="H139" s="82">
        <f>TRUNC(SUM(H129:H138),2)</f>
        <v>136.09</v>
      </c>
      <c r="I139" s="82" t="s">
        <v>78</v>
      </c>
      <c r="J139" s="82">
        <f>TRUNC(SUM(J129:J138),2)</f>
        <v>137.57</v>
      </c>
      <c r="K139" s="100"/>
      <c r="M139" s="58"/>
      <c r="N139" s="58"/>
    </row>
    <row r="140" spans="2:14" s="93" customFormat="1">
      <c r="L140" s="94"/>
    </row>
    <row r="141" spans="2:14">
      <c r="B141" s="343" t="s">
        <v>605</v>
      </c>
      <c r="C141" s="344"/>
      <c r="D141" s="344"/>
      <c r="E141" s="344"/>
      <c r="F141" s="344"/>
      <c r="G141" s="344"/>
      <c r="H141" s="344"/>
      <c r="I141" s="344"/>
      <c r="J141" s="345"/>
      <c r="K141" s="47"/>
      <c r="L141" s="54" t="s">
        <v>570</v>
      </c>
    </row>
    <row r="142" spans="2:14">
      <c r="B142" s="346"/>
      <c r="C142" s="347"/>
      <c r="D142" s="347"/>
      <c r="E142" s="347"/>
      <c r="F142" s="347"/>
      <c r="G142" s="347"/>
      <c r="H142" s="347"/>
      <c r="I142" s="347"/>
      <c r="J142" s="348"/>
      <c r="K142" s="47"/>
    </row>
    <row r="143" spans="2:14">
      <c r="B143" s="349" t="s">
        <v>209</v>
      </c>
      <c r="C143" s="350"/>
      <c r="D143" s="55" t="s">
        <v>205</v>
      </c>
      <c r="E143" s="331" t="s">
        <v>295</v>
      </c>
      <c r="F143" s="331"/>
      <c r="G143" s="331"/>
      <c r="H143" s="331"/>
      <c r="I143" s="331"/>
      <c r="J143" s="356"/>
      <c r="K143" s="47"/>
    </row>
    <row r="144" spans="2:14">
      <c r="B144" s="351"/>
      <c r="C144" s="352"/>
      <c r="D144" s="332" t="s">
        <v>92</v>
      </c>
      <c r="E144" s="338" t="s">
        <v>280</v>
      </c>
      <c r="F144" s="338"/>
      <c r="G144" s="338"/>
      <c r="H144" s="338"/>
      <c r="I144" s="338"/>
      <c r="J144" s="339"/>
      <c r="K144" s="47"/>
    </row>
    <row r="145" spans="2:19">
      <c r="B145" s="351"/>
      <c r="C145" s="352"/>
      <c r="D145" s="332"/>
      <c r="E145" s="338"/>
      <c r="F145" s="338"/>
      <c r="G145" s="340"/>
      <c r="H145" s="340"/>
      <c r="I145" s="340"/>
      <c r="J145" s="341"/>
      <c r="K145" s="47"/>
    </row>
    <row r="146" spans="2:19">
      <c r="B146" s="351"/>
      <c r="C146" s="352"/>
      <c r="D146" s="332"/>
      <c r="E146" s="338"/>
      <c r="F146" s="338"/>
      <c r="G146" s="340"/>
      <c r="H146" s="340"/>
      <c r="I146" s="340"/>
      <c r="J146" s="341"/>
      <c r="K146" s="47"/>
    </row>
    <row r="147" spans="2:19">
      <c r="B147" s="351"/>
      <c r="C147" s="352"/>
      <c r="D147" s="56" t="s">
        <v>174</v>
      </c>
      <c r="E147" s="57" t="s">
        <v>77</v>
      </c>
      <c r="F147" s="342" t="s">
        <v>206</v>
      </c>
      <c r="G147" s="353">
        <f>H158</f>
        <v>889.61</v>
      </c>
      <c r="H147" s="353"/>
      <c r="I147" s="353">
        <f>J158</f>
        <v>897.1</v>
      </c>
      <c r="J147" s="353"/>
      <c r="K147" s="47"/>
    </row>
    <row r="148" spans="2:19">
      <c r="B148" s="351"/>
      <c r="C148" s="352"/>
      <c r="D148" s="56" t="s">
        <v>175</v>
      </c>
      <c r="E148" s="57">
        <v>1</v>
      </c>
      <c r="F148" s="342"/>
      <c r="G148" s="353"/>
      <c r="H148" s="353"/>
      <c r="I148" s="353"/>
      <c r="J148" s="353"/>
      <c r="K148" s="47"/>
      <c r="M148" s="58"/>
      <c r="N148" s="58"/>
    </row>
    <row r="149" spans="2:19">
      <c r="B149" s="59"/>
      <c r="C149" s="60"/>
      <c r="D149" s="61"/>
      <c r="E149" s="62"/>
      <c r="F149" s="63"/>
      <c r="G149" s="379" t="s">
        <v>93</v>
      </c>
      <c r="H149" s="379"/>
      <c r="I149" s="379" t="s">
        <v>94</v>
      </c>
      <c r="J149" s="379"/>
      <c r="K149" s="47"/>
    </row>
    <row r="150" spans="2:19" s="2" customFormat="1" ht="24">
      <c r="B150" s="64" t="s">
        <v>63</v>
      </c>
      <c r="C150" s="65" t="s">
        <v>64</v>
      </c>
      <c r="D150" s="66" t="s">
        <v>65</v>
      </c>
      <c r="E150" s="67" t="s">
        <v>62</v>
      </c>
      <c r="F150" s="68" t="s">
        <v>67</v>
      </c>
      <c r="G150" s="69" t="s">
        <v>66</v>
      </c>
      <c r="H150" s="70" t="s">
        <v>68</v>
      </c>
      <c r="I150" s="69" t="s">
        <v>66</v>
      </c>
      <c r="J150" s="69" t="s">
        <v>68</v>
      </c>
      <c r="K150" s="71"/>
      <c r="L150" s="1"/>
    </row>
    <row r="151" spans="2:19" ht="24">
      <c r="B151" s="72" t="s">
        <v>95</v>
      </c>
      <c r="C151" s="73" t="s">
        <v>281</v>
      </c>
      <c r="D151" s="74" t="s">
        <v>282</v>
      </c>
      <c r="E151" s="75" t="s">
        <v>212</v>
      </c>
      <c r="F151" s="76" t="s">
        <v>283</v>
      </c>
      <c r="G151" s="77">
        <v>51.4</v>
      </c>
      <c r="H151" s="78">
        <f t="shared" ref="H151:H157" si="12">TRUNC($F151*G151,2)</f>
        <v>19.75</v>
      </c>
      <c r="I151" s="77">
        <v>51.4</v>
      </c>
      <c r="J151" s="78">
        <f t="shared" ref="J151:J157" si="13">TRUNC($F151*I151,2)</f>
        <v>19.75</v>
      </c>
      <c r="K151" s="47"/>
      <c r="N151" s="58"/>
    </row>
    <row r="152" spans="2:19" ht="36">
      <c r="B152" s="72" t="s">
        <v>95</v>
      </c>
      <c r="C152" s="73" t="s">
        <v>284</v>
      </c>
      <c r="D152" s="74" t="s">
        <v>285</v>
      </c>
      <c r="E152" s="75" t="s">
        <v>75</v>
      </c>
      <c r="F152" s="76" t="s">
        <v>286</v>
      </c>
      <c r="G152" s="77">
        <v>1.04</v>
      </c>
      <c r="H152" s="78">
        <f t="shared" si="12"/>
        <v>6.24</v>
      </c>
      <c r="I152" s="77">
        <v>1.04</v>
      </c>
      <c r="J152" s="78">
        <f t="shared" si="13"/>
        <v>6.24</v>
      </c>
      <c r="K152" s="47"/>
      <c r="M152" s="58"/>
      <c r="N152" s="58"/>
    </row>
    <row r="153" spans="2:19" ht="36">
      <c r="B153" s="72" t="s">
        <v>95</v>
      </c>
      <c r="C153" s="73" t="s">
        <v>603</v>
      </c>
      <c r="D153" s="74" t="s">
        <v>604</v>
      </c>
      <c r="E153" s="75" t="s">
        <v>198</v>
      </c>
      <c r="F153" s="76">
        <v>1</v>
      </c>
      <c r="G153" s="77">
        <v>754.71</v>
      </c>
      <c r="H153" s="78">
        <f t="shared" si="12"/>
        <v>754.71</v>
      </c>
      <c r="I153" s="77">
        <v>754.71</v>
      </c>
      <c r="J153" s="78">
        <f t="shared" si="13"/>
        <v>754.71</v>
      </c>
      <c r="K153" s="47"/>
      <c r="M153" s="58"/>
      <c r="N153" s="58"/>
    </row>
    <row r="154" spans="2:19" ht="24">
      <c r="B154" s="72" t="s">
        <v>95</v>
      </c>
      <c r="C154" s="73" t="s">
        <v>287</v>
      </c>
      <c r="D154" s="74" t="s">
        <v>288</v>
      </c>
      <c r="E154" s="75" t="s">
        <v>212</v>
      </c>
      <c r="F154" s="76" t="s">
        <v>289</v>
      </c>
      <c r="G154" s="77">
        <v>117.49</v>
      </c>
      <c r="H154" s="78">
        <f t="shared" si="12"/>
        <v>1.8</v>
      </c>
      <c r="I154" s="77">
        <v>117.49</v>
      </c>
      <c r="J154" s="78">
        <f t="shared" si="13"/>
        <v>1.8</v>
      </c>
      <c r="K154" s="47"/>
      <c r="M154" s="58"/>
      <c r="N154" s="58"/>
    </row>
    <row r="155" spans="2:19" ht="24">
      <c r="B155" s="72" t="s">
        <v>95</v>
      </c>
      <c r="C155" s="73" t="s">
        <v>290</v>
      </c>
      <c r="D155" s="74" t="s">
        <v>291</v>
      </c>
      <c r="E155" s="75" t="s">
        <v>75</v>
      </c>
      <c r="F155" s="76" t="s">
        <v>97</v>
      </c>
      <c r="G155" s="77">
        <v>21.53</v>
      </c>
      <c r="H155" s="78">
        <f t="shared" si="12"/>
        <v>43.06</v>
      </c>
      <c r="I155" s="77">
        <v>21.53</v>
      </c>
      <c r="J155" s="78">
        <f t="shared" si="13"/>
        <v>43.06</v>
      </c>
      <c r="K155" s="47"/>
      <c r="M155" s="58"/>
      <c r="N155" s="58"/>
    </row>
    <row r="156" spans="2:19" ht="36">
      <c r="B156" s="72" t="s">
        <v>98</v>
      </c>
      <c r="C156" s="73" t="s">
        <v>244</v>
      </c>
      <c r="D156" s="74" t="s">
        <v>245</v>
      </c>
      <c r="E156" s="75" t="s">
        <v>70</v>
      </c>
      <c r="F156" s="76" t="s">
        <v>292</v>
      </c>
      <c r="G156" s="77">
        <v>23.57</v>
      </c>
      <c r="H156" s="78">
        <f t="shared" si="12"/>
        <v>45.27</v>
      </c>
      <c r="I156" s="77">
        <v>26.38</v>
      </c>
      <c r="J156" s="78">
        <f t="shared" si="13"/>
        <v>50.67</v>
      </c>
      <c r="K156" s="47"/>
      <c r="M156" s="58"/>
      <c r="N156" s="58"/>
    </row>
    <row r="157" spans="2:19" ht="36">
      <c r="B157" s="72" t="s">
        <v>98</v>
      </c>
      <c r="C157" s="73" t="s">
        <v>73</v>
      </c>
      <c r="D157" s="74" t="s">
        <v>74</v>
      </c>
      <c r="E157" s="75" t="s">
        <v>70</v>
      </c>
      <c r="F157" s="76" t="s">
        <v>293</v>
      </c>
      <c r="G157" s="77">
        <v>19.149999999999999</v>
      </c>
      <c r="H157" s="78">
        <f t="shared" si="12"/>
        <v>18.78</v>
      </c>
      <c r="I157" s="77">
        <v>21.28</v>
      </c>
      <c r="J157" s="78">
        <f t="shared" si="13"/>
        <v>20.87</v>
      </c>
      <c r="K157" s="47"/>
      <c r="M157" s="58"/>
      <c r="N157" s="58"/>
    </row>
    <row r="158" spans="2:19">
      <c r="B158" s="79"/>
      <c r="C158" s="80"/>
      <c r="D158" s="80"/>
      <c r="E158" s="80"/>
      <c r="F158" s="81"/>
      <c r="G158" s="82" t="s">
        <v>78</v>
      </c>
      <c r="H158" s="82">
        <f>TRUNC(SUM(H151:H157),2)</f>
        <v>889.61</v>
      </c>
      <c r="I158" s="82" t="s">
        <v>78</v>
      </c>
      <c r="J158" s="82">
        <f>TRUNC(SUM(J151:J157),2)</f>
        <v>897.1</v>
      </c>
      <c r="K158" s="83"/>
      <c r="M158" s="84"/>
      <c r="N158" s="84"/>
      <c r="O158" s="84"/>
    </row>
    <row r="159" spans="2:19">
      <c r="B159" s="85"/>
      <c r="C159" s="86"/>
      <c r="D159" s="86"/>
      <c r="E159" s="86"/>
      <c r="F159" s="86"/>
      <c r="G159" s="87"/>
      <c r="H159" s="87"/>
      <c r="I159" s="87"/>
      <c r="J159" s="88"/>
      <c r="M159" s="84"/>
      <c r="N159" s="84"/>
      <c r="O159" s="84"/>
    </row>
    <row r="160" spans="2:19">
      <c r="M160" s="84"/>
      <c r="N160" s="84"/>
      <c r="O160" s="89"/>
      <c r="S160" s="90"/>
    </row>
    <row r="161" spans="2:19" s="231" customFormat="1">
      <c r="B161" s="343" t="s">
        <v>946</v>
      </c>
      <c r="C161" s="344"/>
      <c r="D161" s="344"/>
      <c r="E161" s="344"/>
      <c r="F161" s="344"/>
      <c r="G161" s="344"/>
      <c r="H161" s="344"/>
      <c r="I161" s="344"/>
      <c r="J161" s="345"/>
      <c r="K161" s="229"/>
      <c r="L161" s="230" t="s">
        <v>778</v>
      </c>
    </row>
    <row r="162" spans="2:19" s="231" customFormat="1">
      <c r="B162" s="346"/>
      <c r="C162" s="347"/>
      <c r="D162" s="347"/>
      <c r="E162" s="347"/>
      <c r="F162" s="347"/>
      <c r="G162" s="347"/>
      <c r="H162" s="347"/>
      <c r="I162" s="347"/>
      <c r="J162" s="348"/>
      <c r="K162" s="229"/>
      <c r="L162" s="232"/>
    </row>
    <row r="163" spans="2:19">
      <c r="B163" s="349" t="s">
        <v>777</v>
      </c>
      <c r="C163" s="350"/>
      <c r="D163" s="55" t="s">
        <v>205</v>
      </c>
      <c r="E163" s="331" t="s">
        <v>944</v>
      </c>
      <c r="F163" s="331"/>
      <c r="G163" s="331"/>
      <c r="H163" s="331"/>
      <c r="I163" s="331"/>
      <c r="J163" s="356"/>
      <c r="K163" s="47"/>
    </row>
    <row r="164" spans="2:19">
      <c r="B164" s="351"/>
      <c r="C164" s="352"/>
      <c r="D164" s="332" t="s">
        <v>92</v>
      </c>
      <c r="E164" s="338" t="s">
        <v>945</v>
      </c>
      <c r="F164" s="338"/>
      <c r="G164" s="338"/>
      <c r="H164" s="338"/>
      <c r="I164" s="338"/>
      <c r="J164" s="339"/>
      <c r="K164" s="47"/>
    </row>
    <row r="165" spans="2:19" ht="23.25" customHeight="1">
      <c r="B165" s="351"/>
      <c r="C165" s="352"/>
      <c r="D165" s="332"/>
      <c r="E165" s="338"/>
      <c r="F165" s="338"/>
      <c r="G165" s="340"/>
      <c r="H165" s="340"/>
      <c r="I165" s="340"/>
      <c r="J165" s="341"/>
      <c r="K165" s="47"/>
    </row>
    <row r="166" spans="2:19">
      <c r="B166" s="351"/>
      <c r="C166" s="352"/>
      <c r="D166" s="56" t="s">
        <v>174</v>
      </c>
      <c r="E166" s="57" t="s">
        <v>434</v>
      </c>
      <c r="F166" s="342" t="s">
        <v>206</v>
      </c>
      <c r="G166" s="353">
        <f>H174</f>
        <v>2147.65</v>
      </c>
      <c r="H166" s="353"/>
      <c r="I166" s="353">
        <f>J174</f>
        <v>2176.04</v>
      </c>
      <c r="J166" s="353"/>
      <c r="K166" s="47"/>
    </row>
    <row r="167" spans="2:19">
      <c r="B167" s="351"/>
      <c r="C167" s="352"/>
      <c r="D167" s="56" t="s">
        <v>175</v>
      </c>
      <c r="E167" s="57">
        <v>1</v>
      </c>
      <c r="F167" s="342"/>
      <c r="G167" s="353"/>
      <c r="H167" s="353"/>
      <c r="I167" s="353"/>
      <c r="J167" s="353"/>
      <c r="K167" s="47"/>
      <c r="M167" s="58"/>
      <c r="N167" s="58"/>
    </row>
    <row r="168" spans="2:19">
      <c r="B168" s="59"/>
      <c r="C168" s="60"/>
      <c r="D168" s="61"/>
      <c r="E168" s="62"/>
      <c r="F168" s="63"/>
      <c r="G168" s="379" t="s">
        <v>93</v>
      </c>
      <c r="H168" s="379"/>
      <c r="I168" s="379" t="s">
        <v>94</v>
      </c>
      <c r="J168" s="379"/>
      <c r="K168" s="47"/>
    </row>
    <row r="169" spans="2:19" s="2" customFormat="1" ht="24">
      <c r="B169" s="64" t="s">
        <v>63</v>
      </c>
      <c r="C169" s="65" t="s">
        <v>64</v>
      </c>
      <c r="D169" s="66" t="s">
        <v>65</v>
      </c>
      <c r="E169" s="67" t="s">
        <v>62</v>
      </c>
      <c r="F169" s="68" t="s">
        <v>67</v>
      </c>
      <c r="G169" s="69" t="s">
        <v>66</v>
      </c>
      <c r="H169" s="70" t="s">
        <v>68</v>
      </c>
      <c r="I169" s="69" t="s">
        <v>66</v>
      </c>
      <c r="J169" s="69" t="s">
        <v>68</v>
      </c>
      <c r="K169" s="71"/>
      <c r="L169" s="1"/>
    </row>
    <row r="170" spans="2:19" ht="60">
      <c r="B170" s="72" t="s">
        <v>95</v>
      </c>
      <c r="C170" s="73" t="s">
        <v>937</v>
      </c>
      <c r="D170" s="74" t="s">
        <v>938</v>
      </c>
      <c r="E170" s="75" t="s">
        <v>941</v>
      </c>
      <c r="F170" s="76" t="s">
        <v>97</v>
      </c>
      <c r="G170" s="77" t="s">
        <v>947</v>
      </c>
      <c r="H170" s="78">
        <f>TRUNC($F170*G170,2)</f>
        <v>337.66</v>
      </c>
      <c r="I170" s="77" t="s">
        <v>947</v>
      </c>
      <c r="J170" s="78">
        <f>TRUNC($F170*I170,2)</f>
        <v>337.66</v>
      </c>
      <c r="K170" s="47"/>
      <c r="N170" s="58"/>
    </row>
    <row r="171" spans="2:19" ht="24">
      <c r="B171" s="72" t="s">
        <v>95</v>
      </c>
      <c r="C171" s="73">
        <v>10507</v>
      </c>
      <c r="D171" s="74" t="s">
        <v>948</v>
      </c>
      <c r="E171" s="75" t="s">
        <v>77</v>
      </c>
      <c r="F171" s="76">
        <v>4.2</v>
      </c>
      <c r="G171" s="77" t="s">
        <v>949</v>
      </c>
      <c r="H171" s="78">
        <f>TRUNC($F171*G171,2)</f>
        <v>1553.24</v>
      </c>
      <c r="I171" s="77" t="s">
        <v>949</v>
      </c>
      <c r="J171" s="78">
        <f>TRUNC($F171*I171,2)</f>
        <v>1553.24</v>
      </c>
      <c r="K171" s="47"/>
      <c r="M171" s="58"/>
      <c r="N171" s="58"/>
    </row>
    <row r="172" spans="2:19" ht="36">
      <c r="B172" s="72" t="s">
        <v>98</v>
      </c>
      <c r="C172" s="73" t="s">
        <v>73</v>
      </c>
      <c r="D172" s="74" t="s">
        <v>74</v>
      </c>
      <c r="E172" s="75" t="s">
        <v>70</v>
      </c>
      <c r="F172" s="76" t="s">
        <v>942</v>
      </c>
      <c r="G172" s="77">
        <v>19.149999999999999</v>
      </c>
      <c r="H172" s="78">
        <f>TRUNC($F172*G172,2)</f>
        <v>125.81</v>
      </c>
      <c r="I172" s="77">
        <v>21.28</v>
      </c>
      <c r="J172" s="78">
        <f>TRUNC($F172*I172,2)</f>
        <v>139.80000000000001</v>
      </c>
      <c r="K172" s="47"/>
      <c r="M172" s="58"/>
      <c r="N172" s="58"/>
    </row>
    <row r="173" spans="2:19" ht="36">
      <c r="B173" s="72" t="s">
        <v>98</v>
      </c>
      <c r="C173" s="73" t="s">
        <v>939</v>
      </c>
      <c r="D173" s="74" t="s">
        <v>940</v>
      </c>
      <c r="E173" s="75" t="s">
        <v>70</v>
      </c>
      <c r="F173" s="76" t="s">
        <v>943</v>
      </c>
      <c r="G173" s="77">
        <v>19.37</v>
      </c>
      <c r="H173" s="78">
        <f>TRUNC($F173*G173,2)</f>
        <v>130.94</v>
      </c>
      <c r="I173" s="77">
        <v>21.5</v>
      </c>
      <c r="J173" s="78">
        <f>TRUNC($F173*I173,2)</f>
        <v>145.34</v>
      </c>
      <c r="K173" s="47"/>
      <c r="M173" s="58"/>
      <c r="N173" s="58"/>
    </row>
    <row r="174" spans="2:19">
      <c r="B174" s="79"/>
      <c r="C174" s="80"/>
      <c r="D174" s="80"/>
      <c r="E174" s="80"/>
      <c r="F174" s="81"/>
      <c r="G174" s="82" t="s">
        <v>78</v>
      </c>
      <c r="H174" s="82">
        <f>TRUNC(SUM(H170:H173),2)</f>
        <v>2147.65</v>
      </c>
      <c r="I174" s="82" t="s">
        <v>78</v>
      </c>
      <c r="J174" s="82">
        <f>TRUNC(SUM(J170:J173),2)</f>
        <v>2176.04</v>
      </c>
      <c r="K174" s="83"/>
      <c r="M174" s="84"/>
      <c r="N174" s="84"/>
      <c r="O174" s="84"/>
    </row>
    <row r="175" spans="2:19">
      <c r="B175" s="85"/>
      <c r="C175" s="86"/>
      <c r="D175" s="86"/>
      <c r="E175" s="86"/>
      <c r="F175" s="86"/>
      <c r="G175" s="87"/>
      <c r="H175" s="87"/>
      <c r="I175" s="87"/>
      <c r="J175" s="88"/>
      <c r="M175" s="84"/>
      <c r="N175" s="84"/>
      <c r="O175" s="84"/>
    </row>
    <row r="176" spans="2:19" s="93" customFormat="1">
      <c r="L176" s="94"/>
      <c r="M176" s="101"/>
      <c r="N176" s="101"/>
      <c r="O176" s="102"/>
      <c r="S176" s="103"/>
    </row>
    <row r="177" spans="2:14">
      <c r="B177" s="343" t="s">
        <v>301</v>
      </c>
      <c r="C177" s="344"/>
      <c r="D177" s="344"/>
      <c r="E177" s="344"/>
      <c r="F177" s="344"/>
      <c r="G177" s="344"/>
      <c r="H177" s="344"/>
      <c r="I177" s="344"/>
      <c r="J177" s="345"/>
      <c r="K177" s="47"/>
      <c r="L177" s="91">
        <v>10</v>
      </c>
    </row>
    <row r="178" spans="2:14">
      <c r="B178" s="380"/>
      <c r="C178" s="381"/>
      <c r="D178" s="381"/>
      <c r="E178" s="381"/>
      <c r="F178" s="381"/>
      <c r="G178" s="381"/>
      <c r="H178" s="381"/>
      <c r="I178" s="381"/>
      <c r="J178" s="382"/>
      <c r="K178" s="47"/>
    </row>
    <row r="179" spans="2:14">
      <c r="B179" s="346"/>
      <c r="C179" s="347"/>
      <c r="D179" s="347"/>
      <c r="E179" s="347"/>
      <c r="F179" s="347"/>
      <c r="G179" s="347"/>
      <c r="H179" s="347"/>
      <c r="I179" s="347"/>
      <c r="J179" s="348"/>
      <c r="K179" s="47"/>
    </row>
    <row r="180" spans="2:14">
      <c r="B180" s="349" t="s">
        <v>211</v>
      </c>
      <c r="C180" s="350"/>
      <c r="D180" s="55" t="s">
        <v>205</v>
      </c>
      <c r="E180" s="383" t="s">
        <v>395</v>
      </c>
      <c r="F180" s="383"/>
      <c r="G180" s="383"/>
      <c r="H180" s="383"/>
      <c r="I180" s="383"/>
      <c r="J180" s="384"/>
      <c r="K180" s="47"/>
    </row>
    <row r="181" spans="2:14">
      <c r="B181" s="351"/>
      <c r="C181" s="352"/>
      <c r="D181" s="332" t="s">
        <v>92</v>
      </c>
      <c r="E181" s="338" t="s">
        <v>268</v>
      </c>
      <c r="F181" s="338"/>
      <c r="G181" s="338"/>
      <c r="H181" s="338"/>
      <c r="I181" s="338"/>
      <c r="J181" s="339"/>
      <c r="K181" s="47"/>
    </row>
    <row r="182" spans="2:14">
      <c r="B182" s="351"/>
      <c r="C182" s="352"/>
      <c r="D182" s="332"/>
      <c r="E182" s="338"/>
      <c r="F182" s="338"/>
      <c r="G182" s="340"/>
      <c r="H182" s="340"/>
      <c r="I182" s="340"/>
      <c r="J182" s="341"/>
      <c r="K182" s="47"/>
    </row>
    <row r="183" spans="2:14">
      <c r="B183" s="351"/>
      <c r="C183" s="352"/>
      <c r="D183" s="332"/>
      <c r="E183" s="338"/>
      <c r="F183" s="338"/>
      <c r="G183" s="340"/>
      <c r="H183" s="340"/>
      <c r="I183" s="340"/>
      <c r="J183" s="341"/>
      <c r="K183" s="47"/>
    </row>
    <row r="184" spans="2:14">
      <c r="B184" s="351"/>
      <c r="C184" s="352"/>
      <c r="D184" s="332"/>
      <c r="E184" s="338"/>
      <c r="F184" s="338"/>
      <c r="G184" s="340"/>
      <c r="H184" s="340"/>
      <c r="I184" s="340"/>
      <c r="J184" s="341"/>
      <c r="K184" s="47"/>
    </row>
    <row r="185" spans="2:14">
      <c r="B185" s="351"/>
      <c r="C185" s="352"/>
      <c r="D185" s="95" t="s">
        <v>174</v>
      </c>
      <c r="E185" s="57" t="s">
        <v>75</v>
      </c>
      <c r="F185" s="342" t="s">
        <v>206</v>
      </c>
      <c r="G185" s="353">
        <f>H196</f>
        <v>122.02</v>
      </c>
      <c r="H185" s="353"/>
      <c r="I185" s="353">
        <f>J196</f>
        <v>132.01</v>
      </c>
      <c r="J185" s="353"/>
      <c r="K185" s="47"/>
    </row>
    <row r="186" spans="2:14">
      <c r="B186" s="351"/>
      <c r="C186" s="352"/>
      <c r="D186" s="95" t="s">
        <v>175</v>
      </c>
      <c r="E186" s="57">
        <v>1</v>
      </c>
      <c r="F186" s="342"/>
      <c r="G186" s="353"/>
      <c r="H186" s="353"/>
      <c r="I186" s="353"/>
      <c r="J186" s="353"/>
      <c r="K186" s="47"/>
      <c r="M186" s="58"/>
      <c r="N186" s="58"/>
    </row>
    <row r="187" spans="2:14">
      <c r="B187" s="59"/>
      <c r="C187" s="60"/>
      <c r="D187" s="61"/>
      <c r="E187" s="62"/>
      <c r="F187" s="63"/>
      <c r="G187" s="379" t="s">
        <v>93</v>
      </c>
      <c r="H187" s="379"/>
      <c r="I187" s="379" t="s">
        <v>94</v>
      </c>
      <c r="J187" s="379"/>
      <c r="K187" s="47"/>
    </row>
    <row r="188" spans="2:14" s="2" customFormat="1" ht="24">
      <c r="B188" s="64" t="s">
        <v>63</v>
      </c>
      <c r="C188" s="65" t="s">
        <v>64</v>
      </c>
      <c r="D188" s="66" t="s">
        <v>65</v>
      </c>
      <c r="E188" s="67" t="s">
        <v>62</v>
      </c>
      <c r="F188" s="68" t="s">
        <v>67</v>
      </c>
      <c r="G188" s="69" t="s">
        <v>66</v>
      </c>
      <c r="H188" s="70" t="s">
        <v>68</v>
      </c>
      <c r="I188" s="69" t="s">
        <v>66</v>
      </c>
      <c r="J188" s="69" t="s">
        <v>68</v>
      </c>
      <c r="K188" s="71"/>
      <c r="L188" s="1"/>
    </row>
    <row r="189" spans="2:14" ht="36">
      <c r="B189" s="72" t="s">
        <v>98</v>
      </c>
      <c r="C189" s="73" t="s">
        <v>302</v>
      </c>
      <c r="D189" s="74" t="s">
        <v>303</v>
      </c>
      <c r="E189" s="75" t="s">
        <v>76</v>
      </c>
      <c r="F189" s="76">
        <v>2.2000000000000002</v>
      </c>
      <c r="G189" s="77">
        <v>5.8</v>
      </c>
      <c r="H189" s="78">
        <f t="shared" ref="H189:H195" si="14">TRUNC($F189*G189,2)</f>
        <v>12.76</v>
      </c>
      <c r="I189" s="77">
        <v>6.49</v>
      </c>
      <c r="J189" s="78">
        <f t="shared" ref="J189:J195" si="15">TRUNC($F189*I189,2)</f>
        <v>14.27</v>
      </c>
      <c r="K189" s="47"/>
      <c r="M189" s="58"/>
      <c r="N189" s="58"/>
    </row>
    <row r="190" spans="2:14" ht="36">
      <c r="B190" s="72" t="s">
        <v>98</v>
      </c>
      <c r="C190" s="73" t="s">
        <v>304</v>
      </c>
      <c r="D190" s="74" t="s">
        <v>305</v>
      </c>
      <c r="E190" s="75" t="s">
        <v>75</v>
      </c>
      <c r="F190" s="76">
        <v>1</v>
      </c>
      <c r="G190" s="77">
        <v>3.72</v>
      </c>
      <c r="H190" s="78">
        <f t="shared" si="14"/>
        <v>3.72</v>
      </c>
      <c r="I190" s="77">
        <v>4.17</v>
      </c>
      <c r="J190" s="78">
        <f t="shared" si="15"/>
        <v>4.17</v>
      </c>
      <c r="K190" s="47"/>
      <c r="M190" s="58"/>
      <c r="N190" s="58"/>
    </row>
    <row r="191" spans="2:14" ht="36">
      <c r="B191" s="72" t="s">
        <v>98</v>
      </c>
      <c r="C191" s="73" t="s">
        <v>306</v>
      </c>
      <c r="D191" s="74" t="s">
        <v>307</v>
      </c>
      <c r="E191" s="75" t="s">
        <v>76</v>
      </c>
      <c r="F191" s="76">
        <v>2.2000000000000002</v>
      </c>
      <c r="G191" s="77">
        <v>11.91</v>
      </c>
      <c r="H191" s="78">
        <f t="shared" si="14"/>
        <v>26.2</v>
      </c>
      <c r="I191" s="77">
        <v>13.17</v>
      </c>
      <c r="J191" s="78">
        <f t="shared" si="15"/>
        <v>28.97</v>
      </c>
      <c r="K191" s="47"/>
      <c r="M191" s="58"/>
      <c r="N191" s="58"/>
    </row>
    <row r="192" spans="2:14" ht="36">
      <c r="B192" s="72" t="s">
        <v>98</v>
      </c>
      <c r="C192" s="73" t="s">
        <v>308</v>
      </c>
      <c r="D192" s="74" t="s">
        <v>309</v>
      </c>
      <c r="E192" s="75" t="s">
        <v>76</v>
      </c>
      <c r="F192" s="76">
        <v>2.2000000000000002</v>
      </c>
      <c r="G192" s="77">
        <v>8.57</v>
      </c>
      <c r="H192" s="78">
        <f t="shared" si="14"/>
        <v>18.850000000000001</v>
      </c>
      <c r="I192" s="77">
        <v>9.2200000000000006</v>
      </c>
      <c r="J192" s="78">
        <f t="shared" si="15"/>
        <v>20.28</v>
      </c>
      <c r="K192" s="47"/>
      <c r="M192" s="58"/>
      <c r="N192" s="58"/>
    </row>
    <row r="193" spans="2:14" ht="36">
      <c r="B193" s="72" t="s">
        <v>98</v>
      </c>
      <c r="C193" s="73" t="s">
        <v>235</v>
      </c>
      <c r="D193" s="74" t="s">
        <v>236</v>
      </c>
      <c r="E193" s="75" t="s">
        <v>76</v>
      </c>
      <c r="F193" s="76">
        <v>4.4000000000000004</v>
      </c>
      <c r="G193" s="77">
        <v>3.8</v>
      </c>
      <c r="H193" s="78">
        <f t="shared" si="14"/>
        <v>16.72</v>
      </c>
      <c r="I193" s="77">
        <v>3.94</v>
      </c>
      <c r="J193" s="78">
        <f t="shared" si="15"/>
        <v>17.329999999999998</v>
      </c>
      <c r="K193" s="47"/>
      <c r="M193" s="58"/>
      <c r="N193" s="58"/>
    </row>
    <row r="194" spans="2:14" ht="36">
      <c r="B194" s="72" t="s">
        <v>98</v>
      </c>
      <c r="C194" s="73" t="s">
        <v>79</v>
      </c>
      <c r="D194" s="74" t="s">
        <v>80</v>
      </c>
      <c r="E194" s="75" t="s">
        <v>75</v>
      </c>
      <c r="F194" s="76">
        <v>1</v>
      </c>
      <c r="G194" s="77">
        <v>16.23</v>
      </c>
      <c r="H194" s="78">
        <f t="shared" si="14"/>
        <v>16.23</v>
      </c>
      <c r="I194" s="77">
        <v>17.68</v>
      </c>
      <c r="J194" s="78">
        <f t="shared" si="15"/>
        <v>17.68</v>
      </c>
      <c r="K194" s="47"/>
      <c r="M194" s="58"/>
      <c r="N194" s="58"/>
    </row>
    <row r="195" spans="2:14" ht="36">
      <c r="B195" s="72" t="s">
        <v>98</v>
      </c>
      <c r="C195" s="73" t="s">
        <v>102</v>
      </c>
      <c r="D195" s="74" t="s">
        <v>103</v>
      </c>
      <c r="E195" s="75" t="s">
        <v>75</v>
      </c>
      <c r="F195" s="76">
        <v>1</v>
      </c>
      <c r="G195" s="77">
        <v>27.54</v>
      </c>
      <c r="H195" s="78">
        <f t="shared" si="14"/>
        <v>27.54</v>
      </c>
      <c r="I195" s="77">
        <v>29.31</v>
      </c>
      <c r="J195" s="78">
        <f t="shared" si="15"/>
        <v>29.31</v>
      </c>
      <c r="K195" s="47"/>
      <c r="M195" s="58"/>
      <c r="N195" s="58"/>
    </row>
    <row r="196" spans="2:14">
      <c r="B196" s="79"/>
      <c r="C196" s="80"/>
      <c r="D196" s="80"/>
      <c r="E196" s="80"/>
      <c r="F196" s="81"/>
      <c r="G196" s="82" t="s">
        <v>78</v>
      </c>
      <c r="H196" s="82">
        <f>TRUNC(SUM(H189:H195),2)</f>
        <v>122.02</v>
      </c>
      <c r="I196" s="82" t="s">
        <v>78</v>
      </c>
      <c r="J196" s="82">
        <f>TRUNC(SUM(J189:J195),2)</f>
        <v>132.01</v>
      </c>
      <c r="K196" s="83"/>
      <c r="M196" s="58"/>
      <c r="N196" s="58"/>
    </row>
    <row r="197" spans="2:14">
      <c r="B197" s="85"/>
      <c r="C197" s="86"/>
      <c r="D197" s="86"/>
      <c r="E197" s="86"/>
      <c r="F197" s="86"/>
      <c r="G197" s="87"/>
      <c r="H197" s="87"/>
      <c r="I197" s="87"/>
      <c r="J197" s="88"/>
    </row>
    <row r="199" spans="2:14">
      <c r="B199" s="343" t="s">
        <v>642</v>
      </c>
      <c r="C199" s="344"/>
      <c r="D199" s="344"/>
      <c r="E199" s="344"/>
      <c r="F199" s="344"/>
      <c r="G199" s="344"/>
      <c r="H199" s="344"/>
      <c r="I199" s="344"/>
      <c r="J199" s="345"/>
      <c r="K199" s="47"/>
      <c r="L199" s="91">
        <v>11</v>
      </c>
    </row>
    <row r="200" spans="2:14">
      <c r="B200" s="380"/>
      <c r="C200" s="381"/>
      <c r="D200" s="381"/>
      <c r="E200" s="381"/>
      <c r="F200" s="381"/>
      <c r="G200" s="381"/>
      <c r="H200" s="381"/>
      <c r="I200" s="381"/>
      <c r="J200" s="382"/>
      <c r="K200" s="47"/>
    </row>
    <row r="201" spans="2:14">
      <c r="B201" s="346"/>
      <c r="C201" s="347"/>
      <c r="D201" s="347"/>
      <c r="E201" s="347"/>
      <c r="F201" s="347"/>
      <c r="G201" s="347"/>
      <c r="H201" s="347"/>
      <c r="I201" s="347"/>
      <c r="J201" s="348"/>
      <c r="K201" s="47"/>
    </row>
    <row r="202" spans="2:14">
      <c r="B202" s="349" t="s">
        <v>213</v>
      </c>
      <c r="C202" s="350"/>
      <c r="D202" s="55" t="s">
        <v>205</v>
      </c>
      <c r="E202" s="383" t="s">
        <v>395</v>
      </c>
      <c r="F202" s="383"/>
      <c r="G202" s="383"/>
      <c r="H202" s="383"/>
      <c r="I202" s="383"/>
      <c r="J202" s="384"/>
      <c r="K202" s="47"/>
    </row>
    <row r="203" spans="2:14">
      <c r="B203" s="351"/>
      <c r="C203" s="352"/>
      <c r="D203" s="332" t="s">
        <v>92</v>
      </c>
      <c r="E203" s="338" t="s">
        <v>268</v>
      </c>
      <c r="F203" s="338"/>
      <c r="G203" s="338"/>
      <c r="H203" s="338"/>
      <c r="I203" s="338"/>
      <c r="J203" s="339"/>
      <c r="K203" s="47"/>
    </row>
    <row r="204" spans="2:14">
      <c r="B204" s="351"/>
      <c r="C204" s="352"/>
      <c r="D204" s="332"/>
      <c r="E204" s="338"/>
      <c r="F204" s="338"/>
      <c r="G204" s="340"/>
      <c r="H204" s="340"/>
      <c r="I204" s="340"/>
      <c r="J204" s="341"/>
      <c r="K204" s="47"/>
    </row>
    <row r="205" spans="2:14">
      <c r="B205" s="351"/>
      <c r="C205" s="352"/>
      <c r="D205" s="332"/>
      <c r="E205" s="338"/>
      <c r="F205" s="338"/>
      <c r="G205" s="340"/>
      <c r="H205" s="340"/>
      <c r="I205" s="340"/>
      <c r="J205" s="341"/>
      <c r="K205" s="47"/>
    </row>
    <row r="206" spans="2:14">
      <c r="B206" s="351"/>
      <c r="C206" s="352"/>
      <c r="D206" s="332"/>
      <c r="E206" s="338"/>
      <c r="F206" s="338"/>
      <c r="G206" s="340"/>
      <c r="H206" s="340"/>
      <c r="I206" s="340"/>
      <c r="J206" s="341"/>
      <c r="K206" s="47"/>
    </row>
    <row r="207" spans="2:14">
      <c r="B207" s="351"/>
      <c r="C207" s="352"/>
      <c r="D207" s="95" t="s">
        <v>174</v>
      </c>
      <c r="E207" s="57" t="s">
        <v>75</v>
      </c>
      <c r="F207" s="342" t="s">
        <v>206</v>
      </c>
      <c r="G207" s="353">
        <f>H218</f>
        <v>148.44</v>
      </c>
      <c r="H207" s="353"/>
      <c r="I207" s="353">
        <f>J218</f>
        <v>160.09</v>
      </c>
      <c r="J207" s="353"/>
      <c r="K207" s="47"/>
    </row>
    <row r="208" spans="2:14">
      <c r="B208" s="351"/>
      <c r="C208" s="352"/>
      <c r="D208" s="95" t="s">
        <v>175</v>
      </c>
      <c r="E208" s="57">
        <v>1</v>
      </c>
      <c r="F208" s="342"/>
      <c r="G208" s="353"/>
      <c r="H208" s="353"/>
      <c r="I208" s="353"/>
      <c r="J208" s="353"/>
      <c r="K208" s="47"/>
      <c r="M208" s="58"/>
      <c r="N208" s="58"/>
    </row>
    <row r="209" spans="2:14">
      <c r="B209" s="59"/>
      <c r="C209" s="60"/>
      <c r="D209" s="61"/>
      <c r="E209" s="62"/>
      <c r="F209" s="63"/>
      <c r="G209" s="379" t="s">
        <v>93</v>
      </c>
      <c r="H209" s="379"/>
      <c r="I209" s="379" t="s">
        <v>94</v>
      </c>
      <c r="J209" s="379"/>
      <c r="K209" s="47"/>
    </row>
    <row r="210" spans="2:14" s="2" customFormat="1" ht="24">
      <c r="B210" s="64" t="s">
        <v>63</v>
      </c>
      <c r="C210" s="65" t="s">
        <v>64</v>
      </c>
      <c r="D210" s="66" t="s">
        <v>65</v>
      </c>
      <c r="E210" s="67" t="s">
        <v>62</v>
      </c>
      <c r="F210" s="68" t="s">
        <v>67</v>
      </c>
      <c r="G210" s="69" t="s">
        <v>66</v>
      </c>
      <c r="H210" s="70" t="s">
        <v>68</v>
      </c>
      <c r="I210" s="69" t="s">
        <v>66</v>
      </c>
      <c r="J210" s="69" t="s">
        <v>68</v>
      </c>
      <c r="K210" s="71"/>
      <c r="L210" s="1"/>
    </row>
    <row r="211" spans="2:14" ht="36">
      <c r="B211" s="72" t="s">
        <v>98</v>
      </c>
      <c r="C211" s="73" t="s">
        <v>302</v>
      </c>
      <c r="D211" s="74" t="s">
        <v>303</v>
      </c>
      <c r="E211" s="75" t="s">
        <v>76</v>
      </c>
      <c r="F211" s="76">
        <v>2.2000000000000002</v>
      </c>
      <c r="G211" s="77">
        <v>5.8</v>
      </c>
      <c r="H211" s="78">
        <f t="shared" ref="H211:H217" si="16">TRUNC($F211*G211,2)</f>
        <v>12.76</v>
      </c>
      <c r="I211" s="77">
        <v>6.49</v>
      </c>
      <c r="J211" s="78">
        <f t="shared" ref="J211:J217" si="17">TRUNC($F211*I211,2)</f>
        <v>14.27</v>
      </c>
      <c r="K211" s="47"/>
      <c r="M211" s="58"/>
      <c r="N211" s="58"/>
    </row>
    <row r="212" spans="2:14" ht="36">
      <c r="B212" s="72" t="s">
        <v>98</v>
      </c>
      <c r="C212" s="73" t="s">
        <v>304</v>
      </c>
      <c r="D212" s="74" t="s">
        <v>305</v>
      </c>
      <c r="E212" s="75" t="s">
        <v>75</v>
      </c>
      <c r="F212" s="76">
        <v>1</v>
      </c>
      <c r="G212" s="77">
        <v>3.72</v>
      </c>
      <c r="H212" s="78">
        <f t="shared" si="16"/>
        <v>3.72</v>
      </c>
      <c r="I212" s="77">
        <v>4.17</v>
      </c>
      <c r="J212" s="78">
        <f t="shared" si="17"/>
        <v>4.17</v>
      </c>
      <c r="K212" s="47"/>
      <c r="M212" s="58"/>
      <c r="N212" s="58"/>
    </row>
    <row r="213" spans="2:14" ht="36">
      <c r="B213" s="72" t="s">
        <v>98</v>
      </c>
      <c r="C213" s="73" t="s">
        <v>306</v>
      </c>
      <c r="D213" s="74" t="s">
        <v>307</v>
      </c>
      <c r="E213" s="75" t="s">
        <v>76</v>
      </c>
      <c r="F213" s="76">
        <v>2.2000000000000002</v>
      </c>
      <c r="G213" s="77">
        <v>11.91</v>
      </c>
      <c r="H213" s="78">
        <f t="shared" si="16"/>
        <v>26.2</v>
      </c>
      <c r="I213" s="77">
        <v>13.17</v>
      </c>
      <c r="J213" s="78">
        <f t="shared" si="17"/>
        <v>28.97</v>
      </c>
      <c r="K213" s="47"/>
      <c r="M213" s="58"/>
      <c r="N213" s="58"/>
    </row>
    <row r="214" spans="2:14" ht="36">
      <c r="B214" s="72" t="s">
        <v>98</v>
      </c>
      <c r="C214" s="73" t="s">
        <v>308</v>
      </c>
      <c r="D214" s="74" t="s">
        <v>309</v>
      </c>
      <c r="E214" s="75" t="s">
        <v>76</v>
      </c>
      <c r="F214" s="76">
        <v>2.2000000000000002</v>
      </c>
      <c r="G214" s="77">
        <v>8.57</v>
      </c>
      <c r="H214" s="78">
        <f t="shared" si="16"/>
        <v>18.850000000000001</v>
      </c>
      <c r="I214" s="77">
        <v>9.2200000000000006</v>
      </c>
      <c r="J214" s="78">
        <f t="shared" si="17"/>
        <v>20.28</v>
      </c>
      <c r="K214" s="47"/>
      <c r="M214" s="58"/>
      <c r="N214" s="58"/>
    </row>
    <row r="215" spans="2:14" ht="36">
      <c r="B215" s="72" t="s">
        <v>98</v>
      </c>
      <c r="C215" s="73" t="s">
        <v>235</v>
      </c>
      <c r="D215" s="74" t="s">
        <v>236</v>
      </c>
      <c r="E215" s="75" t="s">
        <v>76</v>
      </c>
      <c r="F215" s="76">
        <v>4.4000000000000004</v>
      </c>
      <c r="G215" s="77">
        <v>3.8</v>
      </c>
      <c r="H215" s="78">
        <f t="shared" si="16"/>
        <v>16.72</v>
      </c>
      <c r="I215" s="77">
        <v>3.94</v>
      </c>
      <c r="J215" s="78">
        <f t="shared" si="17"/>
        <v>17.329999999999998</v>
      </c>
      <c r="K215" s="47"/>
      <c r="M215" s="58"/>
      <c r="N215" s="58"/>
    </row>
    <row r="216" spans="2:14" ht="36">
      <c r="B216" s="72" t="s">
        <v>98</v>
      </c>
      <c r="C216" s="73" t="s">
        <v>79</v>
      </c>
      <c r="D216" s="74" t="s">
        <v>80</v>
      </c>
      <c r="E216" s="75" t="s">
        <v>75</v>
      </c>
      <c r="F216" s="76">
        <v>1</v>
      </c>
      <c r="G216" s="77">
        <v>16.23</v>
      </c>
      <c r="H216" s="78">
        <f t="shared" si="16"/>
        <v>16.23</v>
      </c>
      <c r="I216" s="77">
        <v>17.68</v>
      </c>
      <c r="J216" s="78">
        <f t="shared" si="17"/>
        <v>17.68</v>
      </c>
      <c r="K216" s="47"/>
      <c r="M216" s="58"/>
      <c r="N216" s="58"/>
    </row>
    <row r="217" spans="2:14" ht="36">
      <c r="B217" s="72" t="s">
        <v>98</v>
      </c>
      <c r="C217" s="73" t="s">
        <v>643</v>
      </c>
      <c r="D217" s="74" t="s">
        <v>644</v>
      </c>
      <c r="E217" s="75" t="s">
        <v>75</v>
      </c>
      <c r="F217" s="76">
        <v>1</v>
      </c>
      <c r="G217" s="77">
        <v>53.96</v>
      </c>
      <c r="H217" s="78">
        <f t="shared" si="16"/>
        <v>53.96</v>
      </c>
      <c r="I217" s="77">
        <v>57.39</v>
      </c>
      <c r="J217" s="78">
        <f t="shared" si="17"/>
        <v>57.39</v>
      </c>
      <c r="K217" s="47"/>
      <c r="M217" s="58"/>
      <c r="N217" s="58"/>
    </row>
    <row r="218" spans="2:14">
      <c r="B218" s="79"/>
      <c r="C218" s="80"/>
      <c r="D218" s="80"/>
      <c r="E218" s="80"/>
      <c r="F218" s="81"/>
      <c r="G218" s="82" t="s">
        <v>78</v>
      </c>
      <c r="H218" s="82">
        <f>TRUNC(SUM(H211:H217),2)</f>
        <v>148.44</v>
      </c>
      <c r="I218" s="82" t="s">
        <v>78</v>
      </c>
      <c r="J218" s="82">
        <f>TRUNC(SUM(J211:J217),2)</f>
        <v>160.09</v>
      </c>
      <c r="K218" s="83"/>
      <c r="M218" s="58"/>
      <c r="N218" s="58"/>
    </row>
    <row r="219" spans="2:14">
      <c r="B219" s="85"/>
      <c r="C219" s="86"/>
      <c r="D219" s="86"/>
      <c r="E219" s="86"/>
      <c r="F219" s="86"/>
      <c r="G219" s="87"/>
      <c r="H219" s="87"/>
      <c r="I219" s="87"/>
      <c r="J219" s="88"/>
    </row>
    <row r="221" spans="2:14">
      <c r="B221" s="343" t="s">
        <v>645</v>
      </c>
      <c r="C221" s="344"/>
      <c r="D221" s="344"/>
      <c r="E221" s="344"/>
      <c r="F221" s="344"/>
      <c r="G221" s="344"/>
      <c r="H221" s="344"/>
      <c r="I221" s="344"/>
      <c r="J221" s="345"/>
      <c r="K221" s="47"/>
      <c r="L221" s="91">
        <v>12</v>
      </c>
    </row>
    <row r="222" spans="2:14">
      <c r="B222" s="380"/>
      <c r="C222" s="381"/>
      <c r="D222" s="381"/>
      <c r="E222" s="381"/>
      <c r="F222" s="381"/>
      <c r="G222" s="381"/>
      <c r="H222" s="381"/>
      <c r="I222" s="381"/>
      <c r="J222" s="382"/>
      <c r="K222" s="47"/>
    </row>
    <row r="223" spans="2:14">
      <c r="B223" s="346"/>
      <c r="C223" s="347"/>
      <c r="D223" s="347"/>
      <c r="E223" s="347"/>
      <c r="F223" s="347"/>
      <c r="G223" s="347"/>
      <c r="H223" s="347"/>
      <c r="I223" s="347"/>
      <c r="J223" s="348"/>
      <c r="K223" s="47"/>
    </row>
    <row r="224" spans="2:14">
      <c r="B224" s="349" t="s">
        <v>214</v>
      </c>
      <c r="C224" s="350"/>
      <c r="D224" s="55" t="s">
        <v>205</v>
      </c>
      <c r="E224" s="383" t="s">
        <v>395</v>
      </c>
      <c r="F224" s="383"/>
      <c r="G224" s="383"/>
      <c r="H224" s="383"/>
      <c r="I224" s="383"/>
      <c r="J224" s="384"/>
      <c r="K224" s="47"/>
    </row>
    <row r="225" spans="2:14">
      <c r="B225" s="351"/>
      <c r="C225" s="352"/>
      <c r="D225" s="332" t="s">
        <v>92</v>
      </c>
      <c r="E225" s="338" t="s">
        <v>268</v>
      </c>
      <c r="F225" s="338"/>
      <c r="G225" s="338"/>
      <c r="H225" s="338"/>
      <c r="I225" s="338"/>
      <c r="J225" s="339"/>
      <c r="K225" s="47"/>
    </row>
    <row r="226" spans="2:14">
      <c r="B226" s="351"/>
      <c r="C226" s="352"/>
      <c r="D226" s="332"/>
      <c r="E226" s="338"/>
      <c r="F226" s="338"/>
      <c r="G226" s="340"/>
      <c r="H226" s="340"/>
      <c r="I226" s="340"/>
      <c r="J226" s="341"/>
      <c r="K226" s="47"/>
    </row>
    <row r="227" spans="2:14">
      <c r="B227" s="351"/>
      <c r="C227" s="352"/>
      <c r="D227" s="332"/>
      <c r="E227" s="338"/>
      <c r="F227" s="338"/>
      <c r="G227" s="340"/>
      <c r="H227" s="340"/>
      <c r="I227" s="340"/>
      <c r="J227" s="341"/>
      <c r="K227" s="47"/>
    </row>
    <row r="228" spans="2:14">
      <c r="B228" s="351"/>
      <c r="C228" s="352"/>
      <c r="D228" s="332"/>
      <c r="E228" s="338"/>
      <c r="F228" s="338"/>
      <c r="G228" s="340"/>
      <c r="H228" s="340"/>
      <c r="I228" s="340"/>
      <c r="J228" s="341"/>
      <c r="K228" s="47"/>
    </row>
    <row r="229" spans="2:14">
      <c r="B229" s="351"/>
      <c r="C229" s="352"/>
      <c r="D229" s="95" t="s">
        <v>174</v>
      </c>
      <c r="E229" s="57" t="s">
        <v>75</v>
      </c>
      <c r="F229" s="342" t="s">
        <v>206</v>
      </c>
      <c r="G229" s="353">
        <f>H240</f>
        <v>168.94</v>
      </c>
      <c r="H229" s="353"/>
      <c r="I229" s="353">
        <f>J240</f>
        <v>181.83</v>
      </c>
      <c r="J229" s="353"/>
      <c r="K229" s="47"/>
    </row>
    <row r="230" spans="2:14">
      <c r="B230" s="351"/>
      <c r="C230" s="352"/>
      <c r="D230" s="95" t="s">
        <v>175</v>
      </c>
      <c r="E230" s="57">
        <v>1</v>
      </c>
      <c r="F230" s="342"/>
      <c r="G230" s="353"/>
      <c r="H230" s="353"/>
      <c r="I230" s="353"/>
      <c r="J230" s="353"/>
      <c r="K230" s="47"/>
      <c r="M230" s="58"/>
      <c r="N230" s="58"/>
    </row>
    <row r="231" spans="2:14">
      <c r="B231" s="59"/>
      <c r="C231" s="60"/>
      <c r="D231" s="61"/>
      <c r="E231" s="62"/>
      <c r="F231" s="63"/>
      <c r="G231" s="379" t="s">
        <v>93</v>
      </c>
      <c r="H231" s="379"/>
      <c r="I231" s="379" t="s">
        <v>94</v>
      </c>
      <c r="J231" s="379"/>
      <c r="K231" s="47"/>
    </row>
    <row r="232" spans="2:14" s="2" customFormat="1" ht="24">
      <c r="B232" s="64" t="s">
        <v>63</v>
      </c>
      <c r="C232" s="65" t="s">
        <v>64</v>
      </c>
      <c r="D232" s="66" t="s">
        <v>65</v>
      </c>
      <c r="E232" s="67" t="s">
        <v>62</v>
      </c>
      <c r="F232" s="68" t="s">
        <v>67</v>
      </c>
      <c r="G232" s="69" t="s">
        <v>66</v>
      </c>
      <c r="H232" s="70" t="s">
        <v>68</v>
      </c>
      <c r="I232" s="69" t="s">
        <v>66</v>
      </c>
      <c r="J232" s="69" t="s">
        <v>68</v>
      </c>
      <c r="K232" s="71"/>
      <c r="L232" s="1"/>
    </row>
    <row r="233" spans="2:14" ht="36">
      <c r="B233" s="72" t="s">
        <v>98</v>
      </c>
      <c r="C233" s="73" t="s">
        <v>302</v>
      </c>
      <c r="D233" s="74" t="s">
        <v>303</v>
      </c>
      <c r="E233" s="75" t="s">
        <v>76</v>
      </c>
      <c r="F233" s="76">
        <v>2.2000000000000002</v>
      </c>
      <c r="G233" s="77">
        <v>5.8</v>
      </c>
      <c r="H233" s="78">
        <f t="shared" ref="H233:H239" si="18">TRUNC($F233*G233,2)</f>
        <v>12.76</v>
      </c>
      <c r="I233" s="77">
        <v>6.49</v>
      </c>
      <c r="J233" s="78">
        <f t="shared" ref="J233:J239" si="19">TRUNC($F233*I233,2)</f>
        <v>14.27</v>
      </c>
      <c r="K233" s="47"/>
      <c r="M233" s="58"/>
      <c r="N233" s="58"/>
    </row>
    <row r="234" spans="2:14" ht="36">
      <c r="B234" s="72" t="s">
        <v>98</v>
      </c>
      <c r="C234" s="73" t="s">
        <v>304</v>
      </c>
      <c r="D234" s="74" t="s">
        <v>305</v>
      </c>
      <c r="E234" s="75" t="s">
        <v>75</v>
      </c>
      <c r="F234" s="76">
        <v>1</v>
      </c>
      <c r="G234" s="77">
        <v>3.72</v>
      </c>
      <c r="H234" s="78">
        <f t="shared" si="18"/>
        <v>3.72</v>
      </c>
      <c r="I234" s="77">
        <v>4.17</v>
      </c>
      <c r="J234" s="78">
        <f t="shared" si="19"/>
        <v>4.17</v>
      </c>
      <c r="K234" s="47"/>
      <c r="M234" s="58"/>
      <c r="N234" s="58"/>
    </row>
    <row r="235" spans="2:14" ht="36">
      <c r="B235" s="72" t="s">
        <v>98</v>
      </c>
      <c r="C235" s="73" t="s">
        <v>306</v>
      </c>
      <c r="D235" s="74" t="s">
        <v>307</v>
      </c>
      <c r="E235" s="75" t="s">
        <v>76</v>
      </c>
      <c r="F235" s="76">
        <v>2.2000000000000002</v>
      </c>
      <c r="G235" s="77">
        <v>11.91</v>
      </c>
      <c r="H235" s="78">
        <f t="shared" si="18"/>
        <v>26.2</v>
      </c>
      <c r="I235" s="77">
        <v>13.17</v>
      </c>
      <c r="J235" s="78">
        <f t="shared" si="19"/>
        <v>28.97</v>
      </c>
      <c r="K235" s="47"/>
      <c r="M235" s="58"/>
      <c r="N235" s="58"/>
    </row>
    <row r="236" spans="2:14" ht="36">
      <c r="B236" s="72" t="s">
        <v>98</v>
      </c>
      <c r="C236" s="73" t="s">
        <v>308</v>
      </c>
      <c r="D236" s="74" t="s">
        <v>309</v>
      </c>
      <c r="E236" s="75" t="s">
        <v>76</v>
      </c>
      <c r="F236" s="76">
        <v>2.2000000000000002</v>
      </c>
      <c r="G236" s="77">
        <v>8.57</v>
      </c>
      <c r="H236" s="78">
        <f t="shared" si="18"/>
        <v>18.850000000000001</v>
      </c>
      <c r="I236" s="77">
        <v>9.2200000000000006</v>
      </c>
      <c r="J236" s="78">
        <f t="shared" si="19"/>
        <v>20.28</v>
      </c>
      <c r="K236" s="47"/>
      <c r="M236" s="58"/>
      <c r="N236" s="58"/>
    </row>
    <row r="237" spans="2:14" ht="36">
      <c r="B237" s="72" t="s">
        <v>98</v>
      </c>
      <c r="C237" s="73" t="s">
        <v>235</v>
      </c>
      <c r="D237" s="74" t="s">
        <v>236</v>
      </c>
      <c r="E237" s="75" t="s">
        <v>76</v>
      </c>
      <c r="F237" s="76">
        <v>4.4000000000000004</v>
      </c>
      <c r="G237" s="77">
        <v>3.8</v>
      </c>
      <c r="H237" s="78">
        <f t="shared" si="18"/>
        <v>16.72</v>
      </c>
      <c r="I237" s="77">
        <v>3.94</v>
      </c>
      <c r="J237" s="78">
        <f t="shared" si="19"/>
        <v>17.329999999999998</v>
      </c>
      <c r="K237" s="47"/>
      <c r="M237" s="58"/>
      <c r="N237" s="58"/>
    </row>
    <row r="238" spans="2:14" ht="36">
      <c r="B238" s="72" t="s">
        <v>98</v>
      </c>
      <c r="C238" s="73" t="s">
        <v>79</v>
      </c>
      <c r="D238" s="74" t="s">
        <v>80</v>
      </c>
      <c r="E238" s="75" t="s">
        <v>75</v>
      </c>
      <c r="F238" s="76">
        <v>1</v>
      </c>
      <c r="G238" s="77">
        <v>16.23</v>
      </c>
      <c r="H238" s="78">
        <f t="shared" si="18"/>
        <v>16.23</v>
      </c>
      <c r="I238" s="77">
        <v>17.68</v>
      </c>
      <c r="J238" s="78">
        <f t="shared" si="19"/>
        <v>17.68</v>
      </c>
      <c r="K238" s="47"/>
      <c r="M238" s="58"/>
      <c r="N238" s="58"/>
    </row>
    <row r="239" spans="2:14" ht="36">
      <c r="B239" s="72" t="s">
        <v>98</v>
      </c>
      <c r="C239" s="73" t="s">
        <v>646</v>
      </c>
      <c r="D239" s="74" t="s">
        <v>647</v>
      </c>
      <c r="E239" s="75" t="s">
        <v>75</v>
      </c>
      <c r="F239" s="76">
        <v>1</v>
      </c>
      <c r="G239" s="77">
        <v>74.459999999999994</v>
      </c>
      <c r="H239" s="78">
        <f t="shared" si="18"/>
        <v>74.459999999999994</v>
      </c>
      <c r="I239" s="77">
        <v>79.13</v>
      </c>
      <c r="J239" s="78">
        <f t="shared" si="19"/>
        <v>79.13</v>
      </c>
      <c r="K239" s="47"/>
      <c r="M239" s="58"/>
      <c r="N239" s="58"/>
    </row>
    <row r="240" spans="2:14">
      <c r="B240" s="79"/>
      <c r="C240" s="80"/>
      <c r="D240" s="80"/>
      <c r="E240" s="80"/>
      <c r="F240" s="81"/>
      <c r="G240" s="82" t="s">
        <v>78</v>
      </c>
      <c r="H240" s="82">
        <f>TRUNC(SUM(H233:H239),2)</f>
        <v>168.94</v>
      </c>
      <c r="I240" s="82" t="s">
        <v>78</v>
      </c>
      <c r="J240" s="82">
        <f>TRUNC(SUM(J233:J239),2)</f>
        <v>181.83</v>
      </c>
      <c r="K240" s="83"/>
      <c r="M240" s="58"/>
      <c r="N240" s="58"/>
    </row>
    <row r="241" spans="2:14">
      <c r="B241" s="85"/>
      <c r="C241" s="86"/>
      <c r="D241" s="86"/>
      <c r="E241" s="86"/>
      <c r="F241" s="86"/>
      <c r="G241" s="87"/>
      <c r="H241" s="87"/>
      <c r="I241" s="87"/>
      <c r="J241" s="88"/>
    </row>
    <row r="243" spans="2:14">
      <c r="B243" s="343" t="s">
        <v>300</v>
      </c>
      <c r="C243" s="344"/>
      <c r="D243" s="344"/>
      <c r="E243" s="344"/>
      <c r="F243" s="344"/>
      <c r="G243" s="344"/>
      <c r="H243" s="344"/>
      <c r="I243" s="344"/>
      <c r="J243" s="345"/>
      <c r="K243" s="47"/>
      <c r="L243" s="91">
        <v>13</v>
      </c>
    </row>
    <row r="244" spans="2:14">
      <c r="B244" s="380"/>
      <c r="C244" s="381"/>
      <c r="D244" s="381"/>
      <c r="E244" s="381"/>
      <c r="F244" s="381"/>
      <c r="G244" s="381"/>
      <c r="H244" s="381"/>
      <c r="I244" s="381"/>
      <c r="J244" s="382"/>
      <c r="K244" s="47"/>
    </row>
    <row r="245" spans="2:14">
      <c r="B245" s="346"/>
      <c r="C245" s="347"/>
      <c r="D245" s="347"/>
      <c r="E245" s="347"/>
      <c r="F245" s="347"/>
      <c r="G245" s="347"/>
      <c r="H245" s="347"/>
      <c r="I245" s="347"/>
      <c r="J245" s="348"/>
      <c r="K245" s="47"/>
    </row>
    <row r="246" spans="2:14">
      <c r="B246" s="349" t="s">
        <v>215</v>
      </c>
      <c r="C246" s="350"/>
      <c r="D246" s="55" t="s">
        <v>205</v>
      </c>
      <c r="E246" s="331" t="s">
        <v>395</v>
      </c>
      <c r="F246" s="331"/>
      <c r="G246" s="331"/>
      <c r="H246" s="331"/>
      <c r="I246" s="331"/>
      <c r="J246" s="356"/>
      <c r="K246" s="47"/>
    </row>
    <row r="247" spans="2:14">
      <c r="B247" s="351"/>
      <c r="C247" s="352"/>
      <c r="D247" s="332" t="s">
        <v>92</v>
      </c>
      <c r="E247" s="338" t="s">
        <v>268</v>
      </c>
      <c r="F247" s="338"/>
      <c r="G247" s="338"/>
      <c r="H247" s="338"/>
      <c r="I247" s="338"/>
      <c r="J247" s="339"/>
      <c r="K247" s="47"/>
    </row>
    <row r="248" spans="2:14">
      <c r="B248" s="351"/>
      <c r="C248" s="352"/>
      <c r="D248" s="332"/>
      <c r="E248" s="338"/>
      <c r="F248" s="338"/>
      <c r="G248" s="340"/>
      <c r="H248" s="340"/>
      <c r="I248" s="340"/>
      <c r="J248" s="341"/>
      <c r="K248" s="47"/>
    </row>
    <row r="249" spans="2:14">
      <c r="B249" s="351"/>
      <c r="C249" s="352"/>
      <c r="D249" s="332"/>
      <c r="E249" s="338"/>
      <c r="F249" s="338"/>
      <c r="G249" s="340"/>
      <c r="H249" s="340"/>
      <c r="I249" s="340"/>
      <c r="J249" s="341"/>
      <c r="K249" s="47"/>
    </row>
    <row r="250" spans="2:14">
      <c r="B250" s="351"/>
      <c r="C250" s="352"/>
      <c r="D250" s="332"/>
      <c r="E250" s="338"/>
      <c r="F250" s="338"/>
      <c r="G250" s="340"/>
      <c r="H250" s="340"/>
      <c r="I250" s="340"/>
      <c r="J250" s="341"/>
      <c r="K250" s="47"/>
    </row>
    <row r="251" spans="2:14">
      <c r="B251" s="351"/>
      <c r="C251" s="352"/>
      <c r="D251" s="95" t="s">
        <v>174</v>
      </c>
      <c r="E251" s="57" t="s">
        <v>75</v>
      </c>
      <c r="F251" s="342" t="s">
        <v>206</v>
      </c>
      <c r="G251" s="353">
        <f>H258</f>
        <v>42.8</v>
      </c>
      <c r="H251" s="353"/>
      <c r="I251" s="353">
        <f>J258</f>
        <v>45.12</v>
      </c>
      <c r="J251" s="353"/>
      <c r="K251" s="47"/>
    </row>
    <row r="252" spans="2:14">
      <c r="B252" s="351"/>
      <c r="C252" s="352"/>
      <c r="D252" s="95" t="s">
        <v>175</v>
      </c>
      <c r="E252" s="57">
        <v>1</v>
      </c>
      <c r="F252" s="342"/>
      <c r="G252" s="353"/>
      <c r="H252" s="353"/>
      <c r="I252" s="353"/>
      <c r="J252" s="353"/>
      <c r="K252" s="47"/>
      <c r="M252" s="58"/>
      <c r="N252" s="58"/>
    </row>
    <row r="253" spans="2:14">
      <c r="B253" s="59"/>
      <c r="C253" s="60"/>
      <c r="D253" s="61"/>
      <c r="E253" s="62"/>
      <c r="F253" s="63"/>
      <c r="G253" s="379" t="s">
        <v>93</v>
      </c>
      <c r="H253" s="379"/>
      <c r="I253" s="379" t="s">
        <v>94</v>
      </c>
      <c r="J253" s="379"/>
      <c r="K253" s="47"/>
    </row>
    <row r="254" spans="2:14" s="2" customFormat="1" ht="24">
      <c r="B254" s="64" t="s">
        <v>63</v>
      </c>
      <c r="C254" s="65" t="s">
        <v>64</v>
      </c>
      <c r="D254" s="66" t="s">
        <v>65</v>
      </c>
      <c r="E254" s="67" t="s">
        <v>62</v>
      </c>
      <c r="F254" s="68" t="s">
        <v>67</v>
      </c>
      <c r="G254" s="69" t="s">
        <v>66</v>
      </c>
      <c r="H254" s="70" t="s">
        <v>68</v>
      </c>
      <c r="I254" s="69" t="s">
        <v>66</v>
      </c>
      <c r="J254" s="69" t="s">
        <v>68</v>
      </c>
      <c r="K254" s="71"/>
      <c r="L254" s="1"/>
    </row>
    <row r="255" spans="2:14" ht="36">
      <c r="B255" s="72" t="s">
        <v>98</v>
      </c>
      <c r="C255" s="73" t="s">
        <v>271</v>
      </c>
      <c r="D255" s="74" t="s">
        <v>272</v>
      </c>
      <c r="E255" s="75" t="s">
        <v>76</v>
      </c>
      <c r="F255" s="76" t="s">
        <v>97</v>
      </c>
      <c r="G255" s="77">
        <v>6.16</v>
      </c>
      <c r="H255" s="78">
        <f t="shared" ref="H255:H257" si="20">TRUNC($F255*G255,2)</f>
        <v>12.32</v>
      </c>
      <c r="I255" s="77">
        <v>6.5</v>
      </c>
      <c r="J255" s="78">
        <f t="shared" ref="J255:J257" si="21">TRUNC($F255*I255,2)</f>
        <v>13</v>
      </c>
      <c r="K255" s="47"/>
      <c r="M255" s="58"/>
      <c r="N255" s="58"/>
    </row>
    <row r="256" spans="2:14" ht="36">
      <c r="B256" s="72" t="s">
        <v>98</v>
      </c>
      <c r="C256" s="73" t="s">
        <v>235</v>
      </c>
      <c r="D256" s="74" t="s">
        <v>236</v>
      </c>
      <c r="E256" s="75" t="s">
        <v>76</v>
      </c>
      <c r="F256" s="76">
        <f>8.4-2*2.2</f>
        <v>4</v>
      </c>
      <c r="G256" s="77">
        <v>3.8</v>
      </c>
      <c r="H256" s="78">
        <f t="shared" si="20"/>
        <v>15.2</v>
      </c>
      <c r="I256" s="77">
        <v>3.94</v>
      </c>
      <c r="J256" s="78">
        <f t="shared" si="21"/>
        <v>15.76</v>
      </c>
      <c r="K256" s="47"/>
      <c r="M256" s="58"/>
      <c r="N256" s="58"/>
    </row>
    <row r="257" spans="2:14" ht="36">
      <c r="B257" s="72" t="s">
        <v>98</v>
      </c>
      <c r="C257" s="73" t="s">
        <v>234</v>
      </c>
      <c r="D257" s="74" t="s">
        <v>100</v>
      </c>
      <c r="E257" s="75" t="s">
        <v>75</v>
      </c>
      <c r="F257" s="76">
        <v>1</v>
      </c>
      <c r="G257" s="77">
        <v>15.28</v>
      </c>
      <c r="H257" s="78">
        <f t="shared" si="20"/>
        <v>15.28</v>
      </c>
      <c r="I257" s="77">
        <v>16.36</v>
      </c>
      <c r="J257" s="78">
        <f t="shared" si="21"/>
        <v>16.36</v>
      </c>
      <c r="K257" s="47"/>
      <c r="M257" s="58"/>
      <c r="N257" s="58"/>
    </row>
    <row r="258" spans="2:14">
      <c r="B258" s="79"/>
      <c r="C258" s="80"/>
      <c r="D258" s="80"/>
      <c r="E258" s="80"/>
      <c r="F258" s="81"/>
      <c r="G258" s="82" t="s">
        <v>78</v>
      </c>
      <c r="H258" s="82">
        <f>TRUNC(SUM(H255:H257),2)</f>
        <v>42.8</v>
      </c>
      <c r="I258" s="82" t="s">
        <v>78</v>
      </c>
      <c r="J258" s="82">
        <f>TRUNC(SUM(J255:J257),2)</f>
        <v>45.12</v>
      </c>
      <c r="K258" s="83"/>
      <c r="M258" s="58"/>
      <c r="N258" s="58"/>
    </row>
    <row r="259" spans="2:14">
      <c r="B259" s="85"/>
      <c r="C259" s="86"/>
      <c r="D259" s="86"/>
      <c r="E259" s="86"/>
      <c r="F259" s="86"/>
      <c r="G259" s="87"/>
      <c r="H259" s="87"/>
      <c r="I259" s="87"/>
      <c r="J259" s="88"/>
    </row>
    <row r="261" spans="2:14">
      <c r="B261" s="343" t="s">
        <v>812</v>
      </c>
      <c r="C261" s="344"/>
      <c r="D261" s="344"/>
      <c r="E261" s="344"/>
      <c r="F261" s="344"/>
      <c r="G261" s="344"/>
      <c r="H261" s="344"/>
      <c r="I261" s="344"/>
      <c r="J261" s="345"/>
      <c r="K261" s="47"/>
      <c r="L261" s="91">
        <v>14</v>
      </c>
    </row>
    <row r="262" spans="2:14" ht="17.25" customHeight="1">
      <c r="B262" s="346"/>
      <c r="C262" s="347"/>
      <c r="D262" s="347"/>
      <c r="E262" s="347"/>
      <c r="F262" s="347"/>
      <c r="G262" s="347"/>
      <c r="H262" s="347"/>
      <c r="I262" s="347"/>
      <c r="J262" s="348"/>
      <c r="K262" s="47"/>
    </row>
    <row r="263" spans="2:14">
      <c r="B263" s="349" t="s">
        <v>242</v>
      </c>
      <c r="C263" s="350"/>
      <c r="D263" s="55" t="s">
        <v>205</v>
      </c>
      <c r="E263" s="331" t="s">
        <v>396</v>
      </c>
      <c r="F263" s="331"/>
      <c r="G263" s="331"/>
      <c r="H263" s="331"/>
      <c r="I263" s="331"/>
      <c r="J263" s="356"/>
      <c r="K263" s="47"/>
    </row>
    <row r="264" spans="2:14">
      <c r="B264" s="351"/>
      <c r="C264" s="352"/>
      <c r="D264" s="332" t="s">
        <v>92</v>
      </c>
      <c r="E264" s="338" t="s">
        <v>397</v>
      </c>
      <c r="F264" s="338"/>
      <c r="G264" s="338"/>
      <c r="H264" s="338"/>
      <c r="I264" s="338"/>
      <c r="J264" s="339"/>
      <c r="K264" s="47"/>
    </row>
    <row r="265" spans="2:14">
      <c r="B265" s="351"/>
      <c r="C265" s="352"/>
      <c r="D265" s="332"/>
      <c r="E265" s="338"/>
      <c r="F265" s="338"/>
      <c r="G265" s="340"/>
      <c r="H265" s="340"/>
      <c r="I265" s="340"/>
      <c r="J265" s="341"/>
      <c r="K265" s="47"/>
    </row>
    <row r="266" spans="2:14">
      <c r="B266" s="351"/>
      <c r="C266" s="352"/>
      <c r="D266" s="332"/>
      <c r="E266" s="338"/>
      <c r="F266" s="338"/>
      <c r="G266" s="340"/>
      <c r="H266" s="340"/>
      <c r="I266" s="340"/>
      <c r="J266" s="341"/>
      <c r="K266" s="47"/>
    </row>
    <row r="267" spans="2:14">
      <c r="B267" s="351"/>
      <c r="C267" s="352"/>
      <c r="D267" s="56" t="s">
        <v>174</v>
      </c>
      <c r="E267" s="57" t="s">
        <v>75</v>
      </c>
      <c r="F267" s="342" t="s">
        <v>206</v>
      </c>
      <c r="G267" s="353">
        <f>H274</f>
        <v>44.87</v>
      </c>
      <c r="H267" s="353"/>
      <c r="I267" s="353">
        <f>J274</f>
        <v>46.23</v>
      </c>
      <c r="J267" s="353"/>
      <c r="K267" s="47"/>
    </row>
    <row r="268" spans="2:14">
      <c r="B268" s="351"/>
      <c r="C268" s="352"/>
      <c r="D268" s="56" t="s">
        <v>175</v>
      </c>
      <c r="E268" s="57">
        <v>1</v>
      </c>
      <c r="F268" s="342"/>
      <c r="G268" s="353"/>
      <c r="H268" s="353"/>
      <c r="I268" s="353"/>
      <c r="J268" s="353"/>
      <c r="K268" s="47"/>
      <c r="M268" s="58"/>
      <c r="N268" s="58"/>
    </row>
    <row r="269" spans="2:14">
      <c r="B269" s="59"/>
      <c r="C269" s="60"/>
      <c r="D269" s="61"/>
      <c r="E269" s="62"/>
      <c r="F269" s="63"/>
      <c r="G269" s="379" t="s">
        <v>93</v>
      </c>
      <c r="H269" s="379"/>
      <c r="I269" s="379" t="s">
        <v>94</v>
      </c>
      <c r="J269" s="379"/>
      <c r="K269" s="47"/>
    </row>
    <row r="270" spans="2:14" s="2" customFormat="1" ht="24">
      <c r="B270" s="64" t="s">
        <v>63</v>
      </c>
      <c r="C270" s="65" t="s">
        <v>64</v>
      </c>
      <c r="D270" s="66" t="s">
        <v>65</v>
      </c>
      <c r="E270" s="67" t="s">
        <v>62</v>
      </c>
      <c r="F270" s="68" t="s">
        <v>67</v>
      </c>
      <c r="G270" s="69" t="s">
        <v>66</v>
      </c>
      <c r="H270" s="70" t="s">
        <v>68</v>
      </c>
      <c r="I270" s="69" t="s">
        <v>66</v>
      </c>
      <c r="J270" s="69" t="s">
        <v>68</v>
      </c>
      <c r="K270" s="71"/>
      <c r="L270" s="1"/>
    </row>
    <row r="271" spans="2:14">
      <c r="B271" s="72" t="s">
        <v>767</v>
      </c>
      <c r="C271" s="73" t="s">
        <v>815</v>
      </c>
      <c r="D271" s="74" t="s">
        <v>814</v>
      </c>
      <c r="E271" s="75" t="s">
        <v>87</v>
      </c>
      <c r="F271" s="76">
        <v>1</v>
      </c>
      <c r="G271" s="77">
        <v>33.29</v>
      </c>
      <c r="H271" s="78">
        <f t="shared" ref="H271:H273" si="22">TRUNC($F271*G271,2)</f>
        <v>33.29</v>
      </c>
      <c r="I271" s="77">
        <v>33.29</v>
      </c>
      <c r="J271" s="78">
        <f t="shared" ref="J271:J273" si="23">TRUNC($F271*I271,2)</f>
        <v>33.29</v>
      </c>
      <c r="K271" s="47"/>
      <c r="M271" s="58"/>
      <c r="N271" s="58"/>
    </row>
    <row r="272" spans="2:14" ht="36">
      <c r="B272" s="72" t="s">
        <v>98</v>
      </c>
      <c r="C272" s="73" t="s">
        <v>176</v>
      </c>
      <c r="D272" s="74" t="s">
        <v>177</v>
      </c>
      <c r="E272" s="75" t="s">
        <v>70</v>
      </c>
      <c r="F272" s="76" t="s">
        <v>398</v>
      </c>
      <c r="G272" s="77">
        <v>18.79</v>
      </c>
      <c r="H272" s="78">
        <f t="shared" si="22"/>
        <v>2.85</v>
      </c>
      <c r="I272" s="77">
        <v>20.82</v>
      </c>
      <c r="J272" s="78">
        <f t="shared" si="23"/>
        <v>3.16</v>
      </c>
      <c r="K272" s="47"/>
      <c r="M272" s="58"/>
      <c r="N272" s="58"/>
    </row>
    <row r="273" spans="2:14" ht="36">
      <c r="B273" s="72" t="s">
        <v>98</v>
      </c>
      <c r="C273" s="73" t="s">
        <v>178</v>
      </c>
      <c r="D273" s="74" t="s">
        <v>179</v>
      </c>
      <c r="E273" s="75" t="s">
        <v>70</v>
      </c>
      <c r="F273" s="76" t="s">
        <v>399</v>
      </c>
      <c r="G273" s="77">
        <v>23.97</v>
      </c>
      <c r="H273" s="78">
        <f t="shared" si="22"/>
        <v>8.73</v>
      </c>
      <c r="I273" s="77">
        <v>26.84</v>
      </c>
      <c r="J273" s="78">
        <f t="shared" si="23"/>
        <v>9.7799999999999994</v>
      </c>
      <c r="K273" s="47"/>
      <c r="M273" s="58"/>
      <c r="N273" s="58"/>
    </row>
    <row r="274" spans="2:14">
      <c r="B274" s="79"/>
      <c r="C274" s="80"/>
      <c r="D274" s="80"/>
      <c r="E274" s="80"/>
      <c r="F274" s="81"/>
      <c r="G274" s="82" t="s">
        <v>78</v>
      </c>
      <c r="H274" s="82">
        <f>TRUNC(SUM(H271:H273),2)</f>
        <v>44.87</v>
      </c>
      <c r="I274" s="82" t="s">
        <v>78</v>
      </c>
      <c r="J274" s="82">
        <f>TRUNC(SUM(J271:J273),2)</f>
        <v>46.23</v>
      </c>
      <c r="K274" s="83"/>
      <c r="M274" s="58"/>
      <c r="N274" s="58"/>
    </row>
    <row r="275" spans="2:14">
      <c r="B275" s="85"/>
      <c r="C275" s="86"/>
      <c r="D275" s="86"/>
      <c r="E275" s="86"/>
      <c r="F275" s="86"/>
      <c r="G275" s="87"/>
      <c r="H275" s="87"/>
      <c r="I275" s="87"/>
      <c r="J275" s="88"/>
    </row>
    <row r="277" spans="2:14">
      <c r="B277" s="343" t="s">
        <v>813</v>
      </c>
      <c r="C277" s="344"/>
      <c r="D277" s="344"/>
      <c r="E277" s="344"/>
      <c r="F277" s="344"/>
      <c r="G277" s="344"/>
      <c r="H277" s="344"/>
      <c r="I277" s="344"/>
      <c r="J277" s="345"/>
      <c r="K277" s="47"/>
      <c r="L277" s="91">
        <v>15</v>
      </c>
    </row>
    <row r="278" spans="2:14" ht="18" customHeight="1">
      <c r="B278" s="346"/>
      <c r="C278" s="347"/>
      <c r="D278" s="347"/>
      <c r="E278" s="347"/>
      <c r="F278" s="347"/>
      <c r="G278" s="347"/>
      <c r="H278" s="347"/>
      <c r="I278" s="347"/>
      <c r="J278" s="348"/>
      <c r="K278" s="47"/>
    </row>
    <row r="279" spans="2:14">
      <c r="B279" s="349" t="s">
        <v>243</v>
      </c>
      <c r="C279" s="350"/>
      <c r="D279" s="55" t="s">
        <v>205</v>
      </c>
      <c r="E279" s="331" t="s">
        <v>396</v>
      </c>
      <c r="F279" s="331"/>
      <c r="G279" s="331"/>
      <c r="H279" s="331"/>
      <c r="I279" s="331"/>
      <c r="J279" s="356"/>
      <c r="K279" s="47"/>
    </row>
    <row r="280" spans="2:14">
      <c r="B280" s="351"/>
      <c r="C280" s="352"/>
      <c r="D280" s="332" t="s">
        <v>92</v>
      </c>
      <c r="E280" s="338" t="s">
        <v>397</v>
      </c>
      <c r="F280" s="338"/>
      <c r="G280" s="338"/>
      <c r="H280" s="338"/>
      <c r="I280" s="338"/>
      <c r="J280" s="339"/>
      <c r="K280" s="47"/>
    </row>
    <row r="281" spans="2:14">
      <c r="B281" s="351"/>
      <c r="C281" s="352"/>
      <c r="D281" s="332"/>
      <c r="E281" s="338"/>
      <c r="F281" s="338"/>
      <c r="G281" s="340"/>
      <c r="H281" s="340"/>
      <c r="I281" s="340"/>
      <c r="J281" s="341"/>
      <c r="K281" s="47"/>
    </row>
    <row r="282" spans="2:14">
      <c r="B282" s="351"/>
      <c r="C282" s="352"/>
      <c r="D282" s="332"/>
      <c r="E282" s="338"/>
      <c r="F282" s="338"/>
      <c r="G282" s="340"/>
      <c r="H282" s="340"/>
      <c r="I282" s="340"/>
      <c r="J282" s="341"/>
      <c r="K282" s="47"/>
    </row>
    <row r="283" spans="2:14">
      <c r="B283" s="351"/>
      <c r="C283" s="352"/>
      <c r="D283" s="56" t="s">
        <v>174</v>
      </c>
      <c r="E283" s="57" t="s">
        <v>75</v>
      </c>
      <c r="F283" s="342" t="s">
        <v>206</v>
      </c>
      <c r="G283" s="353">
        <f>H290</f>
        <v>41.48</v>
      </c>
      <c r="H283" s="353"/>
      <c r="I283" s="353">
        <f>J290</f>
        <v>42.33</v>
      </c>
      <c r="J283" s="353"/>
      <c r="K283" s="47"/>
    </row>
    <row r="284" spans="2:14">
      <c r="B284" s="351"/>
      <c r="C284" s="352"/>
      <c r="D284" s="56" t="s">
        <v>175</v>
      </c>
      <c r="E284" s="57">
        <v>1</v>
      </c>
      <c r="F284" s="342"/>
      <c r="G284" s="353"/>
      <c r="H284" s="353"/>
      <c r="I284" s="353"/>
      <c r="J284" s="353"/>
      <c r="K284" s="47"/>
      <c r="M284" s="58"/>
      <c r="N284" s="58"/>
    </row>
    <row r="285" spans="2:14">
      <c r="B285" s="59"/>
      <c r="C285" s="60"/>
      <c r="D285" s="61"/>
      <c r="E285" s="62"/>
      <c r="F285" s="63"/>
      <c r="G285" s="379" t="s">
        <v>93</v>
      </c>
      <c r="H285" s="379"/>
      <c r="I285" s="379" t="s">
        <v>94</v>
      </c>
      <c r="J285" s="379"/>
      <c r="K285" s="47"/>
    </row>
    <row r="286" spans="2:14" s="2" customFormat="1" ht="24">
      <c r="B286" s="64" t="s">
        <v>63</v>
      </c>
      <c r="C286" s="65" t="s">
        <v>64</v>
      </c>
      <c r="D286" s="66" t="s">
        <v>65</v>
      </c>
      <c r="E286" s="67" t="s">
        <v>62</v>
      </c>
      <c r="F286" s="68" t="s">
        <v>67</v>
      </c>
      <c r="G286" s="69" t="s">
        <v>66</v>
      </c>
      <c r="H286" s="70" t="s">
        <v>68</v>
      </c>
      <c r="I286" s="69" t="s">
        <v>66</v>
      </c>
      <c r="J286" s="69" t="s">
        <v>68</v>
      </c>
      <c r="K286" s="71"/>
      <c r="L286" s="1"/>
    </row>
    <row r="287" spans="2:14">
      <c r="B287" s="72" t="s">
        <v>767</v>
      </c>
      <c r="C287" s="73" t="s">
        <v>248</v>
      </c>
      <c r="D287" s="74" t="s">
        <v>816</v>
      </c>
      <c r="E287" s="75" t="s">
        <v>87</v>
      </c>
      <c r="F287" s="76">
        <v>1</v>
      </c>
      <c r="G287" s="77">
        <v>29.9</v>
      </c>
      <c r="H287" s="78">
        <f t="shared" ref="H287:H289" si="24">TRUNC($F287*G287,2)</f>
        <v>29.9</v>
      </c>
      <c r="I287" s="77">
        <v>29.39</v>
      </c>
      <c r="J287" s="78">
        <f t="shared" ref="J287:J289" si="25">TRUNC($F287*I287,2)</f>
        <v>29.39</v>
      </c>
      <c r="K287" s="47"/>
      <c r="M287" s="58"/>
      <c r="N287" s="58"/>
    </row>
    <row r="288" spans="2:14" ht="36">
      <c r="B288" s="72" t="s">
        <v>98</v>
      </c>
      <c r="C288" s="73" t="s">
        <v>176</v>
      </c>
      <c r="D288" s="74" t="s">
        <v>177</v>
      </c>
      <c r="E288" s="75" t="s">
        <v>70</v>
      </c>
      <c r="F288" s="76" t="s">
        <v>398</v>
      </c>
      <c r="G288" s="77">
        <v>18.79</v>
      </c>
      <c r="H288" s="78">
        <f t="shared" si="24"/>
        <v>2.85</v>
      </c>
      <c r="I288" s="77">
        <v>20.82</v>
      </c>
      <c r="J288" s="78">
        <f t="shared" si="25"/>
        <v>3.16</v>
      </c>
      <c r="K288" s="47"/>
      <c r="M288" s="58"/>
      <c r="N288" s="58"/>
    </row>
    <row r="289" spans="2:14" ht="36">
      <c r="B289" s="72" t="s">
        <v>98</v>
      </c>
      <c r="C289" s="73" t="s">
        <v>178</v>
      </c>
      <c r="D289" s="74" t="s">
        <v>179</v>
      </c>
      <c r="E289" s="75" t="s">
        <v>70</v>
      </c>
      <c r="F289" s="76" t="s">
        <v>399</v>
      </c>
      <c r="G289" s="77">
        <v>23.97</v>
      </c>
      <c r="H289" s="78">
        <f t="shared" si="24"/>
        <v>8.73</v>
      </c>
      <c r="I289" s="77">
        <v>26.84</v>
      </c>
      <c r="J289" s="78">
        <f t="shared" si="25"/>
        <v>9.7799999999999994</v>
      </c>
      <c r="K289" s="47"/>
      <c r="M289" s="58"/>
      <c r="N289" s="58"/>
    </row>
    <row r="290" spans="2:14">
      <c r="B290" s="79"/>
      <c r="C290" s="80"/>
      <c r="D290" s="80"/>
      <c r="E290" s="80"/>
      <c r="F290" s="81"/>
      <c r="G290" s="82" t="s">
        <v>78</v>
      </c>
      <c r="H290" s="82">
        <f>TRUNC(SUM(H287:H289),2)</f>
        <v>41.48</v>
      </c>
      <c r="I290" s="82" t="s">
        <v>78</v>
      </c>
      <c r="J290" s="82">
        <f>TRUNC(SUM(J287:J289),2)</f>
        <v>42.33</v>
      </c>
      <c r="K290" s="83"/>
      <c r="M290" s="58"/>
      <c r="N290" s="58"/>
    </row>
    <row r="291" spans="2:14">
      <c r="B291" s="85"/>
      <c r="C291" s="86"/>
      <c r="D291" s="86"/>
      <c r="E291" s="86"/>
      <c r="F291" s="86"/>
      <c r="G291" s="87"/>
      <c r="H291" s="87"/>
      <c r="I291" s="87"/>
      <c r="J291" s="88"/>
    </row>
    <row r="293" spans="2:14">
      <c r="B293" s="343" t="s">
        <v>400</v>
      </c>
      <c r="C293" s="344"/>
      <c r="D293" s="344"/>
      <c r="E293" s="344"/>
      <c r="F293" s="344"/>
      <c r="G293" s="344"/>
      <c r="H293" s="344"/>
      <c r="I293" s="344"/>
      <c r="J293" s="345"/>
      <c r="K293" s="47"/>
      <c r="L293" s="91">
        <v>16</v>
      </c>
    </row>
    <row r="294" spans="2:14">
      <c r="B294" s="346"/>
      <c r="C294" s="347"/>
      <c r="D294" s="347"/>
      <c r="E294" s="347"/>
      <c r="F294" s="347"/>
      <c r="G294" s="347"/>
      <c r="H294" s="347"/>
      <c r="I294" s="347"/>
      <c r="J294" s="348"/>
      <c r="K294" s="47"/>
    </row>
    <row r="295" spans="2:14">
      <c r="B295" s="349" t="s">
        <v>246</v>
      </c>
      <c r="C295" s="350"/>
      <c r="D295" s="55" t="s">
        <v>205</v>
      </c>
      <c r="E295" s="331" t="s">
        <v>401</v>
      </c>
      <c r="F295" s="331"/>
      <c r="G295" s="331"/>
      <c r="H295" s="331"/>
      <c r="I295" s="331"/>
      <c r="J295" s="356"/>
      <c r="K295" s="47"/>
    </row>
    <row r="296" spans="2:14">
      <c r="B296" s="351"/>
      <c r="C296" s="352"/>
      <c r="D296" s="332" t="s">
        <v>92</v>
      </c>
      <c r="E296" s="338" t="s">
        <v>402</v>
      </c>
      <c r="F296" s="338"/>
      <c r="G296" s="338"/>
      <c r="H296" s="338"/>
      <c r="I296" s="338"/>
      <c r="J296" s="339"/>
      <c r="K296" s="47"/>
    </row>
    <row r="297" spans="2:14">
      <c r="B297" s="351"/>
      <c r="C297" s="352"/>
      <c r="D297" s="332"/>
      <c r="E297" s="338"/>
      <c r="F297" s="338"/>
      <c r="G297" s="340"/>
      <c r="H297" s="340"/>
      <c r="I297" s="340"/>
      <c r="J297" s="341"/>
      <c r="K297" s="47"/>
    </row>
    <row r="298" spans="2:14">
      <c r="B298" s="351"/>
      <c r="C298" s="352"/>
      <c r="D298" s="332"/>
      <c r="E298" s="338"/>
      <c r="F298" s="338"/>
      <c r="G298" s="340"/>
      <c r="H298" s="340"/>
      <c r="I298" s="340"/>
      <c r="J298" s="341"/>
      <c r="K298" s="47"/>
    </row>
    <row r="299" spans="2:14">
      <c r="B299" s="351"/>
      <c r="C299" s="352"/>
      <c r="D299" s="332"/>
      <c r="E299" s="338"/>
      <c r="F299" s="338"/>
      <c r="G299" s="340"/>
      <c r="H299" s="340"/>
      <c r="I299" s="340"/>
      <c r="J299" s="341"/>
      <c r="K299" s="47"/>
    </row>
    <row r="300" spans="2:14">
      <c r="B300" s="351"/>
      <c r="C300" s="352"/>
      <c r="D300" s="56" t="s">
        <v>174</v>
      </c>
      <c r="E300" s="57" t="s">
        <v>75</v>
      </c>
      <c r="F300" s="342" t="s">
        <v>206</v>
      </c>
      <c r="G300" s="353">
        <f>H307</f>
        <v>70.150000000000006</v>
      </c>
      <c r="H300" s="353"/>
      <c r="I300" s="353">
        <f>J307</f>
        <v>71.69</v>
      </c>
      <c r="J300" s="353"/>
      <c r="K300" s="47"/>
    </row>
    <row r="301" spans="2:14">
      <c r="B301" s="351"/>
      <c r="C301" s="352"/>
      <c r="D301" s="56" t="s">
        <v>175</v>
      </c>
      <c r="E301" s="57">
        <v>1</v>
      </c>
      <c r="F301" s="342"/>
      <c r="G301" s="353"/>
      <c r="H301" s="353"/>
      <c r="I301" s="353"/>
      <c r="J301" s="353"/>
      <c r="K301" s="47"/>
      <c r="M301" s="58"/>
      <c r="N301" s="58"/>
    </row>
    <row r="302" spans="2:14">
      <c r="B302" s="59"/>
      <c r="C302" s="60"/>
      <c r="D302" s="61"/>
      <c r="E302" s="62"/>
      <c r="F302" s="63"/>
      <c r="G302" s="379" t="s">
        <v>93</v>
      </c>
      <c r="H302" s="379"/>
      <c r="I302" s="379" t="s">
        <v>94</v>
      </c>
      <c r="J302" s="379"/>
      <c r="K302" s="47"/>
    </row>
    <row r="303" spans="2:14" s="2" customFormat="1" ht="24">
      <c r="B303" s="64" t="s">
        <v>63</v>
      </c>
      <c r="C303" s="65" t="s">
        <v>64</v>
      </c>
      <c r="D303" s="66" t="s">
        <v>65</v>
      </c>
      <c r="E303" s="67" t="s">
        <v>62</v>
      </c>
      <c r="F303" s="68" t="s">
        <v>67</v>
      </c>
      <c r="G303" s="69" t="s">
        <v>66</v>
      </c>
      <c r="H303" s="70" t="s">
        <v>68</v>
      </c>
      <c r="I303" s="69" t="s">
        <v>66</v>
      </c>
      <c r="J303" s="69" t="s">
        <v>68</v>
      </c>
      <c r="K303" s="71"/>
      <c r="L303" s="1"/>
    </row>
    <row r="304" spans="2:14" ht="24">
      <c r="B304" s="72" t="s">
        <v>95</v>
      </c>
      <c r="C304" s="73" t="s">
        <v>210</v>
      </c>
      <c r="D304" s="74" t="s">
        <v>403</v>
      </c>
      <c r="E304" s="75" t="s">
        <v>87</v>
      </c>
      <c r="F304" s="76" t="s">
        <v>96</v>
      </c>
      <c r="G304" s="77">
        <v>56.91</v>
      </c>
      <c r="H304" s="78">
        <f t="shared" ref="H304:H306" si="26">TRUNC($F304*G304,2)</f>
        <v>56.91</v>
      </c>
      <c r="I304" s="77">
        <v>56.91</v>
      </c>
      <c r="J304" s="78">
        <f t="shared" ref="J304:J306" si="27">TRUNC($F304*I304,2)</f>
        <v>56.91</v>
      </c>
      <c r="K304" s="47"/>
      <c r="M304" s="58"/>
      <c r="N304" s="58"/>
    </row>
    <row r="305" spans="2:14" ht="36">
      <c r="B305" s="72" t="s">
        <v>98</v>
      </c>
      <c r="C305" s="73" t="s">
        <v>176</v>
      </c>
      <c r="D305" s="74" t="s">
        <v>177</v>
      </c>
      <c r="E305" s="75" t="s">
        <v>70</v>
      </c>
      <c r="F305" s="76" t="s">
        <v>404</v>
      </c>
      <c r="G305" s="77">
        <v>18.79</v>
      </c>
      <c r="H305" s="78">
        <f t="shared" si="26"/>
        <v>3.26</v>
      </c>
      <c r="I305" s="77">
        <v>20.82</v>
      </c>
      <c r="J305" s="78">
        <f t="shared" si="27"/>
        <v>3.61</v>
      </c>
      <c r="K305" s="47"/>
      <c r="M305" s="58"/>
      <c r="N305" s="58"/>
    </row>
    <row r="306" spans="2:14" ht="36">
      <c r="B306" s="72" t="s">
        <v>98</v>
      </c>
      <c r="C306" s="73" t="s">
        <v>178</v>
      </c>
      <c r="D306" s="74" t="s">
        <v>179</v>
      </c>
      <c r="E306" s="75" t="s">
        <v>70</v>
      </c>
      <c r="F306" s="76" t="s">
        <v>405</v>
      </c>
      <c r="G306" s="77">
        <v>23.97</v>
      </c>
      <c r="H306" s="78">
        <f t="shared" si="26"/>
        <v>9.98</v>
      </c>
      <c r="I306" s="77">
        <v>26.84</v>
      </c>
      <c r="J306" s="78">
        <f t="shared" si="27"/>
        <v>11.17</v>
      </c>
      <c r="K306" s="47"/>
      <c r="M306" s="58"/>
      <c r="N306" s="58"/>
    </row>
    <row r="307" spans="2:14">
      <c r="B307" s="79"/>
      <c r="C307" s="80"/>
      <c r="D307" s="80"/>
      <c r="E307" s="80"/>
      <c r="F307" s="81"/>
      <c r="G307" s="82" t="s">
        <v>78</v>
      </c>
      <c r="H307" s="82">
        <f>TRUNC(SUM(H304:H306),2)</f>
        <v>70.150000000000006</v>
      </c>
      <c r="I307" s="82" t="s">
        <v>78</v>
      </c>
      <c r="J307" s="82">
        <f>TRUNC(SUM(J304:J306),2)</f>
        <v>71.69</v>
      </c>
      <c r="K307" s="83"/>
      <c r="M307" s="58"/>
      <c r="N307" s="58"/>
    </row>
    <row r="308" spans="2:14">
      <c r="B308" s="85"/>
      <c r="C308" s="86"/>
      <c r="D308" s="86"/>
      <c r="E308" s="86"/>
      <c r="F308" s="86"/>
      <c r="G308" s="87"/>
      <c r="H308" s="87"/>
      <c r="I308" s="87"/>
      <c r="J308" s="88"/>
    </row>
    <row r="310" spans="2:14">
      <c r="B310" s="343" t="s">
        <v>237</v>
      </c>
      <c r="C310" s="344"/>
      <c r="D310" s="344"/>
      <c r="E310" s="344"/>
      <c r="F310" s="344"/>
      <c r="G310" s="344"/>
      <c r="H310" s="344"/>
      <c r="I310" s="344"/>
      <c r="J310" s="345"/>
      <c r="K310" s="47"/>
      <c r="L310" s="91">
        <v>10</v>
      </c>
    </row>
    <row r="311" spans="2:14">
      <c r="B311" s="346"/>
      <c r="C311" s="347"/>
      <c r="D311" s="347"/>
      <c r="E311" s="347"/>
      <c r="F311" s="347"/>
      <c r="G311" s="347"/>
      <c r="H311" s="347"/>
      <c r="I311" s="347"/>
      <c r="J311" s="348"/>
      <c r="K311" s="47"/>
    </row>
    <row r="312" spans="2:14">
      <c r="B312" s="349" t="s">
        <v>247</v>
      </c>
      <c r="C312" s="350"/>
      <c r="D312" s="55" t="s">
        <v>205</v>
      </c>
      <c r="E312" s="331" t="s">
        <v>251</v>
      </c>
      <c r="F312" s="331"/>
      <c r="G312" s="331"/>
      <c r="H312" s="331"/>
      <c r="I312" s="331"/>
      <c r="J312" s="356"/>
      <c r="K312" s="47"/>
    </row>
    <row r="313" spans="2:14">
      <c r="B313" s="351"/>
      <c r="C313" s="352"/>
      <c r="D313" s="332" t="s">
        <v>92</v>
      </c>
      <c r="E313" s="338" t="s">
        <v>237</v>
      </c>
      <c r="F313" s="338"/>
      <c r="G313" s="338"/>
      <c r="H313" s="338"/>
      <c r="I313" s="338"/>
      <c r="J313" s="339"/>
      <c r="K313" s="47"/>
    </row>
    <row r="314" spans="2:14">
      <c r="B314" s="351"/>
      <c r="C314" s="352"/>
      <c r="D314" s="332"/>
      <c r="E314" s="338"/>
      <c r="F314" s="338"/>
      <c r="G314" s="340"/>
      <c r="H314" s="340"/>
      <c r="I314" s="340"/>
      <c r="J314" s="341"/>
      <c r="K314" s="47"/>
    </row>
    <row r="315" spans="2:14">
      <c r="B315" s="351"/>
      <c r="C315" s="352"/>
      <c r="D315" s="95" t="s">
        <v>174</v>
      </c>
      <c r="E315" s="57" t="s">
        <v>123</v>
      </c>
      <c r="F315" s="342" t="s">
        <v>273</v>
      </c>
      <c r="G315" s="353">
        <f>H321</f>
        <v>3.84</v>
      </c>
      <c r="H315" s="353"/>
      <c r="I315" s="353">
        <f>J321</f>
        <v>4.13</v>
      </c>
      <c r="J315" s="353"/>
      <c r="K315" s="47"/>
    </row>
    <row r="316" spans="2:14">
      <c r="B316" s="351"/>
      <c r="C316" s="352"/>
      <c r="D316" s="95" t="s">
        <v>175</v>
      </c>
      <c r="E316" s="57">
        <v>1</v>
      </c>
      <c r="F316" s="342"/>
      <c r="G316" s="353"/>
      <c r="H316" s="353"/>
      <c r="I316" s="353"/>
      <c r="J316" s="353"/>
      <c r="K316" s="47"/>
      <c r="M316" s="58"/>
      <c r="N316" s="58"/>
    </row>
    <row r="317" spans="2:14">
      <c r="B317" s="59"/>
      <c r="C317" s="60"/>
      <c r="D317" s="61"/>
      <c r="E317" s="62"/>
      <c r="F317" s="63"/>
      <c r="G317" s="379" t="s">
        <v>93</v>
      </c>
      <c r="H317" s="379"/>
      <c r="I317" s="379" t="s">
        <v>94</v>
      </c>
      <c r="J317" s="379"/>
      <c r="K317" s="47"/>
    </row>
    <row r="318" spans="2:14" s="2" customFormat="1" ht="24">
      <c r="B318" s="64" t="s">
        <v>63</v>
      </c>
      <c r="C318" s="65" t="s">
        <v>64</v>
      </c>
      <c r="D318" s="66" t="s">
        <v>65</v>
      </c>
      <c r="E318" s="67" t="s">
        <v>62</v>
      </c>
      <c r="F318" s="68" t="s">
        <v>67</v>
      </c>
      <c r="G318" s="69" t="s">
        <v>66</v>
      </c>
      <c r="H318" s="70" t="s">
        <v>68</v>
      </c>
      <c r="I318" s="69" t="s">
        <v>66</v>
      </c>
      <c r="J318" s="69" t="s">
        <v>68</v>
      </c>
      <c r="K318" s="71"/>
      <c r="L318" s="1"/>
    </row>
    <row r="319" spans="2:14" ht="24">
      <c r="B319" s="72" t="s">
        <v>95</v>
      </c>
      <c r="C319" s="73" t="s">
        <v>248</v>
      </c>
      <c r="D319" s="74" t="s">
        <v>249</v>
      </c>
      <c r="E319" s="75" t="s">
        <v>250</v>
      </c>
      <c r="F319" s="97">
        <v>0.05</v>
      </c>
      <c r="G319" s="77">
        <v>23.38</v>
      </c>
      <c r="H319" s="78">
        <f>TRUNC($F319*G319,2)</f>
        <v>1.1599999999999999</v>
      </c>
      <c r="I319" s="77">
        <v>23.38</v>
      </c>
      <c r="J319" s="78">
        <f>TRUNC($F319*I319,2)</f>
        <v>1.1599999999999999</v>
      </c>
      <c r="K319" s="47"/>
      <c r="M319" s="58"/>
      <c r="N319" s="58"/>
    </row>
    <row r="320" spans="2:14" ht="36">
      <c r="B320" s="72" t="s">
        <v>98</v>
      </c>
      <c r="C320" s="73" t="s">
        <v>73</v>
      </c>
      <c r="D320" s="74" t="s">
        <v>74</v>
      </c>
      <c r="E320" s="75" t="s">
        <v>70</v>
      </c>
      <c r="F320" s="97">
        <v>0.14000000000000001</v>
      </c>
      <c r="G320" s="77">
        <v>19.149999999999999</v>
      </c>
      <c r="H320" s="78">
        <f>TRUNC($F320*G320,2)</f>
        <v>2.68</v>
      </c>
      <c r="I320" s="77">
        <v>21.28</v>
      </c>
      <c r="J320" s="78">
        <f>TRUNC($F320*I320,2)</f>
        <v>2.97</v>
      </c>
      <c r="K320" s="47"/>
      <c r="M320" s="58"/>
      <c r="N320" s="58"/>
    </row>
    <row r="321" spans="1:19">
      <c r="B321" s="79"/>
      <c r="C321" s="80"/>
      <c r="D321" s="80"/>
      <c r="E321" s="80"/>
      <c r="F321" s="81"/>
      <c r="G321" s="82" t="s">
        <v>78</v>
      </c>
      <c r="H321" s="82">
        <f>TRUNC(SUM(H319:H320),2)</f>
        <v>3.84</v>
      </c>
      <c r="I321" s="82" t="s">
        <v>78</v>
      </c>
      <c r="J321" s="82">
        <f>TRUNC(SUM(J319:J320),2)</f>
        <v>4.13</v>
      </c>
      <c r="K321" s="83"/>
      <c r="M321" s="58"/>
      <c r="N321" s="58"/>
    </row>
    <row r="322" spans="1:19" s="93" customFormat="1">
      <c r="B322" s="104"/>
      <c r="C322" s="105"/>
      <c r="D322" s="105"/>
      <c r="E322" s="105"/>
      <c r="F322" s="106"/>
      <c r="G322" s="107"/>
      <c r="H322" s="107"/>
      <c r="I322" s="107"/>
      <c r="J322" s="108"/>
      <c r="K322" s="109"/>
      <c r="L322" s="94"/>
      <c r="M322" s="110"/>
      <c r="N322" s="110"/>
    </row>
    <row r="323" spans="1:19" s="93" customFormat="1">
      <c r="L323" s="94"/>
      <c r="M323" s="101"/>
      <c r="N323" s="101"/>
      <c r="O323" s="102"/>
      <c r="S323" s="103"/>
    </row>
    <row r="324" spans="1:19" hidden="1"/>
    <row r="325" spans="1:19" s="116" customFormat="1" hidden="1">
      <c r="A325" s="43"/>
      <c r="B325" s="112"/>
      <c r="C325" s="113"/>
      <c r="D325" s="113"/>
      <c r="E325" s="113"/>
      <c r="F325" s="113"/>
      <c r="G325" s="113"/>
      <c r="H325" s="114"/>
      <c r="I325" s="113"/>
      <c r="J325" s="114"/>
      <c r="K325" s="83"/>
      <c r="L325" s="115"/>
    </row>
    <row r="326" spans="1:19">
      <c r="O326" s="117"/>
    </row>
    <row r="327" spans="1:19" hidden="1">
      <c r="O327" s="117"/>
    </row>
    <row r="328" spans="1:19" hidden="1">
      <c r="O328" s="117"/>
    </row>
    <row r="329" spans="1:19" hidden="1">
      <c r="B329" s="365" t="s">
        <v>408</v>
      </c>
      <c r="C329" s="366"/>
      <c r="D329" s="366"/>
      <c r="E329" s="366"/>
      <c r="F329" s="366"/>
      <c r="G329" s="366"/>
      <c r="H329" s="366"/>
      <c r="I329" s="366"/>
      <c r="J329" s="367"/>
      <c r="K329" s="47"/>
    </row>
    <row r="330" spans="1:19" hidden="1">
      <c r="B330" s="368"/>
      <c r="C330" s="369"/>
      <c r="D330" s="369"/>
      <c r="E330" s="369"/>
      <c r="F330" s="369"/>
      <c r="G330" s="369"/>
      <c r="H330" s="369"/>
      <c r="I330" s="369"/>
      <c r="J330" s="370"/>
      <c r="K330" s="47"/>
    </row>
    <row r="331" spans="1:19" hidden="1">
      <c r="B331" s="349" t="s">
        <v>242</v>
      </c>
      <c r="C331" s="350"/>
      <c r="D331" s="55" t="s">
        <v>205</v>
      </c>
      <c r="E331" s="331" t="s">
        <v>409</v>
      </c>
      <c r="F331" s="331"/>
      <c r="G331" s="331"/>
      <c r="H331" s="331"/>
      <c r="I331" s="331"/>
      <c r="J331" s="356"/>
      <c r="K331" s="47"/>
    </row>
    <row r="332" spans="1:19" hidden="1">
      <c r="B332" s="351"/>
      <c r="C332" s="352"/>
      <c r="D332" s="332" t="s">
        <v>92</v>
      </c>
      <c r="E332" s="338" t="s">
        <v>410</v>
      </c>
      <c r="F332" s="338"/>
      <c r="G332" s="338"/>
      <c r="H332" s="338"/>
      <c r="I332" s="338"/>
      <c r="J332" s="339"/>
      <c r="K332" s="47"/>
    </row>
    <row r="333" spans="1:19" hidden="1">
      <c r="B333" s="351"/>
      <c r="C333" s="352"/>
      <c r="D333" s="332"/>
      <c r="E333" s="338"/>
      <c r="F333" s="338"/>
      <c r="G333" s="340"/>
      <c r="H333" s="340"/>
      <c r="I333" s="340"/>
      <c r="J333" s="341"/>
      <c r="K333" s="47"/>
    </row>
    <row r="334" spans="1:19" hidden="1">
      <c r="B334" s="351"/>
      <c r="C334" s="352"/>
      <c r="D334" s="56" t="s">
        <v>174</v>
      </c>
      <c r="E334" s="57" t="s">
        <v>75</v>
      </c>
      <c r="F334" s="342" t="s">
        <v>206</v>
      </c>
      <c r="G334" s="336">
        <f>H348</f>
        <v>365.41</v>
      </c>
      <c r="H334" s="336"/>
      <c r="I334" s="337">
        <f>J348</f>
        <v>369.06</v>
      </c>
      <c r="J334" s="337"/>
      <c r="K334" s="47"/>
    </row>
    <row r="335" spans="1:19" hidden="1">
      <c r="B335" s="351"/>
      <c r="C335" s="352"/>
      <c r="D335" s="56" t="s">
        <v>175</v>
      </c>
      <c r="E335" s="57">
        <v>1</v>
      </c>
      <c r="F335" s="342"/>
      <c r="G335" s="336"/>
      <c r="H335" s="336"/>
      <c r="I335" s="337"/>
      <c r="J335" s="337"/>
      <c r="K335" s="47"/>
      <c r="M335" s="58"/>
      <c r="N335" s="58"/>
    </row>
    <row r="336" spans="1:19" hidden="1">
      <c r="B336" s="59"/>
      <c r="C336" s="60"/>
      <c r="D336" s="61"/>
      <c r="E336" s="62"/>
      <c r="F336" s="63"/>
      <c r="G336" s="318" t="s">
        <v>93</v>
      </c>
      <c r="H336" s="318"/>
      <c r="I336" s="319" t="s">
        <v>94</v>
      </c>
      <c r="J336" s="319"/>
      <c r="K336" s="47"/>
    </row>
    <row r="337" spans="2:19" s="2" customFormat="1" ht="24" hidden="1">
      <c r="B337" s="64" t="s">
        <v>63</v>
      </c>
      <c r="C337" s="65" t="s">
        <v>64</v>
      </c>
      <c r="D337" s="66" t="s">
        <v>65</v>
      </c>
      <c r="E337" s="67" t="s">
        <v>62</v>
      </c>
      <c r="F337" s="120" t="s">
        <v>67</v>
      </c>
      <c r="G337" s="121" t="s">
        <v>66</v>
      </c>
      <c r="H337" s="70" t="s">
        <v>68</v>
      </c>
      <c r="I337" s="122" t="s">
        <v>66</v>
      </c>
      <c r="J337" s="69" t="s">
        <v>68</v>
      </c>
      <c r="K337" s="71"/>
      <c r="L337" s="1"/>
    </row>
    <row r="338" spans="2:19" ht="36" hidden="1">
      <c r="B338" s="72" t="s">
        <v>95</v>
      </c>
      <c r="C338" s="73" t="s">
        <v>411</v>
      </c>
      <c r="D338" s="74" t="s">
        <v>412</v>
      </c>
      <c r="E338" s="75" t="s">
        <v>87</v>
      </c>
      <c r="F338" s="123" t="s">
        <v>96</v>
      </c>
      <c r="G338" s="124" t="s">
        <v>413</v>
      </c>
      <c r="H338" s="49">
        <f t="shared" ref="H338:H347" si="28">TRUNC($F338*G338,2)</f>
        <v>220.73</v>
      </c>
      <c r="I338" s="125" t="s">
        <v>413</v>
      </c>
      <c r="J338" s="49">
        <f t="shared" ref="J338:J347" si="29">TRUNC($F338*I338,2)</f>
        <v>220.73</v>
      </c>
      <c r="K338" s="47"/>
      <c r="N338" s="58"/>
    </row>
    <row r="339" spans="2:19" ht="24" hidden="1">
      <c r="B339" s="72" t="s">
        <v>95</v>
      </c>
      <c r="C339" s="73" t="s">
        <v>281</v>
      </c>
      <c r="D339" s="74" t="s">
        <v>282</v>
      </c>
      <c r="E339" s="75" t="s">
        <v>212</v>
      </c>
      <c r="F339" s="123" t="s">
        <v>414</v>
      </c>
      <c r="G339" s="124" t="s">
        <v>297</v>
      </c>
      <c r="H339" s="49">
        <f t="shared" si="28"/>
        <v>2.56</v>
      </c>
      <c r="I339" s="125" t="s">
        <v>297</v>
      </c>
      <c r="J339" s="49">
        <f t="shared" si="29"/>
        <v>2.56</v>
      </c>
      <c r="K339" s="47"/>
      <c r="M339" s="58"/>
      <c r="N339" s="58"/>
    </row>
    <row r="340" spans="2:19" ht="36" hidden="1">
      <c r="B340" s="72" t="s">
        <v>95</v>
      </c>
      <c r="C340" s="73" t="s">
        <v>284</v>
      </c>
      <c r="D340" s="74" t="s">
        <v>285</v>
      </c>
      <c r="E340" s="75" t="s">
        <v>75</v>
      </c>
      <c r="F340" s="123" t="s">
        <v>407</v>
      </c>
      <c r="G340" s="124" t="s">
        <v>296</v>
      </c>
      <c r="H340" s="49">
        <f t="shared" si="28"/>
        <v>4.16</v>
      </c>
      <c r="I340" s="125" t="s">
        <v>296</v>
      </c>
      <c r="J340" s="49">
        <f t="shared" si="29"/>
        <v>4.16</v>
      </c>
      <c r="K340" s="47"/>
      <c r="M340" s="58"/>
      <c r="N340" s="58"/>
    </row>
    <row r="341" spans="2:19" ht="24" hidden="1">
      <c r="B341" s="72" t="s">
        <v>95</v>
      </c>
      <c r="C341" s="73" t="s">
        <v>287</v>
      </c>
      <c r="D341" s="74" t="s">
        <v>288</v>
      </c>
      <c r="E341" s="75" t="s">
        <v>212</v>
      </c>
      <c r="F341" s="123" t="s">
        <v>415</v>
      </c>
      <c r="G341" s="124" t="s">
        <v>294</v>
      </c>
      <c r="H341" s="49">
        <f t="shared" si="28"/>
        <v>8.1</v>
      </c>
      <c r="I341" s="125" t="s">
        <v>294</v>
      </c>
      <c r="J341" s="49">
        <f t="shared" si="29"/>
        <v>8.1</v>
      </c>
      <c r="K341" s="47"/>
      <c r="M341" s="58"/>
      <c r="N341" s="58"/>
    </row>
    <row r="342" spans="2:19" ht="24" hidden="1">
      <c r="B342" s="72" t="s">
        <v>95</v>
      </c>
      <c r="C342" s="73" t="s">
        <v>416</v>
      </c>
      <c r="D342" s="74" t="s">
        <v>417</v>
      </c>
      <c r="E342" s="75" t="s">
        <v>75</v>
      </c>
      <c r="F342" s="123" t="s">
        <v>97</v>
      </c>
      <c r="G342" s="124" t="s">
        <v>418</v>
      </c>
      <c r="H342" s="49">
        <f t="shared" si="28"/>
        <v>35.58</v>
      </c>
      <c r="I342" s="125" t="s">
        <v>418</v>
      </c>
      <c r="J342" s="49">
        <f t="shared" si="29"/>
        <v>35.58</v>
      </c>
      <c r="K342" s="47"/>
      <c r="M342" s="58"/>
      <c r="N342" s="58"/>
    </row>
    <row r="343" spans="2:19" ht="36" hidden="1">
      <c r="B343" s="72" t="s">
        <v>98</v>
      </c>
      <c r="C343" s="73" t="s">
        <v>419</v>
      </c>
      <c r="D343" s="74" t="s">
        <v>420</v>
      </c>
      <c r="E343" s="75" t="s">
        <v>75</v>
      </c>
      <c r="F343" s="123">
        <v>1</v>
      </c>
      <c r="G343" s="124" t="s">
        <v>421</v>
      </c>
      <c r="H343" s="49">
        <f t="shared" si="28"/>
        <v>17</v>
      </c>
      <c r="I343" s="125" t="s">
        <v>422</v>
      </c>
      <c r="J343" s="49">
        <f t="shared" si="29"/>
        <v>17.32</v>
      </c>
      <c r="K343" s="47"/>
      <c r="M343" s="58"/>
      <c r="N343" s="58"/>
    </row>
    <row r="344" spans="2:19" ht="36" hidden="1">
      <c r="B344" s="72" t="s">
        <v>98</v>
      </c>
      <c r="C344" s="73" t="s">
        <v>423</v>
      </c>
      <c r="D344" s="74" t="s">
        <v>424</v>
      </c>
      <c r="E344" s="75" t="s">
        <v>75</v>
      </c>
      <c r="F344" s="123">
        <v>1</v>
      </c>
      <c r="G344" s="124" t="s">
        <v>425</v>
      </c>
      <c r="H344" s="49">
        <f t="shared" si="28"/>
        <v>9.91</v>
      </c>
      <c r="I344" s="125" t="s">
        <v>426</v>
      </c>
      <c r="J344" s="49">
        <f t="shared" si="29"/>
        <v>10.130000000000001</v>
      </c>
      <c r="K344" s="47"/>
      <c r="M344" s="58"/>
      <c r="N344" s="58"/>
    </row>
    <row r="345" spans="2:19" ht="36" hidden="1">
      <c r="B345" s="72" t="s">
        <v>98</v>
      </c>
      <c r="C345" s="73" t="s">
        <v>427</v>
      </c>
      <c r="D345" s="74" t="s">
        <v>428</v>
      </c>
      <c r="E345" s="75" t="s">
        <v>75</v>
      </c>
      <c r="F345" s="123">
        <v>1</v>
      </c>
      <c r="G345" s="124" t="s">
        <v>429</v>
      </c>
      <c r="H345" s="49">
        <f t="shared" si="28"/>
        <v>43.26</v>
      </c>
      <c r="I345" s="125" t="s">
        <v>430</v>
      </c>
      <c r="J345" s="49">
        <f t="shared" si="29"/>
        <v>43.57</v>
      </c>
      <c r="K345" s="47"/>
      <c r="M345" s="58"/>
      <c r="N345" s="58"/>
    </row>
    <row r="346" spans="2:19" ht="36" hidden="1">
      <c r="B346" s="72" t="s">
        <v>98</v>
      </c>
      <c r="C346" s="73" t="s">
        <v>120</v>
      </c>
      <c r="D346" s="74" t="s">
        <v>121</v>
      </c>
      <c r="E346" s="75" t="s">
        <v>70</v>
      </c>
      <c r="F346" s="123" t="s">
        <v>431</v>
      </c>
      <c r="G346" s="124" t="s">
        <v>233</v>
      </c>
      <c r="H346" s="49">
        <f t="shared" si="28"/>
        <v>14.7</v>
      </c>
      <c r="I346" s="125" t="s">
        <v>208</v>
      </c>
      <c r="J346" s="49">
        <f t="shared" si="29"/>
        <v>16.47</v>
      </c>
      <c r="K346" s="47"/>
      <c r="M346" s="58"/>
      <c r="N346" s="58"/>
    </row>
    <row r="347" spans="2:19" ht="36" hidden="1">
      <c r="B347" s="72" t="s">
        <v>98</v>
      </c>
      <c r="C347" s="73" t="s">
        <v>73</v>
      </c>
      <c r="D347" s="74" t="s">
        <v>74</v>
      </c>
      <c r="E347" s="75" t="s">
        <v>70</v>
      </c>
      <c r="F347" s="123" t="s">
        <v>432</v>
      </c>
      <c r="G347" s="124" t="s">
        <v>224</v>
      </c>
      <c r="H347" s="49">
        <f t="shared" si="28"/>
        <v>9.41</v>
      </c>
      <c r="I347" s="125" t="s">
        <v>225</v>
      </c>
      <c r="J347" s="49">
        <f t="shared" si="29"/>
        <v>10.44</v>
      </c>
      <c r="K347" s="47"/>
      <c r="M347" s="58"/>
      <c r="N347" s="58"/>
    </row>
    <row r="348" spans="2:19" hidden="1">
      <c r="B348" s="79"/>
      <c r="C348" s="80"/>
      <c r="D348" s="80"/>
      <c r="E348" s="80"/>
      <c r="F348" s="81"/>
      <c r="G348" s="118" t="s">
        <v>78</v>
      </c>
      <c r="H348" s="126">
        <f>TRUNC(SUM(H338:H347),2)</f>
        <v>365.41</v>
      </c>
      <c r="I348" s="119" t="s">
        <v>78</v>
      </c>
      <c r="J348" s="127">
        <f>TRUNC(SUM(J338:J347),2)</f>
        <v>369.06</v>
      </c>
      <c r="K348" s="83"/>
      <c r="M348" s="84"/>
      <c r="N348" s="84"/>
      <c r="O348" s="84"/>
    </row>
    <row r="349" spans="2:19" hidden="1">
      <c r="B349" s="85"/>
      <c r="C349" s="86"/>
      <c r="D349" s="86"/>
      <c r="E349" s="86"/>
      <c r="F349" s="86"/>
      <c r="G349" s="87"/>
      <c r="H349" s="87"/>
      <c r="I349" s="87"/>
      <c r="J349" s="88"/>
      <c r="M349" s="84"/>
      <c r="N349" s="84"/>
      <c r="O349" s="84"/>
    </row>
    <row r="350" spans="2:19" hidden="1">
      <c r="M350" s="84"/>
      <c r="N350" s="84"/>
      <c r="O350" s="89"/>
      <c r="S350" s="90"/>
    </row>
    <row r="351" spans="2:19" hidden="1">
      <c r="B351" s="365"/>
      <c r="C351" s="366"/>
      <c r="D351" s="366"/>
      <c r="E351" s="366"/>
      <c r="F351" s="366"/>
      <c r="G351" s="366"/>
      <c r="H351" s="366"/>
      <c r="I351" s="366"/>
      <c r="J351" s="367"/>
      <c r="K351" s="47"/>
    </row>
    <row r="352" spans="2:19" hidden="1">
      <c r="B352" s="368"/>
      <c r="C352" s="369"/>
      <c r="D352" s="369"/>
      <c r="E352" s="369"/>
      <c r="F352" s="369"/>
      <c r="G352" s="369"/>
      <c r="H352" s="369"/>
      <c r="I352" s="369"/>
      <c r="J352" s="370"/>
      <c r="K352" s="47"/>
    </row>
    <row r="353" spans="2:19" hidden="1">
      <c r="B353" s="349" t="s">
        <v>448</v>
      </c>
      <c r="C353" s="350"/>
      <c r="D353" s="55" t="s">
        <v>205</v>
      </c>
      <c r="E353" s="331" t="s">
        <v>573</v>
      </c>
      <c r="F353" s="331"/>
      <c r="G353" s="331"/>
      <c r="H353" s="331"/>
      <c r="I353" s="331"/>
      <c r="J353" s="356"/>
      <c r="K353" s="47"/>
    </row>
    <row r="354" spans="2:19" hidden="1">
      <c r="B354" s="351"/>
      <c r="C354" s="352"/>
      <c r="D354" s="332" t="s">
        <v>92</v>
      </c>
      <c r="E354" s="338" t="s">
        <v>584</v>
      </c>
      <c r="F354" s="338"/>
      <c r="G354" s="338"/>
      <c r="H354" s="338"/>
      <c r="I354" s="338"/>
      <c r="J354" s="339"/>
      <c r="K354" s="47"/>
    </row>
    <row r="355" spans="2:19" hidden="1">
      <c r="B355" s="351"/>
      <c r="C355" s="352"/>
      <c r="D355" s="332"/>
      <c r="E355" s="338"/>
      <c r="F355" s="338"/>
      <c r="G355" s="340"/>
      <c r="H355" s="340"/>
      <c r="I355" s="340"/>
      <c r="J355" s="341"/>
      <c r="K355" s="47"/>
    </row>
    <row r="356" spans="2:19" hidden="1">
      <c r="B356" s="351"/>
      <c r="C356" s="352"/>
      <c r="D356" s="56" t="s">
        <v>174</v>
      </c>
      <c r="E356" s="57" t="s">
        <v>77</v>
      </c>
      <c r="F356" s="342" t="s">
        <v>206</v>
      </c>
      <c r="G356" s="336">
        <f>H366</f>
        <v>48.72</v>
      </c>
      <c r="H356" s="336"/>
      <c r="I356" s="337">
        <f>J366</f>
        <v>53.55</v>
      </c>
      <c r="J356" s="337"/>
      <c r="K356" s="47"/>
    </row>
    <row r="357" spans="2:19" hidden="1">
      <c r="B357" s="351"/>
      <c r="C357" s="352"/>
      <c r="D357" s="56" t="s">
        <v>175</v>
      </c>
      <c r="E357" s="57">
        <v>1</v>
      </c>
      <c r="F357" s="342"/>
      <c r="G357" s="336"/>
      <c r="H357" s="336"/>
      <c r="I357" s="337"/>
      <c r="J357" s="337"/>
      <c r="K357" s="47"/>
      <c r="M357" s="58"/>
      <c r="N357" s="58"/>
    </row>
    <row r="358" spans="2:19" hidden="1">
      <c r="B358" s="59"/>
      <c r="C358" s="60"/>
      <c r="D358" s="61"/>
      <c r="E358" s="62"/>
      <c r="F358" s="63"/>
      <c r="G358" s="318" t="s">
        <v>93</v>
      </c>
      <c r="H358" s="318"/>
      <c r="I358" s="319" t="s">
        <v>94</v>
      </c>
      <c r="J358" s="319"/>
      <c r="K358" s="47"/>
    </row>
    <row r="359" spans="2:19" s="2" customFormat="1" ht="24" hidden="1">
      <c r="B359" s="64" t="s">
        <v>63</v>
      </c>
      <c r="C359" s="65" t="s">
        <v>64</v>
      </c>
      <c r="D359" s="66" t="s">
        <v>65</v>
      </c>
      <c r="E359" s="67" t="s">
        <v>62</v>
      </c>
      <c r="F359" s="120" t="s">
        <v>67</v>
      </c>
      <c r="G359" s="121" t="s">
        <v>66</v>
      </c>
      <c r="H359" s="70" t="s">
        <v>68</v>
      </c>
      <c r="I359" s="122" t="s">
        <v>66</v>
      </c>
      <c r="J359" s="69" t="s">
        <v>68</v>
      </c>
      <c r="K359" s="71"/>
      <c r="L359" s="1"/>
    </row>
    <row r="360" spans="2:19" ht="36" hidden="1">
      <c r="B360" s="72" t="s">
        <v>98</v>
      </c>
      <c r="C360" s="73" t="s">
        <v>71</v>
      </c>
      <c r="D360" s="74" t="s">
        <v>72</v>
      </c>
      <c r="E360" s="75" t="s">
        <v>70</v>
      </c>
      <c r="F360" s="123">
        <v>1.1000000000000001</v>
      </c>
      <c r="G360" s="124" t="s">
        <v>222</v>
      </c>
      <c r="H360" s="49">
        <f t="shared" ref="H360:H365" si="30">TRUNC($F360*G360,2)</f>
        <v>20.13</v>
      </c>
      <c r="I360" s="125" t="s">
        <v>223</v>
      </c>
      <c r="J360" s="49">
        <f t="shared" ref="J360:J365" si="31">TRUNC($F360*I360,2)</f>
        <v>22.49</v>
      </c>
      <c r="K360" s="47"/>
      <c r="M360" s="43" t="s">
        <v>578</v>
      </c>
      <c r="N360" s="58"/>
    </row>
    <row r="361" spans="2:19" ht="36" hidden="1">
      <c r="B361" s="72" t="s">
        <v>98</v>
      </c>
      <c r="C361" s="73" t="s">
        <v>73</v>
      </c>
      <c r="D361" s="74" t="s">
        <v>74</v>
      </c>
      <c r="E361" s="75" t="s">
        <v>70</v>
      </c>
      <c r="F361" s="123">
        <v>1.524</v>
      </c>
      <c r="G361" s="124" t="s">
        <v>224</v>
      </c>
      <c r="H361" s="49">
        <f t="shared" si="30"/>
        <v>22.55</v>
      </c>
      <c r="I361" s="125" t="s">
        <v>225</v>
      </c>
      <c r="J361" s="49">
        <f t="shared" si="31"/>
        <v>25.02</v>
      </c>
      <c r="K361" s="47"/>
      <c r="M361" s="58"/>
      <c r="N361" s="58"/>
    </row>
    <row r="362" spans="2:19" ht="24" hidden="1">
      <c r="B362" s="72" t="s">
        <v>576</v>
      </c>
      <c r="C362" s="73" t="s">
        <v>575</v>
      </c>
      <c r="D362" s="128" t="s">
        <v>574</v>
      </c>
      <c r="E362" s="75" t="s">
        <v>77</v>
      </c>
      <c r="F362" s="123">
        <v>1</v>
      </c>
      <c r="G362" s="124"/>
      <c r="H362" s="49">
        <f t="shared" si="30"/>
        <v>0</v>
      </c>
      <c r="I362" s="125"/>
      <c r="J362" s="49">
        <f t="shared" si="31"/>
        <v>0</v>
      </c>
      <c r="K362" s="47"/>
      <c r="M362" s="58"/>
      <c r="N362" s="58"/>
    </row>
    <row r="363" spans="2:19" ht="24" hidden="1">
      <c r="B363" s="72" t="s">
        <v>95</v>
      </c>
      <c r="C363" s="73" t="s">
        <v>579</v>
      </c>
      <c r="D363" s="74" t="s">
        <v>577</v>
      </c>
      <c r="E363" s="75" t="s">
        <v>241</v>
      </c>
      <c r="F363" s="123">
        <v>1.55E-2</v>
      </c>
      <c r="G363" s="124">
        <v>90</v>
      </c>
      <c r="H363" s="49">
        <f t="shared" si="30"/>
        <v>1.39</v>
      </c>
      <c r="I363" s="125">
        <v>90</v>
      </c>
      <c r="J363" s="49">
        <f t="shared" si="31"/>
        <v>1.39</v>
      </c>
      <c r="K363" s="47"/>
      <c r="M363" s="58"/>
      <c r="N363" s="58"/>
    </row>
    <row r="364" spans="2:19" ht="24" hidden="1">
      <c r="B364" s="72" t="s">
        <v>95</v>
      </c>
      <c r="C364" s="73" t="s">
        <v>580</v>
      </c>
      <c r="D364" s="74" t="s">
        <v>581</v>
      </c>
      <c r="E364" s="75" t="s">
        <v>241</v>
      </c>
      <c r="F364" s="123">
        <v>1.2999999999999999E-2</v>
      </c>
      <c r="G364" s="124" t="s">
        <v>582</v>
      </c>
      <c r="H364" s="49">
        <f t="shared" si="30"/>
        <v>1.05</v>
      </c>
      <c r="I364" s="125" t="s">
        <v>582</v>
      </c>
      <c r="J364" s="49">
        <f t="shared" si="31"/>
        <v>1.05</v>
      </c>
      <c r="K364" s="47"/>
      <c r="M364" s="58"/>
      <c r="N364" s="58"/>
    </row>
    <row r="365" spans="2:19" ht="24" hidden="1">
      <c r="B365" s="72" t="s">
        <v>95</v>
      </c>
      <c r="C365" s="73" t="s">
        <v>252</v>
      </c>
      <c r="D365" s="74" t="s">
        <v>253</v>
      </c>
      <c r="E365" s="75" t="s">
        <v>105</v>
      </c>
      <c r="F365" s="123">
        <v>5.54</v>
      </c>
      <c r="G365" s="124" t="s">
        <v>583</v>
      </c>
      <c r="H365" s="49">
        <f t="shared" si="30"/>
        <v>3.6</v>
      </c>
      <c r="I365" s="125" t="s">
        <v>583</v>
      </c>
      <c r="J365" s="49">
        <f t="shared" si="31"/>
        <v>3.6</v>
      </c>
      <c r="K365" s="47"/>
      <c r="M365" s="58"/>
      <c r="N365" s="58"/>
    </row>
    <row r="366" spans="2:19" hidden="1">
      <c r="B366" s="79"/>
      <c r="C366" s="80"/>
      <c r="D366" s="80"/>
      <c r="E366" s="80"/>
      <c r="F366" s="81"/>
      <c r="G366" s="118" t="s">
        <v>78</v>
      </c>
      <c r="H366" s="126">
        <f>TRUNC(SUM(H360:H365),2)</f>
        <v>48.72</v>
      </c>
      <c r="I366" s="119" t="s">
        <v>78</v>
      </c>
      <c r="J366" s="127">
        <f>TRUNC(SUM(J360:J365),2)</f>
        <v>53.55</v>
      </c>
      <c r="K366" s="83"/>
      <c r="M366" s="84"/>
      <c r="N366" s="84"/>
      <c r="O366" s="84"/>
    </row>
    <row r="367" spans="2:19" hidden="1">
      <c r="B367" s="85"/>
      <c r="C367" s="86"/>
      <c r="D367" s="86"/>
      <c r="E367" s="86"/>
      <c r="F367" s="86"/>
      <c r="G367" s="87"/>
      <c r="H367" s="87"/>
      <c r="I367" s="87"/>
      <c r="J367" s="88"/>
      <c r="M367" s="84"/>
      <c r="N367" s="84"/>
      <c r="O367" s="84"/>
    </row>
    <row r="368" spans="2:19" hidden="1">
      <c r="M368" s="84"/>
      <c r="N368" s="84"/>
      <c r="O368" s="89"/>
      <c r="S368" s="90"/>
    </row>
    <row r="369" spans="2:14" hidden="1">
      <c r="B369" s="365" t="s">
        <v>436</v>
      </c>
      <c r="C369" s="366"/>
      <c r="D369" s="366"/>
      <c r="E369" s="366"/>
      <c r="F369" s="366"/>
      <c r="G369" s="366"/>
      <c r="H369" s="366"/>
      <c r="I369" s="366"/>
      <c r="J369" s="367"/>
      <c r="K369" s="47"/>
    </row>
    <row r="370" spans="2:14" hidden="1">
      <c r="B370" s="368"/>
      <c r="C370" s="369"/>
      <c r="D370" s="369"/>
      <c r="E370" s="369"/>
      <c r="F370" s="369"/>
      <c r="G370" s="369"/>
      <c r="H370" s="369"/>
      <c r="I370" s="369"/>
      <c r="J370" s="370"/>
      <c r="K370" s="47"/>
    </row>
    <row r="371" spans="2:14" hidden="1">
      <c r="B371" s="349" t="s">
        <v>214</v>
      </c>
      <c r="C371" s="350"/>
      <c r="D371" s="55" t="s">
        <v>205</v>
      </c>
      <c r="E371" s="331" t="s">
        <v>437</v>
      </c>
      <c r="F371" s="331"/>
      <c r="G371" s="331"/>
      <c r="H371" s="331"/>
      <c r="I371" s="331"/>
      <c r="J371" s="356"/>
      <c r="K371" s="47"/>
    </row>
    <row r="372" spans="2:14" hidden="1">
      <c r="B372" s="351"/>
      <c r="C372" s="352"/>
      <c r="D372" s="332" t="s">
        <v>92</v>
      </c>
      <c r="E372" s="338" t="s">
        <v>438</v>
      </c>
      <c r="F372" s="338"/>
      <c r="G372" s="338"/>
      <c r="H372" s="338"/>
      <c r="I372" s="338"/>
      <c r="J372" s="339"/>
      <c r="K372" s="47"/>
    </row>
    <row r="373" spans="2:14" hidden="1">
      <c r="B373" s="351"/>
      <c r="C373" s="352"/>
      <c r="D373" s="332"/>
      <c r="E373" s="338"/>
      <c r="F373" s="338"/>
      <c r="G373" s="340"/>
      <c r="H373" s="340"/>
      <c r="I373" s="340"/>
      <c r="J373" s="341"/>
      <c r="K373" s="47"/>
    </row>
    <row r="374" spans="2:14" hidden="1">
      <c r="B374" s="351"/>
      <c r="C374" s="352"/>
      <c r="D374" s="95" t="s">
        <v>174</v>
      </c>
      <c r="E374" s="57" t="s">
        <v>75</v>
      </c>
      <c r="F374" s="342" t="s">
        <v>273</v>
      </c>
      <c r="G374" s="336">
        <f>H381</f>
        <v>8.9700000000000006</v>
      </c>
      <c r="H374" s="336"/>
      <c r="I374" s="337">
        <f>J381</f>
        <v>9.7899999999999991</v>
      </c>
      <c r="J374" s="337"/>
      <c r="K374" s="47"/>
    </row>
    <row r="375" spans="2:14" hidden="1">
      <c r="B375" s="351"/>
      <c r="C375" s="352"/>
      <c r="D375" s="95" t="s">
        <v>175</v>
      </c>
      <c r="E375" s="57">
        <v>1</v>
      </c>
      <c r="F375" s="342"/>
      <c r="G375" s="336"/>
      <c r="H375" s="336"/>
      <c r="I375" s="337"/>
      <c r="J375" s="337"/>
      <c r="K375" s="47"/>
      <c r="M375" s="58"/>
      <c r="N375" s="58"/>
    </row>
    <row r="376" spans="2:14" hidden="1">
      <c r="B376" s="59"/>
      <c r="C376" s="60"/>
      <c r="D376" s="61"/>
      <c r="E376" s="62"/>
      <c r="F376" s="63"/>
      <c r="G376" s="318" t="s">
        <v>93</v>
      </c>
      <c r="H376" s="318"/>
      <c r="I376" s="319" t="s">
        <v>94</v>
      </c>
      <c r="J376" s="319"/>
      <c r="K376" s="47"/>
    </row>
    <row r="377" spans="2:14" s="2" customFormat="1" ht="24" hidden="1">
      <c r="B377" s="64" t="s">
        <v>63</v>
      </c>
      <c r="C377" s="65" t="s">
        <v>64</v>
      </c>
      <c r="D377" s="66" t="s">
        <v>65</v>
      </c>
      <c r="E377" s="67" t="s">
        <v>62</v>
      </c>
      <c r="F377" s="120" t="s">
        <v>67</v>
      </c>
      <c r="G377" s="121" t="s">
        <v>66</v>
      </c>
      <c r="H377" s="70" t="s">
        <v>68</v>
      </c>
      <c r="I377" s="122" t="s">
        <v>66</v>
      </c>
      <c r="J377" s="69" t="s">
        <v>68</v>
      </c>
      <c r="K377" s="71"/>
      <c r="L377" s="1"/>
    </row>
    <row r="378" spans="2:14" ht="48" hidden="1">
      <c r="B378" s="72" t="s">
        <v>98</v>
      </c>
      <c r="C378" s="73" t="s">
        <v>439</v>
      </c>
      <c r="D378" s="74" t="s">
        <v>440</v>
      </c>
      <c r="E378" s="75" t="s">
        <v>69</v>
      </c>
      <c r="F378" s="129">
        <v>5.0000000000000001E-3</v>
      </c>
      <c r="G378" s="124" t="s">
        <v>441</v>
      </c>
      <c r="H378" s="49">
        <f>TRUNC($F378*G378,2)</f>
        <v>2.35</v>
      </c>
      <c r="I378" s="125" t="s">
        <v>442</v>
      </c>
      <c r="J378" s="49">
        <f>TRUNC($F378*I378,2)</f>
        <v>2.42</v>
      </c>
      <c r="K378" s="47"/>
      <c r="M378" s="58"/>
      <c r="N378" s="58"/>
    </row>
    <row r="379" spans="2:14" ht="36" hidden="1">
      <c r="B379" s="72" t="s">
        <v>98</v>
      </c>
      <c r="C379" s="73" t="s">
        <v>71</v>
      </c>
      <c r="D379" s="74" t="s">
        <v>72</v>
      </c>
      <c r="E379" s="75" t="s">
        <v>70</v>
      </c>
      <c r="F379" s="129">
        <v>0.2</v>
      </c>
      <c r="G379" s="124" t="s">
        <v>222</v>
      </c>
      <c r="H379" s="49">
        <f>TRUNC($F379*G379,2)</f>
        <v>3.66</v>
      </c>
      <c r="I379" s="125" t="s">
        <v>223</v>
      </c>
      <c r="J379" s="49">
        <f>TRUNC($F379*I379,2)</f>
        <v>4.09</v>
      </c>
      <c r="K379" s="47"/>
      <c r="M379" s="58"/>
      <c r="N379" s="58"/>
    </row>
    <row r="380" spans="2:14" ht="36" hidden="1">
      <c r="B380" s="72" t="s">
        <v>98</v>
      </c>
      <c r="C380" s="73" t="s">
        <v>73</v>
      </c>
      <c r="D380" s="74" t="s">
        <v>74</v>
      </c>
      <c r="E380" s="75" t="s">
        <v>70</v>
      </c>
      <c r="F380" s="129">
        <v>0.2</v>
      </c>
      <c r="G380" s="124" t="s">
        <v>224</v>
      </c>
      <c r="H380" s="49">
        <f>TRUNC($F380*G380,2)</f>
        <v>2.96</v>
      </c>
      <c r="I380" s="125" t="s">
        <v>225</v>
      </c>
      <c r="J380" s="49">
        <f>TRUNC($F380*I380,2)</f>
        <v>3.28</v>
      </c>
      <c r="K380" s="47"/>
      <c r="M380" s="58"/>
      <c r="N380" s="58"/>
    </row>
    <row r="381" spans="2:14" hidden="1">
      <c r="B381" s="79"/>
      <c r="C381" s="80"/>
      <c r="D381" s="80"/>
      <c r="E381" s="80"/>
      <c r="F381" s="81"/>
      <c r="G381" s="118" t="s">
        <v>78</v>
      </c>
      <c r="H381" s="126">
        <f>TRUNC(SUM(H378:H380),2)</f>
        <v>8.9700000000000006</v>
      </c>
      <c r="I381" s="119" t="s">
        <v>78</v>
      </c>
      <c r="J381" s="127">
        <f>TRUNC(SUM(J378:J380),2)</f>
        <v>9.7899999999999991</v>
      </c>
      <c r="K381" s="83"/>
      <c r="M381" s="58"/>
      <c r="N381" s="58"/>
    </row>
    <row r="382" spans="2:14" hidden="1">
      <c r="B382" s="85"/>
      <c r="C382" s="86"/>
      <c r="D382" s="86"/>
      <c r="E382" s="86"/>
      <c r="F382" s="86"/>
      <c r="G382" s="87"/>
      <c r="H382" s="87"/>
      <c r="I382" s="87"/>
      <c r="J382" s="88"/>
    </row>
    <row r="383" spans="2:14" hidden="1"/>
    <row r="384" spans="2:14" hidden="1">
      <c r="B384" s="365" t="s">
        <v>318</v>
      </c>
      <c r="C384" s="366"/>
      <c r="D384" s="366"/>
      <c r="E384" s="366"/>
      <c r="F384" s="366"/>
      <c r="G384" s="366"/>
      <c r="H384" s="366"/>
      <c r="I384" s="366"/>
      <c r="J384" s="367"/>
      <c r="K384" s="47"/>
    </row>
    <row r="385" spans="2:15" hidden="1">
      <c r="B385" s="368"/>
      <c r="C385" s="369"/>
      <c r="D385" s="369"/>
      <c r="E385" s="369"/>
      <c r="F385" s="369"/>
      <c r="G385" s="369"/>
      <c r="H385" s="369"/>
      <c r="I385" s="369"/>
      <c r="J385" s="370"/>
      <c r="K385" s="47"/>
    </row>
    <row r="386" spans="2:15" hidden="1">
      <c r="B386" s="349" t="s">
        <v>247</v>
      </c>
      <c r="C386" s="350"/>
      <c r="D386" s="55" t="s">
        <v>205</v>
      </c>
      <c r="E386" s="331" t="s">
        <v>317</v>
      </c>
      <c r="F386" s="331"/>
      <c r="G386" s="331"/>
      <c r="H386" s="331"/>
      <c r="I386" s="331"/>
      <c r="J386" s="356"/>
      <c r="K386" s="47"/>
    </row>
    <row r="387" spans="2:15" hidden="1">
      <c r="B387" s="351"/>
      <c r="C387" s="352"/>
      <c r="D387" s="332" t="s">
        <v>92</v>
      </c>
      <c r="E387" s="338" t="s">
        <v>316</v>
      </c>
      <c r="F387" s="338"/>
      <c r="G387" s="338"/>
      <c r="H387" s="338"/>
      <c r="I387" s="338"/>
      <c r="J387" s="339"/>
      <c r="K387" s="47"/>
    </row>
    <row r="388" spans="2:15" hidden="1">
      <c r="B388" s="351"/>
      <c r="C388" s="352"/>
      <c r="D388" s="332"/>
      <c r="E388" s="338"/>
      <c r="F388" s="338"/>
      <c r="G388" s="340"/>
      <c r="H388" s="340"/>
      <c r="I388" s="340"/>
      <c r="J388" s="341"/>
      <c r="K388" s="47"/>
    </row>
    <row r="389" spans="2:15" hidden="1">
      <c r="B389" s="351"/>
      <c r="C389" s="352"/>
      <c r="D389" s="56" t="s">
        <v>174</v>
      </c>
      <c r="E389" s="57" t="s">
        <v>434</v>
      </c>
      <c r="F389" s="342" t="s">
        <v>206</v>
      </c>
      <c r="G389" s="336">
        <f>H395</f>
        <v>43.41</v>
      </c>
      <c r="H389" s="336"/>
      <c r="I389" s="337">
        <f>J395</f>
        <v>46.1</v>
      </c>
      <c r="J389" s="337"/>
      <c r="K389" s="47"/>
    </row>
    <row r="390" spans="2:15" hidden="1">
      <c r="B390" s="351"/>
      <c r="C390" s="352"/>
      <c r="D390" s="56" t="s">
        <v>175</v>
      </c>
      <c r="E390" s="57">
        <v>1</v>
      </c>
      <c r="F390" s="342"/>
      <c r="G390" s="336"/>
      <c r="H390" s="336"/>
      <c r="I390" s="337"/>
      <c r="J390" s="337"/>
      <c r="K390" s="47"/>
      <c r="M390" s="58"/>
      <c r="N390" s="58"/>
    </row>
    <row r="391" spans="2:15" hidden="1">
      <c r="B391" s="59"/>
      <c r="C391" s="60"/>
      <c r="D391" s="61"/>
      <c r="E391" s="62"/>
      <c r="F391" s="63"/>
      <c r="G391" s="318" t="s">
        <v>93</v>
      </c>
      <c r="H391" s="318"/>
      <c r="I391" s="319" t="s">
        <v>94</v>
      </c>
      <c r="J391" s="319"/>
      <c r="K391" s="47"/>
    </row>
    <row r="392" spans="2:15" s="2" customFormat="1" ht="24" hidden="1">
      <c r="B392" s="64" t="s">
        <v>63</v>
      </c>
      <c r="C392" s="65" t="s">
        <v>64</v>
      </c>
      <c r="D392" s="66" t="s">
        <v>65</v>
      </c>
      <c r="E392" s="67" t="s">
        <v>62</v>
      </c>
      <c r="F392" s="120" t="s">
        <v>67</v>
      </c>
      <c r="G392" s="121" t="s">
        <v>66</v>
      </c>
      <c r="H392" s="70" t="s">
        <v>68</v>
      </c>
      <c r="I392" s="122" t="s">
        <v>66</v>
      </c>
      <c r="J392" s="69" t="s">
        <v>68</v>
      </c>
      <c r="K392" s="71"/>
      <c r="L392" s="1"/>
    </row>
    <row r="393" spans="2:15" ht="36" hidden="1">
      <c r="B393" s="72" t="s">
        <v>98</v>
      </c>
      <c r="C393" s="73" t="s">
        <v>71</v>
      </c>
      <c r="D393" s="74" t="s">
        <v>72</v>
      </c>
      <c r="E393" s="75" t="s">
        <v>70</v>
      </c>
      <c r="F393" s="123">
        <v>0.9</v>
      </c>
      <c r="G393" s="124" t="s">
        <v>222</v>
      </c>
      <c r="H393" s="49">
        <f>TRUNC($F393*G393,2)</f>
        <v>16.47</v>
      </c>
      <c r="I393" s="125" t="s">
        <v>223</v>
      </c>
      <c r="J393" s="49">
        <f>TRUNC($F393*I393,2)</f>
        <v>18.399999999999999</v>
      </c>
      <c r="K393" s="47"/>
      <c r="L393" s="1"/>
      <c r="M393" s="58"/>
      <c r="N393" s="58"/>
    </row>
    <row r="394" spans="2:15" ht="36" hidden="1">
      <c r="B394" s="72" t="s">
        <v>98</v>
      </c>
      <c r="C394" s="73" t="s">
        <v>443</v>
      </c>
      <c r="D394" s="74" t="s">
        <v>444</v>
      </c>
      <c r="E394" s="75" t="s">
        <v>69</v>
      </c>
      <c r="F394" s="123">
        <v>0.05</v>
      </c>
      <c r="G394" s="124" t="s">
        <v>445</v>
      </c>
      <c r="H394" s="49">
        <f>TRUNC($F394*G394,2)</f>
        <v>26.94</v>
      </c>
      <c r="I394" s="125" t="s">
        <v>446</v>
      </c>
      <c r="J394" s="49">
        <f>TRUNC($F394*I394,2)</f>
        <v>27.7</v>
      </c>
      <c r="K394" s="47"/>
      <c r="L394" s="1"/>
      <c r="M394" s="58"/>
      <c r="N394" s="58"/>
    </row>
    <row r="395" spans="2:15" hidden="1">
      <c r="B395" s="79"/>
      <c r="C395" s="80"/>
      <c r="D395" s="80"/>
      <c r="E395" s="80"/>
      <c r="F395" s="81"/>
      <c r="G395" s="118" t="s">
        <v>78</v>
      </c>
      <c r="H395" s="126">
        <f>TRUNC(SUM(H393:H394),2)</f>
        <v>43.41</v>
      </c>
      <c r="I395" s="119" t="s">
        <v>78</v>
      </c>
      <c r="J395" s="127">
        <f>TRUNC(SUM(J393:J394),2)</f>
        <v>46.1</v>
      </c>
      <c r="K395" s="83"/>
      <c r="L395" s="1"/>
      <c r="M395" s="84"/>
      <c r="N395" s="84"/>
      <c r="O395" s="84"/>
    </row>
    <row r="396" spans="2:15" hidden="1">
      <c r="B396" s="85"/>
      <c r="C396" s="86"/>
      <c r="D396" s="86"/>
      <c r="E396" s="86"/>
      <c r="F396" s="86"/>
      <c r="G396" s="87"/>
      <c r="H396" s="87"/>
      <c r="I396" s="87"/>
      <c r="J396" s="88"/>
      <c r="M396" s="84"/>
      <c r="N396" s="84"/>
      <c r="O396" s="84"/>
    </row>
    <row r="397" spans="2:15" hidden="1">
      <c r="O397" s="117"/>
    </row>
    <row r="398" spans="2:15" hidden="1">
      <c r="B398" s="365" t="s">
        <v>447</v>
      </c>
      <c r="C398" s="366"/>
      <c r="D398" s="366"/>
      <c r="E398" s="366"/>
      <c r="F398" s="366"/>
      <c r="G398" s="366"/>
      <c r="H398" s="366"/>
      <c r="I398" s="366"/>
      <c r="J398" s="367"/>
      <c r="K398" s="47"/>
    </row>
    <row r="399" spans="2:15" hidden="1">
      <c r="B399" s="368"/>
      <c r="C399" s="369"/>
      <c r="D399" s="369"/>
      <c r="E399" s="369"/>
      <c r="F399" s="369"/>
      <c r="G399" s="369"/>
      <c r="H399" s="369"/>
      <c r="I399" s="369"/>
      <c r="J399" s="370"/>
      <c r="K399" s="47"/>
    </row>
    <row r="400" spans="2:15" hidden="1">
      <c r="B400" s="375" t="s">
        <v>448</v>
      </c>
      <c r="C400" s="376"/>
      <c r="D400" s="55" t="s">
        <v>205</v>
      </c>
      <c r="E400" s="331" t="s">
        <v>433</v>
      </c>
      <c r="F400" s="331"/>
      <c r="G400" s="331"/>
      <c r="H400" s="331"/>
      <c r="I400" s="331"/>
      <c r="J400" s="356"/>
      <c r="K400" s="47"/>
    </row>
    <row r="401" spans="2:15" hidden="1">
      <c r="B401" s="377"/>
      <c r="C401" s="378"/>
      <c r="D401" s="332" t="s">
        <v>92</v>
      </c>
      <c r="E401" s="338" t="s">
        <v>449</v>
      </c>
      <c r="F401" s="338"/>
      <c r="G401" s="338"/>
      <c r="H401" s="338"/>
      <c r="I401" s="338"/>
      <c r="J401" s="339"/>
      <c r="K401" s="47"/>
      <c r="L401" s="44" t="s">
        <v>450</v>
      </c>
    </row>
    <row r="402" spans="2:15" hidden="1">
      <c r="B402" s="377"/>
      <c r="C402" s="378"/>
      <c r="D402" s="332"/>
      <c r="E402" s="338"/>
      <c r="F402" s="338"/>
      <c r="G402" s="340"/>
      <c r="H402" s="340"/>
      <c r="I402" s="340"/>
      <c r="J402" s="341"/>
      <c r="K402" s="47"/>
      <c r="L402" s="44" t="str">
        <f>UPPER(E401)</f>
        <v>TRANSPORTE HORIZONTAL DE MATERIAIS A GRANEL A 30 M DE DISTÂNCIA COM CARRINHO OU GERICA</v>
      </c>
    </row>
    <row r="403" spans="2:15" hidden="1">
      <c r="B403" s="377"/>
      <c r="C403" s="378"/>
      <c r="D403" s="56" t="s">
        <v>174</v>
      </c>
      <c r="E403" s="57" t="s">
        <v>434</v>
      </c>
      <c r="F403" s="342" t="s">
        <v>206</v>
      </c>
      <c r="G403" s="336">
        <f>H408</f>
        <v>32.56</v>
      </c>
      <c r="H403" s="336"/>
      <c r="I403" s="337">
        <f>J408</f>
        <v>36.119999999999997</v>
      </c>
      <c r="J403" s="337"/>
      <c r="K403" s="47"/>
    </row>
    <row r="404" spans="2:15" hidden="1">
      <c r="B404" s="377"/>
      <c r="C404" s="378"/>
      <c r="D404" s="56" t="s">
        <v>175</v>
      </c>
      <c r="E404" s="57">
        <v>1</v>
      </c>
      <c r="F404" s="342"/>
      <c r="G404" s="336"/>
      <c r="H404" s="336"/>
      <c r="I404" s="337"/>
      <c r="J404" s="337"/>
      <c r="K404" s="47"/>
      <c r="M404" s="58"/>
      <c r="N404" s="58"/>
    </row>
    <row r="405" spans="2:15" hidden="1">
      <c r="B405" s="59"/>
      <c r="C405" s="60"/>
      <c r="D405" s="61"/>
      <c r="E405" s="62"/>
      <c r="F405" s="63"/>
      <c r="G405" s="318" t="s">
        <v>93</v>
      </c>
      <c r="H405" s="318"/>
      <c r="I405" s="319" t="s">
        <v>94</v>
      </c>
      <c r="J405" s="319"/>
      <c r="K405" s="47"/>
    </row>
    <row r="406" spans="2:15" s="2" customFormat="1" ht="24" hidden="1">
      <c r="B406" s="64" t="s">
        <v>63</v>
      </c>
      <c r="C406" s="65" t="s">
        <v>64</v>
      </c>
      <c r="D406" s="66" t="s">
        <v>65</v>
      </c>
      <c r="E406" s="67" t="s">
        <v>62</v>
      </c>
      <c r="F406" s="120" t="s">
        <v>67</v>
      </c>
      <c r="G406" s="121" t="s">
        <v>66</v>
      </c>
      <c r="H406" s="70" t="s">
        <v>68</v>
      </c>
      <c r="I406" s="122" t="s">
        <v>66</v>
      </c>
      <c r="J406" s="69" t="s">
        <v>68</v>
      </c>
      <c r="K406" s="71"/>
      <c r="L406" s="1"/>
    </row>
    <row r="407" spans="2:15" ht="36" hidden="1">
      <c r="B407" s="72" t="s">
        <v>98</v>
      </c>
      <c r="C407" s="73" t="s">
        <v>73</v>
      </c>
      <c r="D407" s="74" t="s">
        <v>74</v>
      </c>
      <c r="E407" s="75" t="s">
        <v>70</v>
      </c>
      <c r="F407" s="123">
        <v>2.2000000000000002</v>
      </c>
      <c r="G407" s="124" t="s">
        <v>224</v>
      </c>
      <c r="H407" s="49">
        <f>TRUNC($F407*G407,2)</f>
        <v>32.56</v>
      </c>
      <c r="I407" s="125" t="s">
        <v>225</v>
      </c>
      <c r="J407" s="49">
        <f>TRUNC($F407*I407,2)</f>
        <v>36.119999999999997</v>
      </c>
      <c r="K407" s="47"/>
      <c r="L407" s="1"/>
      <c r="M407" s="58"/>
      <c r="N407" s="58"/>
    </row>
    <row r="408" spans="2:15" hidden="1">
      <c r="B408" s="79"/>
      <c r="C408" s="80"/>
      <c r="D408" s="80"/>
      <c r="E408" s="80"/>
      <c r="F408" s="81"/>
      <c r="G408" s="118" t="s">
        <v>78</v>
      </c>
      <c r="H408" s="126">
        <f>TRUNC(SUM(H407:H407),2)</f>
        <v>32.56</v>
      </c>
      <c r="I408" s="119" t="s">
        <v>78</v>
      </c>
      <c r="J408" s="127">
        <f>TRUNC(SUM(J407:J407),2)</f>
        <v>36.119999999999997</v>
      </c>
      <c r="K408" s="83"/>
      <c r="L408" s="1"/>
      <c r="M408" s="84"/>
      <c r="N408" s="84"/>
      <c r="O408" s="84"/>
    </row>
    <row r="409" spans="2:15" hidden="1">
      <c r="B409" s="85"/>
      <c r="C409" s="86"/>
      <c r="D409" s="86"/>
      <c r="E409" s="86"/>
      <c r="F409" s="86"/>
      <c r="G409" s="87"/>
      <c r="H409" s="87"/>
      <c r="I409" s="87"/>
      <c r="J409" s="88"/>
      <c r="M409" s="84"/>
      <c r="N409" s="84"/>
      <c r="O409" s="84"/>
    </row>
    <row r="410" spans="2:15" hidden="1">
      <c r="O410" s="117"/>
    </row>
    <row r="411" spans="2:15" hidden="1">
      <c r="B411" s="365" t="s">
        <v>451</v>
      </c>
      <c r="C411" s="366"/>
      <c r="D411" s="366"/>
      <c r="E411" s="366"/>
      <c r="F411" s="366"/>
      <c r="G411" s="366"/>
      <c r="H411" s="366"/>
      <c r="I411" s="366"/>
      <c r="J411" s="367"/>
      <c r="K411" s="47"/>
    </row>
    <row r="412" spans="2:15" hidden="1">
      <c r="B412" s="368"/>
      <c r="C412" s="369"/>
      <c r="D412" s="369"/>
      <c r="E412" s="369"/>
      <c r="F412" s="369"/>
      <c r="G412" s="369"/>
      <c r="H412" s="369"/>
      <c r="I412" s="369"/>
      <c r="J412" s="370"/>
      <c r="K412" s="47"/>
    </row>
    <row r="413" spans="2:15" hidden="1">
      <c r="B413" s="371" t="s">
        <v>452</v>
      </c>
      <c r="C413" s="372"/>
      <c r="D413" s="55" t="s">
        <v>205</v>
      </c>
      <c r="E413" s="331" t="s">
        <v>453</v>
      </c>
      <c r="F413" s="331"/>
      <c r="G413" s="331"/>
      <c r="H413" s="331"/>
      <c r="I413" s="331"/>
      <c r="J413" s="356"/>
      <c r="K413" s="47"/>
    </row>
    <row r="414" spans="2:15" hidden="1">
      <c r="B414" s="373"/>
      <c r="C414" s="374"/>
      <c r="D414" s="332" t="s">
        <v>92</v>
      </c>
      <c r="E414" s="338" t="s">
        <v>454</v>
      </c>
      <c r="F414" s="338"/>
      <c r="G414" s="338"/>
      <c r="H414" s="338"/>
      <c r="I414" s="338"/>
      <c r="J414" s="339"/>
      <c r="K414" s="47"/>
    </row>
    <row r="415" spans="2:15" hidden="1">
      <c r="B415" s="373"/>
      <c r="C415" s="374"/>
      <c r="D415" s="332"/>
      <c r="E415" s="338"/>
      <c r="F415" s="338"/>
      <c r="G415" s="340"/>
      <c r="H415" s="340"/>
      <c r="I415" s="340"/>
      <c r="J415" s="341"/>
      <c r="K415" s="47"/>
    </row>
    <row r="416" spans="2:15" hidden="1">
      <c r="B416" s="373"/>
      <c r="C416" s="374"/>
      <c r="D416" s="56" t="s">
        <v>174</v>
      </c>
      <c r="E416" s="57" t="s">
        <v>75</v>
      </c>
      <c r="F416" s="342" t="s">
        <v>206</v>
      </c>
      <c r="G416" s="336">
        <f>H424</f>
        <v>8.4499999999999993</v>
      </c>
      <c r="H416" s="336"/>
      <c r="I416" s="337">
        <f>J424</f>
        <v>9.43</v>
      </c>
      <c r="J416" s="337"/>
      <c r="K416" s="47"/>
    </row>
    <row r="417" spans="2:15" hidden="1">
      <c r="B417" s="373"/>
      <c r="C417" s="374"/>
      <c r="D417" s="56" t="s">
        <v>175</v>
      </c>
      <c r="E417" s="57">
        <v>1</v>
      </c>
      <c r="F417" s="342"/>
      <c r="G417" s="336"/>
      <c r="H417" s="336"/>
      <c r="I417" s="337"/>
      <c r="J417" s="337"/>
      <c r="K417" s="47"/>
      <c r="M417" s="58"/>
      <c r="N417" s="58"/>
    </row>
    <row r="418" spans="2:15" hidden="1">
      <c r="B418" s="59"/>
      <c r="C418" s="60"/>
      <c r="D418" s="61"/>
      <c r="E418" s="62"/>
      <c r="F418" s="63"/>
      <c r="G418" s="318" t="s">
        <v>93</v>
      </c>
      <c r="H418" s="318"/>
      <c r="I418" s="319" t="s">
        <v>94</v>
      </c>
      <c r="J418" s="319"/>
      <c r="K418" s="47"/>
    </row>
    <row r="419" spans="2:15" s="2" customFormat="1" ht="24" hidden="1">
      <c r="B419" s="64" t="s">
        <v>63</v>
      </c>
      <c r="C419" s="65" t="s">
        <v>64</v>
      </c>
      <c r="D419" s="66" t="s">
        <v>65</v>
      </c>
      <c r="E419" s="67" t="s">
        <v>62</v>
      </c>
      <c r="F419" s="120" t="s">
        <v>67</v>
      </c>
      <c r="G419" s="121" t="s">
        <v>66</v>
      </c>
      <c r="H419" s="70" t="s">
        <v>68</v>
      </c>
      <c r="I419" s="122" t="s">
        <v>66</v>
      </c>
      <c r="J419" s="69" t="s">
        <v>68</v>
      </c>
      <c r="K419" s="71"/>
      <c r="L419" s="1"/>
    </row>
    <row r="420" spans="2:15" ht="36" hidden="1">
      <c r="B420" s="72" t="s">
        <v>98</v>
      </c>
      <c r="C420" s="73" t="s">
        <v>73</v>
      </c>
      <c r="D420" s="74" t="s">
        <v>74</v>
      </c>
      <c r="E420" s="75" t="s">
        <v>70</v>
      </c>
      <c r="F420" s="123" t="s">
        <v>455</v>
      </c>
      <c r="G420" s="124" t="s">
        <v>224</v>
      </c>
      <c r="H420" s="49">
        <f t="shared" ref="H420:H423" si="32">TRUNC($F420*G420,2)</f>
        <v>4.21</v>
      </c>
      <c r="I420" s="125" t="s">
        <v>225</v>
      </c>
      <c r="J420" s="49">
        <f t="shared" ref="J420:J423" si="33">TRUNC($F420*I420,2)</f>
        <v>4.67</v>
      </c>
      <c r="K420" s="47"/>
      <c r="M420" s="58"/>
      <c r="N420" s="58"/>
    </row>
    <row r="421" spans="2:15" ht="36" hidden="1">
      <c r="B421" s="72" t="s">
        <v>98</v>
      </c>
      <c r="C421" s="73" t="s">
        <v>456</v>
      </c>
      <c r="D421" s="74" t="s">
        <v>457</v>
      </c>
      <c r="E421" s="75" t="s">
        <v>70</v>
      </c>
      <c r="F421" s="123" t="s">
        <v>458</v>
      </c>
      <c r="G421" s="124" t="s">
        <v>459</v>
      </c>
      <c r="H421" s="49">
        <f t="shared" si="32"/>
        <v>3.79</v>
      </c>
      <c r="I421" s="125" t="s">
        <v>460</v>
      </c>
      <c r="J421" s="49">
        <f t="shared" si="33"/>
        <v>4.26</v>
      </c>
      <c r="K421" s="47"/>
      <c r="M421" s="58"/>
      <c r="N421" s="58"/>
    </row>
    <row r="422" spans="2:15" ht="36" hidden="1">
      <c r="B422" s="72" t="s">
        <v>98</v>
      </c>
      <c r="C422" s="73" t="s">
        <v>461</v>
      </c>
      <c r="D422" s="74" t="s">
        <v>462</v>
      </c>
      <c r="E422" s="75" t="s">
        <v>435</v>
      </c>
      <c r="F422" s="123" t="s">
        <v>463</v>
      </c>
      <c r="G422" s="124" t="s">
        <v>464</v>
      </c>
      <c r="H422" s="49">
        <f t="shared" si="32"/>
        <v>0.19</v>
      </c>
      <c r="I422" s="125" t="s">
        <v>465</v>
      </c>
      <c r="J422" s="49">
        <f t="shared" si="33"/>
        <v>0.21</v>
      </c>
      <c r="K422" s="47"/>
      <c r="M422" s="58"/>
      <c r="N422" s="58"/>
    </row>
    <row r="423" spans="2:15" ht="36" hidden="1">
      <c r="B423" s="72" t="s">
        <v>98</v>
      </c>
      <c r="C423" s="73" t="s">
        <v>466</v>
      </c>
      <c r="D423" s="74" t="s">
        <v>467</v>
      </c>
      <c r="E423" s="75" t="s">
        <v>468</v>
      </c>
      <c r="F423" s="123" t="s">
        <v>469</v>
      </c>
      <c r="G423" s="124" t="s">
        <v>470</v>
      </c>
      <c r="H423" s="49">
        <f t="shared" si="32"/>
        <v>0.26</v>
      </c>
      <c r="I423" s="125" t="s">
        <v>471</v>
      </c>
      <c r="J423" s="49">
        <f t="shared" si="33"/>
        <v>0.28999999999999998</v>
      </c>
      <c r="K423" s="47"/>
      <c r="M423" s="58"/>
      <c r="N423" s="58"/>
    </row>
    <row r="424" spans="2:15" hidden="1">
      <c r="B424" s="79"/>
      <c r="C424" s="80"/>
      <c r="D424" s="80"/>
      <c r="E424" s="80"/>
      <c r="F424" s="81"/>
      <c r="G424" s="118" t="s">
        <v>78</v>
      </c>
      <c r="H424" s="126">
        <f>TRUNC(SUM(H420:H423),2)</f>
        <v>8.4499999999999993</v>
      </c>
      <c r="I424" s="119" t="s">
        <v>78</v>
      </c>
      <c r="J424" s="127">
        <f>TRUNC(SUM(J420:J423),2)</f>
        <v>9.43</v>
      </c>
      <c r="K424" s="83"/>
      <c r="M424" s="84"/>
      <c r="N424" s="84"/>
      <c r="O424" s="84"/>
    </row>
    <row r="425" spans="2:15" hidden="1">
      <c r="B425" s="85"/>
      <c r="C425" s="86"/>
      <c r="D425" s="86"/>
      <c r="E425" s="86"/>
      <c r="F425" s="86"/>
      <c r="G425" s="87"/>
      <c r="H425" s="87"/>
      <c r="I425" s="87"/>
      <c r="J425" s="88"/>
      <c r="M425" s="84"/>
      <c r="N425" s="84"/>
      <c r="O425" s="84"/>
    </row>
    <row r="426" spans="2:15" hidden="1">
      <c r="O426" s="117"/>
    </row>
    <row r="427" spans="2:15" hidden="1">
      <c r="B427" s="365" t="s">
        <v>472</v>
      </c>
      <c r="C427" s="366"/>
      <c r="D427" s="366"/>
      <c r="E427" s="366"/>
      <c r="F427" s="366"/>
      <c r="G427" s="366"/>
      <c r="H427" s="366"/>
      <c r="I427" s="366"/>
      <c r="J427" s="367"/>
      <c r="K427" s="47"/>
    </row>
    <row r="428" spans="2:15" hidden="1">
      <c r="B428" s="368"/>
      <c r="C428" s="369"/>
      <c r="D428" s="369"/>
      <c r="E428" s="369"/>
      <c r="F428" s="369"/>
      <c r="G428" s="369"/>
      <c r="H428" s="369"/>
      <c r="I428" s="369"/>
      <c r="J428" s="370"/>
      <c r="K428" s="47"/>
    </row>
    <row r="429" spans="2:15" hidden="1">
      <c r="B429" s="371" t="s">
        <v>452</v>
      </c>
      <c r="C429" s="372"/>
      <c r="D429" s="55" t="s">
        <v>205</v>
      </c>
      <c r="E429" s="331" t="s">
        <v>473</v>
      </c>
      <c r="F429" s="331"/>
      <c r="G429" s="331"/>
      <c r="H429" s="331"/>
      <c r="I429" s="331"/>
      <c r="J429" s="356"/>
      <c r="K429" s="47"/>
    </row>
    <row r="430" spans="2:15" hidden="1">
      <c r="B430" s="373"/>
      <c r="C430" s="374"/>
      <c r="D430" s="332" t="s">
        <v>92</v>
      </c>
      <c r="E430" s="338" t="s">
        <v>474</v>
      </c>
      <c r="F430" s="338"/>
      <c r="G430" s="338"/>
      <c r="H430" s="338"/>
      <c r="I430" s="338"/>
      <c r="J430" s="339"/>
      <c r="K430" s="47"/>
    </row>
    <row r="431" spans="2:15" hidden="1">
      <c r="B431" s="373"/>
      <c r="C431" s="374"/>
      <c r="D431" s="332"/>
      <c r="E431" s="338"/>
      <c r="F431" s="338"/>
      <c r="G431" s="340"/>
      <c r="H431" s="340"/>
      <c r="I431" s="340"/>
      <c r="J431" s="341"/>
      <c r="K431" s="47"/>
    </row>
    <row r="432" spans="2:15" hidden="1">
      <c r="B432" s="373"/>
      <c r="C432" s="374"/>
      <c r="D432" s="56" t="s">
        <v>174</v>
      </c>
      <c r="E432" s="57" t="s">
        <v>123</v>
      </c>
      <c r="F432" s="342" t="s">
        <v>206</v>
      </c>
      <c r="G432" s="336">
        <f>H438</f>
        <v>21.61</v>
      </c>
      <c r="H432" s="336"/>
      <c r="I432" s="337">
        <f>J438</f>
        <v>23.99</v>
      </c>
      <c r="J432" s="337"/>
      <c r="K432" s="47"/>
    </row>
    <row r="433" spans="2:15" hidden="1">
      <c r="B433" s="373"/>
      <c r="C433" s="374"/>
      <c r="D433" s="56" t="s">
        <v>175</v>
      </c>
      <c r="E433" s="57">
        <v>1</v>
      </c>
      <c r="F433" s="342"/>
      <c r="G433" s="336"/>
      <c r="H433" s="336"/>
      <c r="I433" s="337"/>
      <c r="J433" s="337"/>
      <c r="K433" s="47"/>
      <c r="M433" s="58"/>
      <c r="N433" s="58"/>
    </row>
    <row r="434" spans="2:15" hidden="1">
      <c r="B434" s="59"/>
      <c r="C434" s="60"/>
      <c r="D434" s="61"/>
      <c r="E434" s="62"/>
      <c r="F434" s="63"/>
      <c r="G434" s="318" t="s">
        <v>93</v>
      </c>
      <c r="H434" s="318"/>
      <c r="I434" s="319" t="s">
        <v>94</v>
      </c>
      <c r="J434" s="319"/>
      <c r="K434" s="47"/>
    </row>
    <row r="435" spans="2:15" s="2" customFormat="1" ht="24" hidden="1">
      <c r="B435" s="64" t="s">
        <v>63</v>
      </c>
      <c r="C435" s="65" t="s">
        <v>64</v>
      </c>
      <c r="D435" s="66" t="s">
        <v>65</v>
      </c>
      <c r="E435" s="67" t="s">
        <v>62</v>
      </c>
      <c r="F435" s="120" t="s">
        <v>67</v>
      </c>
      <c r="G435" s="121" t="s">
        <v>66</v>
      </c>
      <c r="H435" s="70" t="s">
        <v>68</v>
      </c>
      <c r="I435" s="122" t="s">
        <v>66</v>
      </c>
      <c r="J435" s="69" t="s">
        <v>68</v>
      </c>
      <c r="K435" s="71"/>
      <c r="L435" s="1"/>
    </row>
    <row r="436" spans="2:15" ht="36" hidden="1">
      <c r="B436" s="72" t="s">
        <v>98</v>
      </c>
      <c r="C436" s="73" t="s">
        <v>73</v>
      </c>
      <c r="D436" s="74" t="s">
        <v>74</v>
      </c>
      <c r="E436" s="75" t="s">
        <v>70</v>
      </c>
      <c r="F436" s="123">
        <v>1.3</v>
      </c>
      <c r="G436" s="124" t="s">
        <v>224</v>
      </c>
      <c r="H436" s="49">
        <f t="shared" ref="H436:H437" si="34">TRUNC($F436*G436,2)</f>
        <v>19.239999999999998</v>
      </c>
      <c r="I436" s="125" t="s">
        <v>225</v>
      </c>
      <c r="J436" s="49">
        <f t="shared" ref="J436:J437" si="35">TRUNC($F436*I436,2)</f>
        <v>21.34</v>
      </c>
      <c r="K436" s="47"/>
      <c r="M436" s="58"/>
      <c r="N436" s="58"/>
    </row>
    <row r="437" spans="2:15" ht="36" hidden="1">
      <c r="B437" s="72" t="s">
        <v>98</v>
      </c>
      <c r="C437" s="73" t="s">
        <v>71</v>
      </c>
      <c r="D437" s="74" t="s">
        <v>72</v>
      </c>
      <c r="E437" s="75" t="s">
        <v>70</v>
      </c>
      <c r="F437" s="123">
        <v>0.13</v>
      </c>
      <c r="G437" s="124" t="s">
        <v>222</v>
      </c>
      <c r="H437" s="49">
        <f t="shared" si="34"/>
        <v>2.37</v>
      </c>
      <c r="I437" s="125" t="s">
        <v>223</v>
      </c>
      <c r="J437" s="49">
        <f t="shared" si="35"/>
        <v>2.65</v>
      </c>
      <c r="K437" s="47"/>
      <c r="M437" s="58"/>
      <c r="N437" s="58"/>
    </row>
    <row r="438" spans="2:15" hidden="1">
      <c r="B438" s="79"/>
      <c r="C438" s="80"/>
      <c r="D438" s="80"/>
      <c r="E438" s="80"/>
      <c r="F438" s="81"/>
      <c r="G438" s="118" t="s">
        <v>78</v>
      </c>
      <c r="H438" s="126">
        <f>TRUNC(SUM(H436:H437),2)</f>
        <v>21.61</v>
      </c>
      <c r="I438" s="119" t="s">
        <v>78</v>
      </c>
      <c r="J438" s="127">
        <f>TRUNC(SUM(J436:J437),2)</f>
        <v>23.99</v>
      </c>
      <c r="K438" s="83"/>
      <c r="M438" s="84"/>
      <c r="N438" s="84"/>
      <c r="O438" s="84"/>
    </row>
    <row r="439" spans="2:15" hidden="1">
      <c r="B439" s="85"/>
      <c r="C439" s="86"/>
      <c r="D439" s="86"/>
      <c r="E439" s="86"/>
      <c r="F439" s="86"/>
      <c r="G439" s="87"/>
      <c r="H439" s="87"/>
      <c r="I439" s="87"/>
      <c r="J439" s="88"/>
      <c r="M439" s="84"/>
      <c r="N439" s="84"/>
      <c r="O439" s="84"/>
    </row>
    <row r="440" spans="2:15" hidden="1">
      <c r="O440" s="117"/>
    </row>
    <row r="441" spans="2:15" hidden="1">
      <c r="B441" s="359" t="s">
        <v>475</v>
      </c>
      <c r="C441" s="360"/>
      <c r="D441" s="360"/>
      <c r="E441" s="360"/>
      <c r="F441" s="360"/>
      <c r="G441" s="360"/>
      <c r="H441" s="360"/>
      <c r="I441" s="360"/>
      <c r="J441" s="361"/>
      <c r="K441" s="47"/>
    </row>
    <row r="442" spans="2:15" hidden="1">
      <c r="B442" s="362"/>
      <c r="C442" s="363"/>
      <c r="D442" s="363"/>
      <c r="E442" s="363"/>
      <c r="F442" s="363"/>
      <c r="G442" s="363"/>
      <c r="H442" s="363"/>
      <c r="I442" s="363"/>
      <c r="J442" s="364"/>
      <c r="K442" s="47"/>
    </row>
    <row r="443" spans="2:15" ht="10.35" hidden="1" customHeight="1">
      <c r="B443" s="354" t="s">
        <v>215</v>
      </c>
      <c r="C443" s="329"/>
      <c r="D443" s="55" t="s">
        <v>205</v>
      </c>
      <c r="E443" s="331" t="s">
        <v>476</v>
      </c>
      <c r="F443" s="331"/>
      <c r="G443" s="331"/>
      <c r="H443" s="331"/>
      <c r="I443" s="331"/>
      <c r="J443" s="356"/>
      <c r="K443" s="47"/>
    </row>
    <row r="444" spans="2:15" ht="11.25" hidden="1" customHeight="1">
      <c r="B444" s="355"/>
      <c r="C444" s="330"/>
      <c r="D444" s="332" t="s">
        <v>92</v>
      </c>
      <c r="E444" s="338" t="s">
        <v>477</v>
      </c>
      <c r="F444" s="338"/>
      <c r="G444" s="338"/>
      <c r="H444" s="338"/>
      <c r="I444" s="338"/>
      <c r="J444" s="339"/>
      <c r="K444" s="47"/>
    </row>
    <row r="445" spans="2:15" ht="11.25" hidden="1" customHeight="1">
      <c r="B445" s="355"/>
      <c r="C445" s="330"/>
      <c r="D445" s="332"/>
      <c r="E445" s="338"/>
      <c r="F445" s="338"/>
      <c r="G445" s="340"/>
      <c r="H445" s="340"/>
      <c r="I445" s="340"/>
      <c r="J445" s="341"/>
      <c r="K445" s="47"/>
    </row>
    <row r="446" spans="2:15" ht="10.35" hidden="1" customHeight="1">
      <c r="B446" s="355"/>
      <c r="C446" s="330"/>
      <c r="D446" s="95" t="s">
        <v>174</v>
      </c>
      <c r="E446" s="57" t="s">
        <v>75</v>
      </c>
      <c r="F446" s="342" t="s">
        <v>273</v>
      </c>
      <c r="G446" s="336">
        <f>H451</f>
        <v>2.14</v>
      </c>
      <c r="H446" s="336"/>
      <c r="I446" s="337">
        <f>J451</f>
        <v>2.38</v>
      </c>
      <c r="J446" s="337"/>
      <c r="K446" s="47"/>
    </row>
    <row r="447" spans="2:15" ht="14.65" hidden="1" customHeight="1">
      <c r="B447" s="355"/>
      <c r="C447" s="330"/>
      <c r="D447" s="95" t="s">
        <v>175</v>
      </c>
      <c r="E447" s="57">
        <v>1</v>
      </c>
      <c r="F447" s="342"/>
      <c r="G447" s="336"/>
      <c r="H447" s="336"/>
      <c r="I447" s="337"/>
      <c r="J447" s="337"/>
      <c r="K447" s="47"/>
      <c r="M447" s="58"/>
      <c r="N447" s="58"/>
    </row>
    <row r="448" spans="2:15" hidden="1">
      <c r="B448" s="59"/>
      <c r="C448" s="60"/>
      <c r="D448" s="61"/>
      <c r="E448" s="62"/>
      <c r="F448" s="63"/>
      <c r="G448" s="318" t="s">
        <v>93</v>
      </c>
      <c r="H448" s="318"/>
      <c r="I448" s="319" t="s">
        <v>94</v>
      </c>
      <c r="J448" s="319"/>
      <c r="K448" s="47"/>
    </row>
    <row r="449" spans="2:19" s="2" customFormat="1" ht="24" hidden="1">
      <c r="B449" s="64" t="s">
        <v>63</v>
      </c>
      <c r="C449" s="65" t="s">
        <v>64</v>
      </c>
      <c r="D449" s="66" t="s">
        <v>65</v>
      </c>
      <c r="E449" s="67" t="s">
        <v>62</v>
      </c>
      <c r="F449" s="120" t="s">
        <v>67</v>
      </c>
      <c r="G449" s="121" t="s">
        <v>66</v>
      </c>
      <c r="H449" s="70" t="s">
        <v>68</v>
      </c>
      <c r="I449" s="122" t="s">
        <v>66</v>
      </c>
      <c r="J449" s="69" t="s">
        <v>68</v>
      </c>
      <c r="K449" s="71"/>
      <c r="L449" s="1"/>
    </row>
    <row r="450" spans="2:19" ht="36" hidden="1">
      <c r="B450" s="72" t="s">
        <v>98</v>
      </c>
      <c r="C450" s="73" t="s">
        <v>73</v>
      </c>
      <c r="D450" s="74" t="s">
        <v>74</v>
      </c>
      <c r="E450" s="75" t="s">
        <v>70</v>
      </c>
      <c r="F450" s="129">
        <v>0.15</v>
      </c>
      <c r="G450" s="124" t="s">
        <v>478</v>
      </c>
      <c r="H450" s="49">
        <f>TRUNC($F450*G450,2)</f>
        <v>2.14</v>
      </c>
      <c r="I450" s="125" t="s">
        <v>479</v>
      </c>
      <c r="J450" s="49">
        <f>TRUNC($F450*I450,2)</f>
        <v>2.38</v>
      </c>
      <c r="K450" s="47"/>
      <c r="M450" s="58"/>
      <c r="N450" s="58"/>
    </row>
    <row r="451" spans="2:19" ht="14.65" hidden="1" customHeight="1">
      <c r="B451" s="79"/>
      <c r="C451" s="80"/>
      <c r="D451" s="80"/>
      <c r="E451" s="80"/>
      <c r="F451" s="81"/>
      <c r="G451" s="118" t="s">
        <v>78</v>
      </c>
      <c r="H451" s="126">
        <f>TRUNC(SUM(H450:H450),2)</f>
        <v>2.14</v>
      </c>
      <c r="I451" s="119" t="s">
        <v>78</v>
      </c>
      <c r="J451" s="127">
        <f>TRUNC(SUM(J450:J450),2)</f>
        <v>2.38</v>
      </c>
      <c r="K451" s="83"/>
      <c r="M451" s="58"/>
      <c r="N451" s="58"/>
    </row>
    <row r="452" spans="2:19" hidden="1">
      <c r="B452" s="85"/>
      <c r="C452" s="86"/>
      <c r="D452" s="86"/>
      <c r="E452" s="86"/>
      <c r="F452" s="86"/>
      <c r="G452" s="87"/>
      <c r="H452" s="87"/>
      <c r="I452" s="87"/>
      <c r="J452" s="88"/>
    </row>
    <row r="453" spans="2:19" hidden="1"/>
    <row r="454" spans="2:19" hidden="1">
      <c r="B454" s="320" t="s">
        <v>480</v>
      </c>
      <c r="C454" s="321"/>
      <c r="D454" s="321"/>
      <c r="E454" s="321"/>
      <c r="F454" s="321"/>
      <c r="G454" s="321"/>
      <c r="H454" s="321"/>
      <c r="I454" s="321"/>
      <c r="J454" s="322"/>
      <c r="K454" s="47"/>
      <c r="M454" s="84"/>
      <c r="N454" s="84"/>
      <c r="O454" s="89"/>
      <c r="S454" s="90"/>
    </row>
    <row r="455" spans="2:19" hidden="1">
      <c r="B455" s="326"/>
      <c r="C455" s="327"/>
      <c r="D455" s="327"/>
      <c r="E455" s="327"/>
      <c r="F455" s="327"/>
      <c r="G455" s="327"/>
      <c r="H455" s="327"/>
      <c r="I455" s="327"/>
      <c r="J455" s="328"/>
      <c r="K455" s="47"/>
      <c r="M455" s="84"/>
      <c r="N455" s="84"/>
      <c r="O455" s="89"/>
      <c r="S455" s="90"/>
    </row>
    <row r="456" spans="2:19" ht="10.35" hidden="1" customHeight="1">
      <c r="B456" s="354" t="s">
        <v>122</v>
      </c>
      <c r="C456" s="329"/>
      <c r="D456" s="55" t="s">
        <v>481</v>
      </c>
      <c r="E456" s="331" t="s">
        <v>482</v>
      </c>
      <c r="F456" s="331"/>
      <c r="G456" s="331"/>
      <c r="H456" s="331"/>
      <c r="I456" s="331"/>
      <c r="J456" s="356"/>
      <c r="K456" s="47"/>
      <c r="M456" s="84"/>
      <c r="N456" s="84"/>
      <c r="O456" s="89"/>
      <c r="S456" s="90"/>
    </row>
    <row r="457" spans="2:19" ht="11.25" hidden="1" customHeight="1">
      <c r="B457" s="355"/>
      <c r="C457" s="330"/>
      <c r="D457" s="332" t="s">
        <v>92</v>
      </c>
      <c r="E457" s="333" t="s">
        <v>194</v>
      </c>
      <c r="F457" s="333"/>
      <c r="G457" s="333"/>
      <c r="H457" s="333"/>
      <c r="I457" s="333"/>
      <c r="J457" s="357"/>
      <c r="K457" s="47"/>
      <c r="M457" s="84"/>
      <c r="N457" s="84"/>
      <c r="O457" s="89"/>
      <c r="S457" s="90"/>
    </row>
    <row r="458" spans="2:19" ht="20.65" hidden="1" customHeight="1">
      <c r="B458" s="355"/>
      <c r="C458" s="330"/>
      <c r="D458" s="332"/>
      <c r="E458" s="333"/>
      <c r="F458" s="333"/>
      <c r="G458" s="334"/>
      <c r="H458" s="334"/>
      <c r="I458" s="334"/>
      <c r="J458" s="358"/>
      <c r="K458" s="47"/>
      <c r="L458" s="44" t="s">
        <v>483</v>
      </c>
      <c r="M458" s="84"/>
    </row>
    <row r="459" spans="2:19" ht="11.25" hidden="1" customHeight="1">
      <c r="B459" s="355"/>
      <c r="C459" s="330"/>
      <c r="D459" s="332"/>
      <c r="E459" s="333"/>
      <c r="F459" s="333"/>
      <c r="G459" s="334"/>
      <c r="H459" s="334"/>
      <c r="I459" s="334"/>
      <c r="J459" s="358"/>
      <c r="K459" s="47"/>
      <c r="L459" s="44" t="s">
        <v>48</v>
      </c>
      <c r="M459" s="84" t="s">
        <v>70</v>
      </c>
      <c r="N459" s="84" t="s">
        <v>484</v>
      </c>
      <c r="O459" s="84" t="s">
        <v>485</v>
      </c>
      <c r="P459" s="43" t="s">
        <v>486</v>
      </c>
      <c r="Q459" s="43" t="s">
        <v>487</v>
      </c>
    </row>
    <row r="460" spans="2:19" ht="10.35" hidden="1" customHeight="1">
      <c r="B460" s="355"/>
      <c r="C460" s="330"/>
      <c r="D460" s="56" t="s">
        <v>174</v>
      </c>
      <c r="E460" s="57" t="s">
        <v>123</v>
      </c>
      <c r="F460" s="342" t="s">
        <v>273</v>
      </c>
      <c r="G460" s="336">
        <f>H473</f>
        <v>991.25</v>
      </c>
      <c r="H460" s="336"/>
      <c r="I460" s="337">
        <f>J473</f>
        <v>1143.72</v>
      </c>
      <c r="J460" s="337"/>
      <c r="K460" s="47"/>
      <c r="L460" s="44">
        <v>0.6</v>
      </c>
      <c r="M460" s="43">
        <v>2.1</v>
      </c>
      <c r="N460" s="89">
        <f>L460*M460</f>
        <v>1.26</v>
      </c>
      <c r="O460" s="130">
        <f>N460*$H$491</f>
        <v>562.12379999999996</v>
      </c>
      <c r="P460" s="130">
        <f>$F$486*N460</f>
        <v>2.25</v>
      </c>
      <c r="Q460" s="130">
        <f>$F$487*N460</f>
        <v>14.850000000000001</v>
      </c>
    </row>
    <row r="461" spans="2:19" ht="14.65" hidden="1" customHeight="1">
      <c r="B461" s="355"/>
      <c r="C461" s="330"/>
      <c r="D461" s="56" t="s">
        <v>175</v>
      </c>
      <c r="E461" s="57">
        <v>1</v>
      </c>
      <c r="F461" s="342"/>
      <c r="G461" s="336"/>
      <c r="H461" s="336"/>
      <c r="I461" s="337"/>
      <c r="J461" s="337"/>
      <c r="K461" s="47"/>
      <c r="L461" s="44">
        <v>0.7</v>
      </c>
      <c r="M461" s="43">
        <v>2.1</v>
      </c>
      <c r="N461" s="89">
        <f t="shared" ref="N461:N464" si="36">L461*M461</f>
        <v>1.47</v>
      </c>
      <c r="O461" s="130">
        <f>N461*$H$491</f>
        <v>655.81110000000001</v>
      </c>
      <c r="P461" s="130">
        <f>$F$486*N461</f>
        <v>2.625</v>
      </c>
      <c r="Q461" s="130">
        <f>$F$487*N461</f>
        <v>17.324999999999999</v>
      </c>
    </row>
    <row r="462" spans="2:19" hidden="1">
      <c r="B462" s="59"/>
      <c r="C462" s="60"/>
      <c r="D462" s="61"/>
      <c r="E462" s="62"/>
      <c r="F462" s="63"/>
      <c r="G462" s="318" t="s">
        <v>93</v>
      </c>
      <c r="H462" s="318"/>
      <c r="I462" s="319" t="s">
        <v>94</v>
      </c>
      <c r="J462" s="319"/>
      <c r="K462" s="47"/>
      <c r="L462" s="44">
        <v>0.8</v>
      </c>
      <c r="M462" s="43">
        <v>2.1</v>
      </c>
      <c r="N462" s="89">
        <f t="shared" si="36"/>
        <v>1.6800000000000002</v>
      </c>
      <c r="O462" s="130">
        <f>N462*$H$491</f>
        <v>749.49840000000006</v>
      </c>
      <c r="P462" s="130">
        <f>$F$486*N462</f>
        <v>3.0000000000000004</v>
      </c>
      <c r="Q462" s="130">
        <f>$F$487*N462</f>
        <v>19.800000000000004</v>
      </c>
    </row>
    <row r="463" spans="2:19" s="2" customFormat="1" ht="24" hidden="1">
      <c r="B463" s="64" t="s">
        <v>63</v>
      </c>
      <c r="C463" s="65" t="s">
        <v>64</v>
      </c>
      <c r="D463" s="66" t="s">
        <v>65</v>
      </c>
      <c r="E463" s="67" t="s">
        <v>62</v>
      </c>
      <c r="F463" s="120" t="s">
        <v>67</v>
      </c>
      <c r="G463" s="121" t="s">
        <v>66</v>
      </c>
      <c r="H463" s="70" t="s">
        <v>68</v>
      </c>
      <c r="I463" s="122" t="s">
        <v>66</v>
      </c>
      <c r="J463" s="69" t="s">
        <v>68</v>
      </c>
      <c r="K463" s="71"/>
      <c r="L463" s="44">
        <v>0.9</v>
      </c>
      <c r="M463" s="43">
        <v>2.1</v>
      </c>
      <c r="N463" s="89">
        <f t="shared" si="36"/>
        <v>1.8900000000000001</v>
      </c>
      <c r="O463" s="130">
        <f>N463*$H$491</f>
        <v>843.1857</v>
      </c>
      <c r="P463" s="130">
        <f>$F$486*N463</f>
        <v>3.3750000000000004</v>
      </c>
      <c r="Q463" s="130">
        <f>$F$487*N463</f>
        <v>22.275000000000002</v>
      </c>
      <c r="R463" s="43"/>
    </row>
    <row r="464" spans="2:19" ht="36" hidden="1">
      <c r="B464" s="72" t="s">
        <v>95</v>
      </c>
      <c r="C464" s="73" t="s">
        <v>181</v>
      </c>
      <c r="D464" s="74" t="s">
        <v>182</v>
      </c>
      <c r="E464" s="75" t="s">
        <v>75</v>
      </c>
      <c r="F464" s="123">
        <f>3/1.68</f>
        <v>1.7857142857142858</v>
      </c>
      <c r="G464" s="124" t="s">
        <v>488</v>
      </c>
      <c r="H464" s="49">
        <f t="shared" ref="H464:H472" si="37">TRUNC($F464*G464,2)</f>
        <v>39.17</v>
      </c>
      <c r="I464" s="125" t="s">
        <v>488</v>
      </c>
      <c r="J464" s="49">
        <f t="shared" ref="J464:J472" si="38">TRUNC($F464*I464,2)</f>
        <v>39.17</v>
      </c>
      <c r="K464" s="47"/>
      <c r="L464" s="44">
        <v>0.6</v>
      </c>
      <c r="M464" s="43">
        <v>1.8</v>
      </c>
      <c r="N464" s="89">
        <f t="shared" si="36"/>
        <v>1.08</v>
      </c>
      <c r="O464" s="130">
        <f>N464*$H$491</f>
        <v>481.82040000000001</v>
      </c>
      <c r="P464" s="130">
        <f>$F$486*N464</f>
        <v>1.9285714285714288</v>
      </c>
      <c r="Q464" s="130">
        <f>$F$487*N464</f>
        <v>12.72857142857143</v>
      </c>
    </row>
    <row r="465" spans="2:18" ht="24" hidden="1">
      <c r="B465" s="72" t="s">
        <v>95</v>
      </c>
      <c r="C465" s="73" t="s">
        <v>183</v>
      </c>
      <c r="D465" s="74" t="s">
        <v>184</v>
      </c>
      <c r="E465" s="75" t="s">
        <v>75</v>
      </c>
      <c r="F465" s="123">
        <f>19.8/1.68</f>
        <v>11.785714285714286</v>
      </c>
      <c r="G465" s="124" t="s">
        <v>489</v>
      </c>
      <c r="H465" s="49">
        <f t="shared" si="37"/>
        <v>0.57999999999999996</v>
      </c>
      <c r="I465" s="125" t="s">
        <v>489</v>
      </c>
      <c r="J465" s="49">
        <f t="shared" si="38"/>
        <v>0.57999999999999996</v>
      </c>
      <c r="K465" s="47"/>
    </row>
    <row r="466" spans="2:18" ht="24" hidden="1">
      <c r="B466" s="72" t="s">
        <v>95</v>
      </c>
      <c r="C466" s="73" t="s">
        <v>490</v>
      </c>
      <c r="D466" s="74" t="s">
        <v>491</v>
      </c>
      <c r="E466" s="75" t="s">
        <v>198</v>
      </c>
      <c r="F466" s="123">
        <v>1</v>
      </c>
      <c r="G466" s="124" t="s">
        <v>492</v>
      </c>
      <c r="H466" s="49">
        <f t="shared" si="37"/>
        <v>375.85</v>
      </c>
      <c r="I466" s="125" t="s">
        <v>492</v>
      </c>
      <c r="J466" s="49">
        <f t="shared" si="38"/>
        <v>375.85</v>
      </c>
      <c r="K466" s="47"/>
    </row>
    <row r="467" spans="2:18" ht="36" hidden="1">
      <c r="B467" s="72" t="s">
        <v>98</v>
      </c>
      <c r="C467" s="73" t="s">
        <v>185</v>
      </c>
      <c r="D467" s="74" t="s">
        <v>186</v>
      </c>
      <c r="E467" s="75" t="s">
        <v>70</v>
      </c>
      <c r="F467" s="123">
        <f>2.145/1.68</f>
        <v>1.2767857142857144</v>
      </c>
      <c r="G467" s="124" t="s">
        <v>493</v>
      </c>
      <c r="H467" s="49">
        <f t="shared" si="37"/>
        <v>21.39</v>
      </c>
      <c r="I467" s="125" t="s">
        <v>494</v>
      </c>
      <c r="J467" s="49">
        <f t="shared" si="38"/>
        <v>23.9</v>
      </c>
      <c r="K467" s="47"/>
    </row>
    <row r="468" spans="2:18" ht="36" hidden="1">
      <c r="B468" s="72" t="s">
        <v>98</v>
      </c>
      <c r="C468" s="73" t="s">
        <v>73</v>
      </c>
      <c r="D468" s="74" t="s">
        <v>74</v>
      </c>
      <c r="E468" s="75" t="s">
        <v>70</v>
      </c>
      <c r="F468" s="123">
        <f>1.073/1.68</f>
        <v>0.63869047619047614</v>
      </c>
      <c r="G468" s="124" t="s">
        <v>478</v>
      </c>
      <c r="H468" s="49">
        <f t="shared" si="37"/>
        <v>9.14</v>
      </c>
      <c r="I468" s="125" t="s">
        <v>479</v>
      </c>
      <c r="J468" s="49">
        <f t="shared" si="38"/>
        <v>10.14</v>
      </c>
      <c r="K468" s="47"/>
      <c r="M468" s="117">
        <f>H469*1.68</f>
        <v>375.19440000000003</v>
      </c>
      <c r="N468" s="117">
        <f>J469*1.68</f>
        <v>397.45440000000002</v>
      </c>
    </row>
    <row r="469" spans="2:18" ht="36" hidden="1">
      <c r="B469" s="72" t="s">
        <v>98</v>
      </c>
      <c r="C469" s="73" t="s">
        <v>187</v>
      </c>
      <c r="D469" s="74" t="s">
        <v>188</v>
      </c>
      <c r="E469" s="75" t="s">
        <v>75</v>
      </c>
      <c r="F469" s="123" t="s">
        <v>96</v>
      </c>
      <c r="G469" s="124" t="s">
        <v>495</v>
      </c>
      <c r="H469" s="49">
        <f t="shared" si="37"/>
        <v>223.33</v>
      </c>
      <c r="I469" s="125" t="s">
        <v>496</v>
      </c>
      <c r="J469" s="49">
        <f t="shared" si="38"/>
        <v>236.58</v>
      </c>
      <c r="K469" s="47"/>
      <c r="L469" s="44" t="s">
        <v>497</v>
      </c>
      <c r="M469" s="43" t="s">
        <v>498</v>
      </c>
      <c r="N469" s="58"/>
    </row>
    <row r="470" spans="2:18" ht="48" hidden="1">
      <c r="B470" s="72" t="s">
        <v>98</v>
      </c>
      <c r="C470" s="73" t="s">
        <v>189</v>
      </c>
      <c r="D470" s="74" t="s">
        <v>190</v>
      </c>
      <c r="E470" s="75" t="s">
        <v>75</v>
      </c>
      <c r="F470" s="123" t="s">
        <v>96</v>
      </c>
      <c r="G470" s="124" t="s">
        <v>499</v>
      </c>
      <c r="H470" s="49">
        <f t="shared" si="37"/>
        <v>86.77</v>
      </c>
      <c r="I470" s="125" t="s">
        <v>500</v>
      </c>
      <c r="J470" s="49">
        <f t="shared" si="38"/>
        <v>89.52</v>
      </c>
      <c r="K470" s="47"/>
      <c r="L470" s="44" t="s">
        <v>497</v>
      </c>
      <c r="M470" s="58"/>
      <c r="N470" s="58"/>
    </row>
    <row r="471" spans="2:18" ht="36" hidden="1">
      <c r="B471" s="72" t="s">
        <v>98</v>
      </c>
      <c r="C471" s="73" t="s">
        <v>193</v>
      </c>
      <c r="D471" s="74" t="s">
        <v>194</v>
      </c>
      <c r="E471" s="75" t="s">
        <v>123</v>
      </c>
      <c r="F471" s="123">
        <v>1</v>
      </c>
      <c r="G471" s="124">
        <f>309/1.68</f>
        <v>183.92857142857144</v>
      </c>
      <c r="H471" s="49">
        <f t="shared" si="37"/>
        <v>183.92</v>
      </c>
      <c r="I471" s="125" t="s">
        <v>197</v>
      </c>
      <c r="J471" s="49">
        <f t="shared" si="38"/>
        <v>314.88</v>
      </c>
      <c r="K471" s="47"/>
      <c r="M471" s="58">
        <f>G471/1.68</f>
        <v>109.48129251700682</v>
      </c>
      <c r="N471" s="58"/>
    </row>
    <row r="472" spans="2:18" ht="36" hidden="1">
      <c r="B472" s="72" t="s">
        <v>98</v>
      </c>
      <c r="C472" s="73" t="s">
        <v>191</v>
      </c>
      <c r="D472" s="74" t="s">
        <v>192</v>
      </c>
      <c r="E472" s="75" t="s">
        <v>76</v>
      </c>
      <c r="F472" s="123">
        <v>10</v>
      </c>
      <c r="G472" s="124" t="s">
        <v>501</v>
      </c>
      <c r="H472" s="49">
        <f t="shared" si="37"/>
        <v>51.1</v>
      </c>
      <c r="I472" s="125" t="s">
        <v>324</v>
      </c>
      <c r="J472" s="49">
        <f t="shared" si="38"/>
        <v>53.1</v>
      </c>
      <c r="K472" s="47"/>
      <c r="L472" s="44" t="s">
        <v>502</v>
      </c>
      <c r="M472" s="58"/>
      <c r="N472" s="58"/>
      <c r="R472" s="43">
        <f>2*(2*2.1+1*0.8)</f>
        <v>10</v>
      </c>
    </row>
    <row r="473" spans="2:18" ht="14.65" hidden="1" customHeight="1">
      <c r="B473" s="79"/>
      <c r="C473" s="80"/>
      <c r="D473" s="80"/>
      <c r="E473" s="80"/>
      <c r="F473" s="81"/>
      <c r="G473" s="118" t="s">
        <v>78</v>
      </c>
      <c r="H473" s="126">
        <f>TRUNC(SUM(H464:H472),2)</f>
        <v>991.25</v>
      </c>
      <c r="I473" s="119" t="s">
        <v>78</v>
      </c>
      <c r="J473" s="127">
        <f>TRUNC(SUM(J464:J472),2)</f>
        <v>1143.72</v>
      </c>
      <c r="K473" s="83"/>
    </row>
    <row r="474" spans="2:18" hidden="1">
      <c r="B474" s="85"/>
      <c r="C474" s="86"/>
      <c r="D474" s="86"/>
      <c r="E474" s="86"/>
      <c r="F474" s="86"/>
      <c r="G474" s="87"/>
      <c r="H474" s="87"/>
      <c r="I474" s="87"/>
      <c r="J474" s="88"/>
    </row>
    <row r="475" spans="2:18" hidden="1"/>
    <row r="476" spans="2:18" hidden="1">
      <c r="B476" s="320"/>
      <c r="C476" s="321"/>
      <c r="D476" s="321"/>
      <c r="E476" s="321"/>
      <c r="F476" s="321"/>
      <c r="G476" s="321"/>
      <c r="H476" s="321"/>
      <c r="I476" s="321"/>
      <c r="J476" s="322"/>
      <c r="K476" s="47"/>
    </row>
    <row r="477" spans="2:18" hidden="1">
      <c r="B477" s="326"/>
      <c r="C477" s="327"/>
      <c r="D477" s="327"/>
      <c r="E477" s="327"/>
      <c r="F477" s="327"/>
      <c r="G477" s="327"/>
      <c r="H477" s="327"/>
      <c r="I477" s="327"/>
      <c r="J477" s="328"/>
      <c r="K477" s="47"/>
    </row>
    <row r="478" spans="2:18" ht="10.35" hidden="1" customHeight="1">
      <c r="B478" s="354" t="s">
        <v>122</v>
      </c>
      <c r="C478" s="329"/>
      <c r="D478" s="55" t="s">
        <v>481</v>
      </c>
      <c r="E478" s="331" t="s">
        <v>482</v>
      </c>
      <c r="F478" s="331"/>
      <c r="G478" s="331"/>
      <c r="H478" s="331"/>
      <c r="I478" s="331"/>
      <c r="J478" s="356"/>
      <c r="K478" s="47"/>
    </row>
    <row r="479" spans="2:18" ht="11.25" hidden="1" customHeight="1">
      <c r="B479" s="355"/>
      <c r="C479" s="330"/>
      <c r="D479" s="332" t="s">
        <v>92</v>
      </c>
      <c r="E479" s="333" t="s">
        <v>194</v>
      </c>
      <c r="F479" s="333"/>
      <c r="G479" s="333"/>
      <c r="H479" s="333"/>
      <c r="I479" s="333"/>
      <c r="J479" s="357"/>
      <c r="K479" s="47"/>
      <c r="M479" s="43" t="s">
        <v>194</v>
      </c>
    </row>
    <row r="480" spans="2:18" ht="20.65" hidden="1" customHeight="1">
      <c r="B480" s="355"/>
      <c r="C480" s="330"/>
      <c r="D480" s="332"/>
      <c r="E480" s="333"/>
      <c r="F480" s="333"/>
      <c r="G480" s="334"/>
      <c r="H480" s="334"/>
      <c r="I480" s="334"/>
      <c r="J480" s="358"/>
      <c r="K480" s="47"/>
      <c r="L480" s="44" t="s">
        <v>483</v>
      </c>
      <c r="M480" s="84"/>
    </row>
    <row r="481" spans="1:17" ht="11.25" hidden="1" customHeight="1">
      <c r="B481" s="355"/>
      <c r="C481" s="330"/>
      <c r="D481" s="332"/>
      <c r="E481" s="333"/>
      <c r="F481" s="333"/>
      <c r="G481" s="334"/>
      <c r="H481" s="334"/>
      <c r="I481" s="334"/>
      <c r="J481" s="358"/>
      <c r="K481" s="47"/>
      <c r="L481" s="44" t="s">
        <v>48</v>
      </c>
      <c r="M481" s="84" t="s">
        <v>70</v>
      </c>
      <c r="N481" s="84" t="s">
        <v>484</v>
      </c>
      <c r="O481" s="84" t="s">
        <v>485</v>
      </c>
      <c r="P481" s="43" t="s">
        <v>486</v>
      </c>
      <c r="Q481" s="43" t="s">
        <v>487</v>
      </c>
    </row>
    <row r="482" spans="1:17" ht="10.35" hidden="1" customHeight="1">
      <c r="B482" s="355"/>
      <c r="C482" s="330"/>
      <c r="D482" s="56" t="s">
        <v>174</v>
      </c>
      <c r="E482" s="57" t="s">
        <v>123</v>
      </c>
      <c r="F482" s="342" t="s">
        <v>273</v>
      </c>
      <c r="G482" s="336">
        <f>H491</f>
        <v>446.13</v>
      </c>
      <c r="H482" s="336"/>
      <c r="I482" s="337">
        <f>J491</f>
        <v>449.64</v>
      </c>
      <c r="J482" s="337"/>
      <c r="K482" s="47"/>
      <c r="L482" s="44">
        <v>0.6</v>
      </c>
      <c r="M482" s="43">
        <v>2.1</v>
      </c>
      <c r="N482" s="89">
        <f>L482*M482</f>
        <v>1.26</v>
      </c>
      <c r="O482" s="130">
        <f>N482*$H$491</f>
        <v>562.12379999999996</v>
      </c>
      <c r="P482" s="130">
        <f>$F$486*N482</f>
        <v>2.25</v>
      </c>
      <c r="Q482" s="130">
        <f>$F$487*N482</f>
        <v>14.850000000000001</v>
      </c>
    </row>
    <row r="483" spans="1:17" ht="14.65" hidden="1" customHeight="1">
      <c r="B483" s="355"/>
      <c r="C483" s="330"/>
      <c r="D483" s="56" t="s">
        <v>175</v>
      </c>
      <c r="E483" s="57">
        <v>1</v>
      </c>
      <c r="F483" s="342"/>
      <c r="G483" s="336"/>
      <c r="H483" s="336"/>
      <c r="I483" s="337"/>
      <c r="J483" s="337"/>
      <c r="K483" s="47"/>
      <c r="L483" s="44">
        <v>0.7</v>
      </c>
      <c r="M483" s="43">
        <v>2.1</v>
      </c>
      <c r="N483" s="89">
        <f t="shared" ref="N483:N486" si="39">L483*M483</f>
        <v>1.47</v>
      </c>
      <c r="O483" s="130">
        <f t="shared" ref="O483:O486" si="40">N483*$H$491</f>
        <v>655.81110000000001</v>
      </c>
      <c r="P483" s="130">
        <f t="shared" ref="P483:P486" si="41">$F$486*N483</f>
        <v>2.625</v>
      </c>
      <c r="Q483" s="130">
        <f t="shared" ref="Q483:Q486" si="42">$F$487*N483</f>
        <v>17.324999999999999</v>
      </c>
    </row>
    <row r="484" spans="1:17" hidden="1">
      <c r="B484" s="59"/>
      <c r="C484" s="60"/>
      <c r="D484" s="61"/>
      <c r="E484" s="62"/>
      <c r="F484" s="63"/>
      <c r="G484" s="318" t="s">
        <v>93</v>
      </c>
      <c r="H484" s="318"/>
      <c r="I484" s="319" t="s">
        <v>94</v>
      </c>
      <c r="J484" s="319"/>
      <c r="K484" s="47"/>
      <c r="L484" s="44">
        <v>0.8</v>
      </c>
      <c r="M484" s="43">
        <v>2.1</v>
      </c>
      <c r="N484" s="89">
        <f t="shared" si="39"/>
        <v>1.6800000000000002</v>
      </c>
      <c r="O484" s="130">
        <f t="shared" si="40"/>
        <v>749.49840000000006</v>
      </c>
      <c r="P484" s="130">
        <f t="shared" si="41"/>
        <v>3.0000000000000004</v>
      </c>
      <c r="Q484" s="130">
        <f t="shared" si="42"/>
        <v>19.800000000000004</v>
      </c>
    </row>
    <row r="485" spans="1:17" s="2" customFormat="1" ht="24" hidden="1">
      <c r="B485" s="64" t="s">
        <v>63</v>
      </c>
      <c r="C485" s="65" t="s">
        <v>64</v>
      </c>
      <c r="D485" s="66" t="s">
        <v>65</v>
      </c>
      <c r="E485" s="67" t="s">
        <v>62</v>
      </c>
      <c r="F485" s="120" t="s">
        <v>67</v>
      </c>
      <c r="G485" s="121" t="s">
        <v>66</v>
      </c>
      <c r="H485" s="70" t="s">
        <v>68</v>
      </c>
      <c r="I485" s="122" t="s">
        <v>66</v>
      </c>
      <c r="J485" s="69" t="s">
        <v>68</v>
      </c>
      <c r="K485" s="71"/>
      <c r="L485" s="44">
        <v>0.9</v>
      </c>
      <c r="M485" s="43">
        <v>2.1</v>
      </c>
      <c r="N485" s="89">
        <f t="shared" si="39"/>
        <v>1.8900000000000001</v>
      </c>
      <c r="O485" s="130">
        <f t="shared" si="40"/>
        <v>843.1857</v>
      </c>
      <c r="P485" s="130">
        <f t="shared" si="41"/>
        <v>3.3750000000000004</v>
      </c>
      <c r="Q485" s="130">
        <f t="shared" si="42"/>
        <v>22.275000000000002</v>
      </c>
    </row>
    <row r="486" spans="1:17" ht="36" hidden="1">
      <c r="B486" s="72" t="s">
        <v>95</v>
      </c>
      <c r="C486" s="73" t="s">
        <v>181</v>
      </c>
      <c r="D486" s="74" t="s">
        <v>182</v>
      </c>
      <c r="E486" s="75" t="s">
        <v>75</v>
      </c>
      <c r="F486" s="123">
        <f>3/1.68</f>
        <v>1.7857142857142858</v>
      </c>
      <c r="G486" s="124" t="s">
        <v>488</v>
      </c>
      <c r="H486" s="49">
        <f t="shared" ref="H486:H490" si="43">TRUNC($F486*G486,2)</f>
        <v>39.17</v>
      </c>
      <c r="I486" s="125" t="s">
        <v>488</v>
      </c>
      <c r="J486" s="49">
        <f t="shared" ref="J486:J490" si="44">TRUNC($F486*I486,2)</f>
        <v>39.17</v>
      </c>
      <c r="K486" s="47"/>
      <c r="L486" s="44">
        <v>0.6</v>
      </c>
      <c r="M486" s="43">
        <v>1.8</v>
      </c>
      <c r="N486" s="89">
        <f t="shared" si="39"/>
        <v>1.08</v>
      </c>
      <c r="O486" s="130">
        <f t="shared" si="40"/>
        <v>481.82040000000001</v>
      </c>
      <c r="P486" s="130">
        <f t="shared" si="41"/>
        <v>1.9285714285714288</v>
      </c>
      <c r="Q486" s="130">
        <f t="shared" si="42"/>
        <v>12.72857142857143</v>
      </c>
    </row>
    <row r="487" spans="1:17" ht="24" hidden="1">
      <c r="B487" s="72" t="s">
        <v>95</v>
      </c>
      <c r="C487" s="73" t="s">
        <v>183</v>
      </c>
      <c r="D487" s="74" t="s">
        <v>184</v>
      </c>
      <c r="E487" s="75" t="s">
        <v>75</v>
      </c>
      <c r="F487" s="123">
        <f>19.8/1.68</f>
        <v>11.785714285714286</v>
      </c>
      <c r="G487" s="124" t="s">
        <v>489</v>
      </c>
      <c r="H487" s="49">
        <f t="shared" si="43"/>
        <v>0.57999999999999996</v>
      </c>
      <c r="I487" s="125" t="s">
        <v>489</v>
      </c>
      <c r="J487" s="49">
        <f t="shared" si="44"/>
        <v>0.57999999999999996</v>
      </c>
      <c r="K487" s="47"/>
      <c r="M487" s="58"/>
      <c r="N487" s="58"/>
    </row>
    <row r="488" spans="1:17" ht="24" hidden="1">
      <c r="B488" s="72" t="s">
        <v>95</v>
      </c>
      <c r="C488" s="73" t="s">
        <v>490</v>
      </c>
      <c r="D488" s="74" t="s">
        <v>491</v>
      </c>
      <c r="E488" s="75" t="s">
        <v>198</v>
      </c>
      <c r="F488" s="123" t="s">
        <v>96</v>
      </c>
      <c r="G488" s="124" t="s">
        <v>492</v>
      </c>
      <c r="H488" s="49">
        <f t="shared" si="43"/>
        <v>375.85</v>
      </c>
      <c r="I488" s="125" t="s">
        <v>492</v>
      </c>
      <c r="J488" s="49">
        <f t="shared" si="44"/>
        <v>375.85</v>
      </c>
      <c r="K488" s="47"/>
      <c r="L488" s="44" t="s">
        <v>195</v>
      </c>
      <c r="M488" s="58" t="s">
        <v>196</v>
      </c>
      <c r="N488" s="58"/>
    </row>
    <row r="489" spans="1:17" ht="36" hidden="1">
      <c r="B489" s="72" t="s">
        <v>98</v>
      </c>
      <c r="C489" s="73" t="s">
        <v>185</v>
      </c>
      <c r="D489" s="74" t="s">
        <v>186</v>
      </c>
      <c r="E489" s="75" t="s">
        <v>70</v>
      </c>
      <c r="F489" s="123">
        <f>2.145/1.68</f>
        <v>1.2767857142857144</v>
      </c>
      <c r="G489" s="124" t="s">
        <v>493</v>
      </c>
      <c r="H489" s="49">
        <f t="shared" si="43"/>
        <v>21.39</v>
      </c>
      <c r="I489" s="125" t="s">
        <v>494</v>
      </c>
      <c r="J489" s="49">
        <f t="shared" si="44"/>
        <v>23.9</v>
      </c>
      <c r="K489" s="47"/>
      <c r="L489" s="44" t="s">
        <v>503</v>
      </c>
      <c r="M489" s="58"/>
      <c r="N489" s="58"/>
    </row>
    <row r="490" spans="1:17" ht="36" hidden="1">
      <c r="B490" s="72" t="s">
        <v>98</v>
      </c>
      <c r="C490" s="73" t="s">
        <v>73</v>
      </c>
      <c r="D490" s="74" t="s">
        <v>74</v>
      </c>
      <c r="E490" s="75" t="s">
        <v>70</v>
      </c>
      <c r="F490" s="123">
        <f>1.073/1.68</f>
        <v>0.63869047619047614</v>
      </c>
      <c r="G490" s="124" t="s">
        <v>478</v>
      </c>
      <c r="H490" s="49">
        <f t="shared" si="43"/>
        <v>9.14</v>
      </c>
      <c r="I490" s="125" t="s">
        <v>479</v>
      </c>
      <c r="J490" s="49">
        <f t="shared" si="44"/>
        <v>10.14</v>
      </c>
      <c r="K490" s="47"/>
      <c r="M490" s="58"/>
      <c r="N490" s="58"/>
    </row>
    <row r="491" spans="1:17" ht="14.65" hidden="1" customHeight="1">
      <c r="B491" s="79"/>
      <c r="C491" s="80"/>
      <c r="D491" s="80"/>
      <c r="E491" s="80"/>
      <c r="F491" s="81"/>
      <c r="G491" s="118" t="s">
        <v>78</v>
      </c>
      <c r="H491" s="126">
        <f>TRUNC(SUM(H486:H490),2)</f>
        <v>446.13</v>
      </c>
      <c r="I491" s="119" t="s">
        <v>78</v>
      </c>
      <c r="J491" s="127">
        <f>TRUNC(SUM(J486:J490),2)</f>
        <v>449.64</v>
      </c>
      <c r="K491" s="83"/>
      <c r="M491" s="58">
        <f>H491*1.68</f>
        <v>749.49839999999995</v>
      </c>
      <c r="N491" s="58"/>
    </row>
    <row r="492" spans="1:17" hidden="1">
      <c r="B492" s="85"/>
      <c r="C492" s="86"/>
      <c r="D492" s="86"/>
      <c r="E492" s="86"/>
      <c r="F492" s="86"/>
      <c r="G492" s="87"/>
      <c r="H492" s="87"/>
      <c r="I492" s="87"/>
      <c r="J492" s="88"/>
    </row>
    <row r="493" spans="1:17" hidden="1"/>
    <row r="494" spans="1:17" s="116" customFormat="1" hidden="1">
      <c r="A494" s="43"/>
      <c r="B494" s="131"/>
      <c r="C494" s="132"/>
      <c r="D494" s="132"/>
      <c r="E494" s="132"/>
      <c r="F494" s="132"/>
      <c r="G494" s="132"/>
      <c r="H494" s="133"/>
      <c r="I494" s="132"/>
      <c r="J494" s="133"/>
      <c r="K494" s="83"/>
      <c r="L494" s="115"/>
    </row>
    <row r="495" spans="1:17" ht="12" hidden="1" customHeight="1">
      <c r="M495" s="43">
        <f>0.8*2.1</f>
        <v>1.6800000000000002</v>
      </c>
      <c r="N495" s="43" t="s">
        <v>504</v>
      </c>
      <c r="O495" s="117">
        <f>H491/M495</f>
        <v>265.55357142857139</v>
      </c>
    </row>
    <row r="496" spans="1:17" hidden="1">
      <c r="B496" s="320" t="s">
        <v>505</v>
      </c>
      <c r="C496" s="321"/>
      <c r="D496" s="321"/>
      <c r="E496" s="321"/>
      <c r="F496" s="321"/>
      <c r="G496" s="321"/>
      <c r="H496" s="321"/>
      <c r="I496" s="321"/>
      <c r="J496" s="322"/>
      <c r="M496" s="43">
        <f>0.9*2.1</f>
        <v>1.8900000000000001</v>
      </c>
      <c r="N496" s="43" t="s">
        <v>506</v>
      </c>
      <c r="O496" s="117">
        <f>J491/M496</f>
        <v>237.90476190476187</v>
      </c>
    </row>
    <row r="497" spans="2:14" hidden="1">
      <c r="B497" s="323"/>
      <c r="C497" s="324"/>
      <c r="D497" s="324"/>
      <c r="E497" s="324"/>
      <c r="F497" s="324"/>
      <c r="G497" s="324"/>
      <c r="H497" s="324"/>
      <c r="I497" s="324"/>
      <c r="J497" s="325"/>
    </row>
    <row r="498" spans="2:14" hidden="1">
      <c r="B498" s="326"/>
      <c r="C498" s="327"/>
      <c r="D498" s="327"/>
      <c r="E498" s="327"/>
      <c r="F498" s="327"/>
      <c r="G498" s="327"/>
      <c r="H498" s="327"/>
      <c r="I498" s="327"/>
      <c r="J498" s="328"/>
    </row>
    <row r="499" spans="2:14" ht="10.35" hidden="1" customHeight="1">
      <c r="B499" s="329" t="s">
        <v>122</v>
      </c>
      <c r="C499" s="329"/>
      <c r="D499" s="55" t="s">
        <v>481</v>
      </c>
      <c r="E499" s="331" t="s">
        <v>507</v>
      </c>
      <c r="F499" s="331"/>
      <c r="G499" s="331"/>
      <c r="H499" s="331"/>
      <c r="I499" s="331"/>
      <c r="J499" s="331"/>
    </row>
    <row r="500" spans="2:14" ht="11.25" hidden="1" customHeight="1">
      <c r="B500" s="330"/>
      <c r="C500" s="330"/>
      <c r="D500" s="332" t="s">
        <v>92</v>
      </c>
      <c r="E500" s="333" t="s">
        <v>508</v>
      </c>
      <c r="F500" s="333"/>
      <c r="G500" s="333"/>
      <c r="H500" s="333"/>
      <c r="I500" s="333"/>
      <c r="J500" s="333"/>
    </row>
    <row r="501" spans="2:14" ht="11.25" hidden="1" customHeight="1">
      <c r="B501" s="330"/>
      <c r="C501" s="330"/>
      <c r="D501" s="332"/>
      <c r="E501" s="333"/>
      <c r="F501" s="333"/>
      <c r="G501" s="334"/>
      <c r="H501" s="334"/>
      <c r="I501" s="334"/>
      <c r="J501" s="334"/>
    </row>
    <row r="502" spans="2:14" ht="11.25" hidden="1" customHeight="1">
      <c r="B502" s="330"/>
      <c r="C502" s="330"/>
      <c r="D502" s="332"/>
      <c r="E502" s="333"/>
      <c r="F502" s="333"/>
      <c r="G502" s="334"/>
      <c r="H502" s="334"/>
      <c r="I502" s="334"/>
      <c r="J502" s="334"/>
      <c r="M502" s="134"/>
    </row>
    <row r="503" spans="2:14" ht="10.35" hidden="1" customHeight="1">
      <c r="B503" s="330"/>
      <c r="C503" s="330"/>
      <c r="D503" s="95" t="s">
        <v>62</v>
      </c>
      <c r="E503" s="57" t="s">
        <v>123</v>
      </c>
      <c r="F503" s="342" t="s">
        <v>273</v>
      </c>
      <c r="G503" s="336">
        <f>H511</f>
        <v>68.86</v>
      </c>
      <c r="H503" s="336"/>
      <c r="I503" s="337">
        <f>J511</f>
        <v>290.7</v>
      </c>
      <c r="J503" s="337"/>
    </row>
    <row r="504" spans="2:14" ht="14.65" hidden="1" customHeight="1">
      <c r="B504" s="330"/>
      <c r="C504" s="330"/>
      <c r="D504" s="95" t="s">
        <v>509</v>
      </c>
      <c r="E504" s="57">
        <v>1</v>
      </c>
      <c r="F504" s="342"/>
      <c r="G504" s="336"/>
      <c r="H504" s="336"/>
      <c r="I504" s="337"/>
      <c r="J504" s="337"/>
      <c r="M504" s="58"/>
      <c r="N504" s="58"/>
    </row>
    <row r="505" spans="2:14" hidden="1">
      <c r="B505" s="60"/>
      <c r="C505" s="60"/>
      <c r="D505" s="61"/>
      <c r="E505" s="62"/>
      <c r="F505" s="63"/>
      <c r="G505" s="318" t="s">
        <v>93</v>
      </c>
      <c r="H505" s="318"/>
      <c r="I505" s="319" t="s">
        <v>94</v>
      </c>
      <c r="J505" s="319"/>
    </row>
    <row r="506" spans="2:14" s="2" customFormat="1" ht="24" hidden="1">
      <c r="B506" s="65" t="s">
        <v>63</v>
      </c>
      <c r="C506" s="65" t="s">
        <v>64</v>
      </c>
      <c r="D506" s="66" t="s">
        <v>65</v>
      </c>
      <c r="E506" s="67" t="s">
        <v>62</v>
      </c>
      <c r="F506" s="120" t="s">
        <v>67</v>
      </c>
      <c r="G506" s="121" t="s">
        <v>66</v>
      </c>
      <c r="H506" s="70" t="s">
        <v>68</v>
      </c>
      <c r="I506" s="122" t="s">
        <v>66</v>
      </c>
      <c r="J506" s="69" t="s">
        <v>68</v>
      </c>
      <c r="L506" s="1"/>
    </row>
    <row r="507" spans="2:14" ht="24" hidden="1">
      <c r="B507" s="135" t="s">
        <v>95</v>
      </c>
      <c r="C507" s="73" t="s">
        <v>510</v>
      </c>
      <c r="D507" s="74" t="s">
        <v>511</v>
      </c>
      <c r="E507" s="75" t="s">
        <v>87</v>
      </c>
      <c r="F507" s="129">
        <v>6.25</v>
      </c>
      <c r="G507" s="124" t="s">
        <v>512</v>
      </c>
      <c r="H507" s="49">
        <f t="shared" ref="H507:H510" si="45">TRUNC($F507*G507,2)</f>
        <v>41.37</v>
      </c>
      <c r="I507" s="125">
        <v>45.16</v>
      </c>
      <c r="J507" s="49">
        <f t="shared" ref="J507:J510" si="46">TRUNC($F507*I507,2)</f>
        <v>282.25</v>
      </c>
      <c r="L507" s="44">
        <f>F507*1.05</f>
        <v>6.5625</v>
      </c>
      <c r="M507" s="58"/>
      <c r="N507" s="58"/>
    </row>
    <row r="508" spans="2:14" ht="36" hidden="1">
      <c r="B508" s="135" t="s">
        <v>98</v>
      </c>
      <c r="C508" s="73" t="s">
        <v>513</v>
      </c>
      <c r="D508" s="74" t="s">
        <v>514</v>
      </c>
      <c r="E508" s="75" t="s">
        <v>69</v>
      </c>
      <c r="F508" s="129" t="s">
        <v>515</v>
      </c>
      <c r="G508" s="124" t="s">
        <v>516</v>
      </c>
      <c r="H508" s="49">
        <f t="shared" si="45"/>
        <v>19.07</v>
      </c>
      <c r="I508" s="125">
        <v>16.53</v>
      </c>
      <c r="J508" s="49">
        <f t="shared" si="46"/>
        <v>0.71</v>
      </c>
      <c r="M508" s="58"/>
      <c r="N508" s="58"/>
    </row>
    <row r="509" spans="2:14" ht="36" hidden="1">
      <c r="B509" s="135" t="s">
        <v>98</v>
      </c>
      <c r="C509" s="73" t="s">
        <v>71</v>
      </c>
      <c r="D509" s="74" t="s">
        <v>72</v>
      </c>
      <c r="E509" s="75" t="s">
        <v>70</v>
      </c>
      <c r="F509" s="129" t="s">
        <v>517</v>
      </c>
      <c r="G509" s="124" t="s">
        <v>276</v>
      </c>
      <c r="H509" s="49">
        <f t="shared" si="45"/>
        <v>6.03</v>
      </c>
      <c r="I509" s="125">
        <v>15.28</v>
      </c>
      <c r="J509" s="49">
        <f t="shared" si="46"/>
        <v>5.08</v>
      </c>
      <c r="M509" s="58"/>
      <c r="N509" s="58"/>
    </row>
    <row r="510" spans="2:14" ht="36" hidden="1">
      <c r="B510" s="135" t="s">
        <v>98</v>
      </c>
      <c r="C510" s="73" t="s">
        <v>73</v>
      </c>
      <c r="D510" s="74" t="s">
        <v>74</v>
      </c>
      <c r="E510" s="75" t="s">
        <v>70</v>
      </c>
      <c r="F510" s="129" t="s">
        <v>518</v>
      </c>
      <c r="G510" s="124" t="s">
        <v>319</v>
      </c>
      <c r="H510" s="49">
        <f t="shared" si="45"/>
        <v>2.39</v>
      </c>
      <c r="I510" s="125" t="s">
        <v>519</v>
      </c>
      <c r="J510" s="49">
        <f t="shared" si="46"/>
        <v>2.66</v>
      </c>
      <c r="M510" s="58"/>
      <c r="N510" s="58"/>
    </row>
    <row r="511" spans="2:14" ht="14.65" hidden="1" customHeight="1">
      <c r="B511" s="80"/>
      <c r="C511" s="80"/>
      <c r="D511" s="80"/>
      <c r="E511" s="80"/>
      <c r="F511" s="81"/>
      <c r="G511" s="118" t="s">
        <v>78</v>
      </c>
      <c r="H511" s="126">
        <f>TRUNC(SUM(H507:H510),2)</f>
        <v>68.86</v>
      </c>
      <c r="I511" s="119" t="s">
        <v>78</v>
      </c>
      <c r="J511" s="127">
        <f>TRUNC(SUM(J507:J510),2)</f>
        <v>290.7</v>
      </c>
      <c r="K511" s="100"/>
      <c r="M511" s="58"/>
      <c r="N511" s="58"/>
    </row>
    <row r="512" spans="2:14" hidden="1">
      <c r="B512" s="136"/>
      <c r="C512" s="136"/>
      <c r="D512" s="136"/>
      <c r="E512" s="136"/>
      <c r="F512" s="136"/>
      <c r="G512" s="137"/>
      <c r="H512" s="137"/>
      <c r="I512" s="137"/>
      <c r="J512" s="137"/>
    </row>
    <row r="513" spans="2:14" hidden="1">
      <c r="B513" s="320" t="s">
        <v>520</v>
      </c>
      <c r="C513" s="321"/>
      <c r="D513" s="321"/>
      <c r="E513" s="321"/>
      <c r="F513" s="321"/>
      <c r="G513" s="321"/>
      <c r="H513" s="321"/>
      <c r="I513" s="321"/>
      <c r="J513" s="322"/>
    </row>
    <row r="514" spans="2:14" hidden="1">
      <c r="B514" s="326"/>
      <c r="C514" s="327"/>
      <c r="D514" s="327"/>
      <c r="E514" s="327"/>
      <c r="F514" s="327"/>
      <c r="G514" s="327"/>
      <c r="H514" s="327"/>
      <c r="I514" s="327"/>
      <c r="J514" s="328"/>
    </row>
    <row r="515" spans="2:14" ht="10.35" hidden="1" customHeight="1">
      <c r="B515" s="329" t="s">
        <v>124</v>
      </c>
      <c r="C515" s="329"/>
      <c r="D515" s="55" t="s">
        <v>481</v>
      </c>
      <c r="E515" s="331" t="s">
        <v>521</v>
      </c>
      <c r="F515" s="331"/>
      <c r="G515" s="331"/>
      <c r="H515" s="331"/>
      <c r="I515" s="331"/>
      <c r="J515" s="331"/>
    </row>
    <row r="516" spans="2:14" ht="11.25" hidden="1" customHeight="1">
      <c r="B516" s="330"/>
      <c r="C516" s="330"/>
      <c r="D516" s="332" t="s">
        <v>92</v>
      </c>
      <c r="E516" s="333" t="s">
        <v>508</v>
      </c>
      <c r="F516" s="333"/>
      <c r="G516" s="333"/>
      <c r="H516" s="333"/>
      <c r="I516" s="333"/>
      <c r="J516" s="333"/>
    </row>
    <row r="517" spans="2:14" ht="11.25" hidden="1" customHeight="1">
      <c r="B517" s="330"/>
      <c r="C517" s="330"/>
      <c r="D517" s="332"/>
      <c r="E517" s="333"/>
      <c r="F517" s="333"/>
      <c r="G517" s="334"/>
      <c r="H517" s="334"/>
      <c r="I517" s="334"/>
      <c r="J517" s="334"/>
    </row>
    <row r="518" spans="2:14" ht="11.25" hidden="1" customHeight="1">
      <c r="B518" s="330"/>
      <c r="C518" s="330"/>
      <c r="D518" s="332"/>
      <c r="E518" s="333"/>
      <c r="F518" s="333"/>
      <c r="G518" s="334"/>
      <c r="H518" s="334"/>
      <c r="I518" s="334"/>
      <c r="J518" s="334"/>
      <c r="M518" s="134"/>
    </row>
    <row r="519" spans="2:14" ht="10.35" hidden="1" customHeight="1">
      <c r="B519" s="330"/>
      <c r="C519" s="330"/>
      <c r="D519" s="95" t="s">
        <v>62</v>
      </c>
      <c r="E519" s="57" t="s">
        <v>75</v>
      </c>
      <c r="F519" s="342" t="s">
        <v>273</v>
      </c>
      <c r="G519" s="336">
        <f>H525</f>
        <v>11.31</v>
      </c>
      <c r="H519" s="336"/>
      <c r="I519" s="337">
        <f>J525</f>
        <v>12.21</v>
      </c>
      <c r="J519" s="337"/>
    </row>
    <row r="520" spans="2:14" ht="14.65" hidden="1" customHeight="1">
      <c r="B520" s="330"/>
      <c r="C520" s="330"/>
      <c r="D520" s="95" t="s">
        <v>509</v>
      </c>
      <c r="E520" s="57">
        <v>1</v>
      </c>
      <c r="F520" s="342"/>
      <c r="G520" s="336"/>
      <c r="H520" s="336"/>
      <c r="I520" s="337"/>
      <c r="J520" s="337"/>
      <c r="M520" s="58"/>
      <c r="N520" s="58"/>
    </row>
    <row r="521" spans="2:14" hidden="1">
      <c r="B521" s="60"/>
      <c r="C521" s="60"/>
      <c r="D521" s="61"/>
      <c r="E521" s="62"/>
      <c r="F521" s="63"/>
      <c r="G521" s="318" t="s">
        <v>93</v>
      </c>
      <c r="H521" s="318"/>
      <c r="I521" s="319" t="s">
        <v>94</v>
      </c>
      <c r="J521" s="319"/>
    </row>
    <row r="522" spans="2:14" s="2" customFormat="1" ht="24" hidden="1">
      <c r="B522" s="65" t="s">
        <v>63</v>
      </c>
      <c r="C522" s="65" t="s">
        <v>64</v>
      </c>
      <c r="D522" s="66" t="s">
        <v>65</v>
      </c>
      <c r="E522" s="67" t="s">
        <v>62</v>
      </c>
      <c r="F522" s="120" t="s">
        <v>67</v>
      </c>
      <c r="G522" s="121" t="s">
        <v>66</v>
      </c>
      <c r="H522" s="70" t="s">
        <v>68</v>
      </c>
      <c r="I522" s="122" t="s">
        <v>66</v>
      </c>
      <c r="J522" s="69" t="s">
        <v>68</v>
      </c>
      <c r="L522" s="1"/>
    </row>
    <row r="523" spans="2:14" ht="36" hidden="1">
      <c r="B523" s="135" t="s">
        <v>98</v>
      </c>
      <c r="C523" s="73" t="s">
        <v>71</v>
      </c>
      <c r="D523" s="74" t="s">
        <v>72</v>
      </c>
      <c r="E523" s="75" t="s">
        <v>70</v>
      </c>
      <c r="F523" s="129">
        <v>7.0000000000000007E-2</v>
      </c>
      <c r="G523" s="124" t="s">
        <v>276</v>
      </c>
      <c r="H523" s="49">
        <f t="shared" ref="H523:H524" si="47">TRUNC($F523*G523,2)</f>
        <v>1.26</v>
      </c>
      <c r="I523" s="125">
        <v>15.28</v>
      </c>
      <c r="J523" s="49">
        <f t="shared" ref="J523:J524" si="48">TRUNC($F523*I523,2)</f>
        <v>1.06</v>
      </c>
      <c r="M523" s="58"/>
      <c r="N523" s="58"/>
    </row>
    <row r="524" spans="2:14" ht="36" hidden="1">
      <c r="B524" s="135" t="s">
        <v>98</v>
      </c>
      <c r="C524" s="73" t="s">
        <v>73</v>
      </c>
      <c r="D524" s="74" t="s">
        <v>74</v>
      </c>
      <c r="E524" s="75" t="s">
        <v>70</v>
      </c>
      <c r="F524" s="129">
        <v>0.7</v>
      </c>
      <c r="G524" s="124" t="s">
        <v>319</v>
      </c>
      <c r="H524" s="49">
        <f t="shared" si="47"/>
        <v>10.050000000000001</v>
      </c>
      <c r="I524" s="125" t="s">
        <v>519</v>
      </c>
      <c r="J524" s="49">
        <f t="shared" si="48"/>
        <v>11.15</v>
      </c>
      <c r="M524" s="58"/>
      <c r="N524" s="58"/>
    </row>
    <row r="525" spans="2:14" ht="14.65" hidden="1" customHeight="1">
      <c r="B525" s="80"/>
      <c r="C525" s="80"/>
      <c r="D525" s="80"/>
      <c r="E525" s="80"/>
      <c r="F525" s="81"/>
      <c r="G525" s="118" t="s">
        <v>78</v>
      </c>
      <c r="H525" s="126">
        <f>TRUNC(SUM(H523:H524),2)</f>
        <v>11.31</v>
      </c>
      <c r="I525" s="119" t="s">
        <v>78</v>
      </c>
      <c r="J525" s="127">
        <f>TRUNC(SUM(J523:J524),2)</f>
        <v>12.21</v>
      </c>
      <c r="K525" s="100"/>
      <c r="M525" s="58"/>
      <c r="N525" s="58"/>
    </row>
    <row r="526" spans="2:14" hidden="1">
      <c r="B526" s="80"/>
      <c r="C526" s="80"/>
      <c r="D526" s="80"/>
      <c r="E526" s="80"/>
      <c r="F526" s="80"/>
      <c r="G526" s="138"/>
      <c r="H526" s="139"/>
      <c r="I526" s="137"/>
      <c r="J526" s="137"/>
    </row>
    <row r="527" spans="2:14" hidden="1"/>
    <row r="528" spans="2:14" hidden="1">
      <c r="B528" s="320" t="s">
        <v>522</v>
      </c>
      <c r="C528" s="321"/>
      <c r="D528" s="321"/>
      <c r="E528" s="321"/>
      <c r="F528" s="321"/>
      <c r="G528" s="321"/>
      <c r="H528" s="321"/>
      <c r="I528" s="321"/>
      <c r="J528" s="322"/>
    </row>
    <row r="529" spans="2:14" hidden="1">
      <c r="B529" s="323"/>
      <c r="C529" s="324"/>
      <c r="D529" s="324"/>
      <c r="E529" s="324"/>
      <c r="F529" s="324"/>
      <c r="G529" s="324"/>
      <c r="H529" s="324"/>
      <c r="I529" s="324"/>
      <c r="J529" s="325"/>
    </row>
    <row r="530" spans="2:14" hidden="1">
      <c r="B530" s="326"/>
      <c r="C530" s="327"/>
      <c r="D530" s="327"/>
      <c r="E530" s="327"/>
      <c r="F530" s="327"/>
      <c r="G530" s="327"/>
      <c r="H530" s="327"/>
      <c r="I530" s="327"/>
      <c r="J530" s="328"/>
    </row>
    <row r="531" spans="2:14" ht="10.35" hidden="1" customHeight="1">
      <c r="B531" s="329" t="s">
        <v>125</v>
      </c>
      <c r="C531" s="329"/>
      <c r="D531" s="55" t="s">
        <v>481</v>
      </c>
      <c r="E531" s="331" t="s">
        <v>523</v>
      </c>
      <c r="F531" s="331"/>
      <c r="G531" s="331"/>
      <c r="H531" s="331"/>
      <c r="I531" s="331"/>
      <c r="J531" s="331"/>
    </row>
    <row r="532" spans="2:14" ht="11.25" hidden="1" customHeight="1">
      <c r="B532" s="330"/>
      <c r="C532" s="330"/>
      <c r="D532" s="332" t="s">
        <v>92</v>
      </c>
      <c r="E532" s="333" t="s">
        <v>524</v>
      </c>
      <c r="F532" s="333"/>
      <c r="G532" s="333"/>
      <c r="H532" s="333"/>
      <c r="I532" s="333"/>
      <c r="J532" s="333"/>
    </row>
    <row r="533" spans="2:14" ht="11.25" hidden="1" customHeight="1">
      <c r="B533" s="330"/>
      <c r="C533" s="330"/>
      <c r="D533" s="332"/>
      <c r="E533" s="333"/>
      <c r="F533" s="333"/>
      <c r="G533" s="334"/>
      <c r="H533" s="334"/>
      <c r="I533" s="334"/>
      <c r="J533" s="334"/>
    </row>
    <row r="534" spans="2:14" ht="11.25" hidden="1" customHeight="1">
      <c r="B534" s="330"/>
      <c r="C534" s="330"/>
      <c r="D534" s="332"/>
      <c r="E534" s="333"/>
      <c r="F534" s="333"/>
      <c r="G534" s="334"/>
      <c r="H534" s="334"/>
      <c r="I534" s="334"/>
      <c r="J534" s="334"/>
    </row>
    <row r="535" spans="2:14" ht="10.35" hidden="1" customHeight="1">
      <c r="B535" s="330"/>
      <c r="C535" s="330"/>
      <c r="D535" s="95" t="s">
        <v>62</v>
      </c>
      <c r="E535" s="57" t="s">
        <v>75</v>
      </c>
      <c r="F535" s="342" t="s">
        <v>273</v>
      </c>
      <c r="G535" s="336">
        <f>H548</f>
        <v>247.48</v>
      </c>
      <c r="H535" s="336"/>
      <c r="I535" s="337">
        <f>J548</f>
        <v>255.92</v>
      </c>
      <c r="J535" s="337"/>
    </row>
    <row r="536" spans="2:14" ht="14.65" hidden="1" customHeight="1">
      <c r="B536" s="330"/>
      <c r="C536" s="330"/>
      <c r="D536" s="95" t="s">
        <v>509</v>
      </c>
      <c r="E536" s="57">
        <v>1</v>
      </c>
      <c r="F536" s="342"/>
      <c r="G536" s="336"/>
      <c r="H536" s="336"/>
      <c r="I536" s="337"/>
      <c r="J536" s="337"/>
      <c r="M536" s="58"/>
      <c r="N536" s="58"/>
    </row>
    <row r="537" spans="2:14" hidden="1">
      <c r="B537" s="60"/>
      <c r="C537" s="60"/>
      <c r="D537" s="61"/>
      <c r="E537" s="62"/>
      <c r="F537" s="63"/>
      <c r="G537" s="318" t="s">
        <v>93</v>
      </c>
      <c r="H537" s="318"/>
      <c r="I537" s="319" t="s">
        <v>94</v>
      </c>
      <c r="J537" s="319"/>
    </row>
    <row r="538" spans="2:14" s="2" customFormat="1" ht="24" hidden="1">
      <c r="B538" s="65" t="s">
        <v>63</v>
      </c>
      <c r="C538" s="65" t="s">
        <v>64</v>
      </c>
      <c r="D538" s="66" t="s">
        <v>65</v>
      </c>
      <c r="E538" s="67" t="s">
        <v>62</v>
      </c>
      <c r="F538" s="120" t="s">
        <v>67</v>
      </c>
      <c r="G538" s="121" t="s">
        <v>66</v>
      </c>
      <c r="H538" s="70" t="s">
        <v>68</v>
      </c>
      <c r="I538" s="122" t="s">
        <v>66</v>
      </c>
      <c r="J538" s="69" t="s">
        <v>68</v>
      </c>
      <c r="L538" s="1"/>
    </row>
    <row r="539" spans="2:14" ht="24" hidden="1">
      <c r="B539" s="135" t="s">
        <v>95</v>
      </c>
      <c r="C539" s="73" t="s">
        <v>525</v>
      </c>
      <c r="D539" s="74" t="s">
        <v>526</v>
      </c>
      <c r="E539" s="75" t="s">
        <v>87</v>
      </c>
      <c r="F539" s="129">
        <v>1</v>
      </c>
      <c r="G539" s="124" t="s">
        <v>527</v>
      </c>
      <c r="H539" s="49">
        <f t="shared" ref="H539:H547" si="49">TRUNC($F539*G539,2)</f>
        <v>20.7</v>
      </c>
      <c r="I539" s="125" t="s">
        <v>527</v>
      </c>
      <c r="J539" s="49">
        <f t="shared" ref="J539:J547" si="50">TRUNC($F539*I539,2)</f>
        <v>20.7</v>
      </c>
      <c r="M539" s="58"/>
      <c r="N539" s="58"/>
    </row>
    <row r="540" spans="2:14" ht="36" hidden="1">
      <c r="B540" s="135" t="s">
        <v>95</v>
      </c>
      <c r="C540" s="73">
        <v>11955</v>
      </c>
      <c r="D540" s="74" t="s">
        <v>528</v>
      </c>
      <c r="E540" s="75" t="s">
        <v>87</v>
      </c>
      <c r="F540" s="129">
        <v>2</v>
      </c>
      <c r="G540" s="124" t="s">
        <v>529</v>
      </c>
      <c r="H540" s="49">
        <f t="shared" si="49"/>
        <v>5.7</v>
      </c>
      <c r="I540" s="125" t="s">
        <v>529</v>
      </c>
      <c r="J540" s="49">
        <f t="shared" si="50"/>
        <v>5.7</v>
      </c>
      <c r="M540" s="58"/>
      <c r="N540" s="58"/>
    </row>
    <row r="541" spans="2:14" ht="24" hidden="1">
      <c r="B541" s="135" t="s">
        <v>95</v>
      </c>
      <c r="C541" s="73" t="s">
        <v>530</v>
      </c>
      <c r="D541" s="74" t="s">
        <v>531</v>
      </c>
      <c r="E541" s="75" t="s">
        <v>87</v>
      </c>
      <c r="F541" s="129">
        <v>1</v>
      </c>
      <c r="G541" s="124" t="s">
        <v>532</v>
      </c>
      <c r="H541" s="49">
        <f t="shared" si="49"/>
        <v>7.57</v>
      </c>
      <c r="I541" s="125" t="s">
        <v>532</v>
      </c>
      <c r="J541" s="49">
        <f t="shared" si="50"/>
        <v>7.57</v>
      </c>
      <c r="M541" s="58"/>
      <c r="N541" s="58"/>
    </row>
    <row r="542" spans="2:14" ht="36" hidden="1">
      <c r="B542" s="135" t="s">
        <v>95</v>
      </c>
      <c r="C542" s="73">
        <v>1030</v>
      </c>
      <c r="D542" s="74" t="s">
        <v>533</v>
      </c>
      <c r="E542" s="75" t="s">
        <v>87</v>
      </c>
      <c r="F542" s="129">
        <v>1</v>
      </c>
      <c r="G542" s="124" t="s">
        <v>534</v>
      </c>
      <c r="H542" s="49">
        <f t="shared" si="49"/>
        <v>25</v>
      </c>
      <c r="I542" s="125" t="s">
        <v>534</v>
      </c>
      <c r="J542" s="49">
        <f t="shared" si="50"/>
        <v>25</v>
      </c>
      <c r="M542" s="58"/>
      <c r="N542" s="58"/>
    </row>
    <row r="543" spans="2:14" ht="36" hidden="1">
      <c r="B543" s="135" t="s">
        <v>98</v>
      </c>
      <c r="C543" s="73" t="s">
        <v>120</v>
      </c>
      <c r="D543" s="74" t="s">
        <v>121</v>
      </c>
      <c r="E543" s="75" t="s">
        <v>70</v>
      </c>
      <c r="F543" s="129">
        <v>2.2999999999999998</v>
      </c>
      <c r="G543" s="124" t="s">
        <v>535</v>
      </c>
      <c r="H543" s="49">
        <f t="shared" si="49"/>
        <v>40.729999999999997</v>
      </c>
      <c r="I543" s="125" t="s">
        <v>536</v>
      </c>
      <c r="J543" s="49">
        <f t="shared" si="50"/>
        <v>45.56</v>
      </c>
      <c r="M543" s="58"/>
      <c r="N543" s="58"/>
    </row>
    <row r="544" spans="2:14" ht="36" hidden="1">
      <c r="B544" s="135" t="s">
        <v>98</v>
      </c>
      <c r="C544" s="73" t="s">
        <v>73</v>
      </c>
      <c r="D544" s="74" t="s">
        <v>74</v>
      </c>
      <c r="E544" s="75" t="s">
        <v>70</v>
      </c>
      <c r="F544" s="129">
        <v>2.2999999999999998</v>
      </c>
      <c r="G544" s="124" t="s">
        <v>537</v>
      </c>
      <c r="H544" s="49">
        <f t="shared" si="49"/>
        <v>33.76</v>
      </c>
      <c r="I544" s="125">
        <v>16.25</v>
      </c>
      <c r="J544" s="49">
        <f t="shared" si="50"/>
        <v>37.369999999999997</v>
      </c>
      <c r="M544" s="58"/>
      <c r="N544" s="58"/>
    </row>
    <row r="545" spans="2:14" ht="24" hidden="1">
      <c r="B545" s="135" t="s">
        <v>95</v>
      </c>
      <c r="C545" s="73">
        <v>6138</v>
      </c>
      <c r="D545" s="74" t="s">
        <v>538</v>
      </c>
      <c r="E545" s="75" t="s">
        <v>87</v>
      </c>
      <c r="F545" s="129">
        <v>1</v>
      </c>
      <c r="G545" s="124" t="s">
        <v>539</v>
      </c>
      <c r="H545" s="49">
        <f t="shared" si="49"/>
        <v>2.4900000000000002</v>
      </c>
      <c r="I545" s="125" t="s">
        <v>539</v>
      </c>
      <c r="J545" s="49">
        <f t="shared" si="50"/>
        <v>2.4900000000000002</v>
      </c>
      <c r="M545" s="58"/>
      <c r="N545" s="58"/>
    </row>
    <row r="546" spans="2:14" ht="24" hidden="1">
      <c r="B546" s="135" t="s">
        <v>95</v>
      </c>
      <c r="C546" s="73">
        <v>11681</v>
      </c>
      <c r="D546" s="74" t="s">
        <v>540</v>
      </c>
      <c r="E546" s="75" t="s">
        <v>87</v>
      </c>
      <c r="F546" s="129">
        <v>1</v>
      </c>
      <c r="G546" s="124" t="s">
        <v>541</v>
      </c>
      <c r="H546" s="49">
        <f t="shared" si="49"/>
        <v>4.7300000000000004</v>
      </c>
      <c r="I546" s="125" t="s">
        <v>541</v>
      </c>
      <c r="J546" s="49">
        <f t="shared" si="50"/>
        <v>4.7300000000000004</v>
      </c>
      <c r="M546" s="58"/>
      <c r="N546" s="58"/>
    </row>
    <row r="547" spans="2:14" ht="24" hidden="1">
      <c r="B547" s="135" t="s">
        <v>95</v>
      </c>
      <c r="C547" s="73">
        <v>10420</v>
      </c>
      <c r="D547" s="74" t="s">
        <v>542</v>
      </c>
      <c r="E547" s="75" t="s">
        <v>87</v>
      </c>
      <c r="F547" s="129">
        <v>1</v>
      </c>
      <c r="G547" s="124" t="s">
        <v>543</v>
      </c>
      <c r="H547" s="49">
        <f t="shared" si="49"/>
        <v>106.8</v>
      </c>
      <c r="I547" s="125" t="s">
        <v>543</v>
      </c>
      <c r="J547" s="49">
        <f t="shared" si="50"/>
        <v>106.8</v>
      </c>
      <c r="M547" s="58"/>
      <c r="N547" s="58"/>
    </row>
    <row r="548" spans="2:14" ht="14.65" hidden="1" customHeight="1">
      <c r="B548" s="80"/>
      <c r="C548" s="80"/>
      <c r="D548" s="80"/>
      <c r="E548" s="80"/>
      <c r="F548" s="81"/>
      <c r="G548" s="118" t="s">
        <v>78</v>
      </c>
      <c r="H548" s="126">
        <f>TRUNC(SUM(H539:H547),2)</f>
        <v>247.48</v>
      </c>
      <c r="I548" s="119" t="s">
        <v>78</v>
      </c>
      <c r="J548" s="127">
        <f>TRUNC(SUM(J539:J547),2)</f>
        <v>255.92</v>
      </c>
      <c r="K548" s="100"/>
      <c r="M548" s="58"/>
      <c r="N548" s="58"/>
    </row>
    <row r="549" spans="2:14" hidden="1">
      <c r="B549" s="136"/>
      <c r="C549" s="136"/>
      <c r="D549" s="136"/>
      <c r="E549" s="136"/>
      <c r="F549" s="136"/>
      <c r="G549" s="137"/>
      <c r="H549" s="137"/>
      <c r="I549" s="137"/>
      <c r="J549" s="137"/>
    </row>
    <row r="550" spans="2:14" hidden="1"/>
    <row r="551" spans="2:14" hidden="1"/>
    <row r="552" spans="2:14" hidden="1"/>
    <row r="553" spans="2:14" hidden="1">
      <c r="B553" s="43" t="s">
        <v>544</v>
      </c>
      <c r="C553" s="43" t="s">
        <v>545</v>
      </c>
      <c r="D553" s="43" t="s">
        <v>546</v>
      </c>
      <c r="E553" s="43" t="s">
        <v>87</v>
      </c>
      <c r="F553" s="43" t="s">
        <v>547</v>
      </c>
      <c r="G553" s="43" t="s">
        <v>547</v>
      </c>
    </row>
    <row r="554" spans="2:14" hidden="1"/>
    <row r="555" spans="2:14" hidden="1"/>
    <row r="556" spans="2:14" hidden="1">
      <c r="D556" s="43" t="s">
        <v>100</v>
      </c>
    </row>
    <row r="557" spans="2:14" hidden="1"/>
    <row r="558" spans="2:14" hidden="1"/>
    <row r="559" spans="2:14" hidden="1"/>
    <row r="560" spans="2:14" hidden="1"/>
    <row r="561" spans="2:14" hidden="1"/>
    <row r="562" spans="2:14" hidden="1"/>
    <row r="563" spans="2:14" hidden="1"/>
    <row r="564" spans="2:14" hidden="1">
      <c r="B564" s="320" t="s">
        <v>548</v>
      </c>
      <c r="C564" s="321"/>
      <c r="D564" s="321"/>
      <c r="E564" s="321"/>
      <c r="F564" s="321"/>
      <c r="G564" s="321"/>
      <c r="H564" s="321"/>
      <c r="I564" s="321"/>
      <c r="J564" s="322"/>
    </row>
    <row r="565" spans="2:14" hidden="1">
      <c r="B565" s="323"/>
      <c r="C565" s="324"/>
      <c r="D565" s="324"/>
      <c r="E565" s="324"/>
      <c r="F565" s="324"/>
      <c r="G565" s="324"/>
      <c r="H565" s="324"/>
      <c r="I565" s="324"/>
      <c r="J565" s="325"/>
    </row>
    <row r="566" spans="2:14" hidden="1">
      <c r="B566" s="326"/>
      <c r="C566" s="327"/>
      <c r="D566" s="327"/>
      <c r="E566" s="327"/>
      <c r="F566" s="327"/>
      <c r="G566" s="327"/>
      <c r="H566" s="327"/>
      <c r="I566" s="327"/>
      <c r="J566" s="328"/>
    </row>
    <row r="567" spans="2:14" ht="10.35" hidden="1" customHeight="1">
      <c r="B567" s="329" t="s">
        <v>104</v>
      </c>
      <c r="C567" s="329"/>
      <c r="D567" s="55" t="s">
        <v>481</v>
      </c>
      <c r="E567" s="331" t="s">
        <v>107</v>
      </c>
      <c r="F567" s="331"/>
      <c r="G567" s="331"/>
      <c r="H567" s="331"/>
      <c r="I567" s="331"/>
      <c r="J567" s="331"/>
      <c r="L567" s="44" t="s">
        <v>108</v>
      </c>
    </row>
    <row r="568" spans="2:14" ht="11.25" hidden="1" customHeight="1">
      <c r="B568" s="330"/>
      <c r="C568" s="330"/>
      <c r="D568" s="332" t="s">
        <v>92</v>
      </c>
      <c r="E568" s="333" t="s">
        <v>109</v>
      </c>
      <c r="F568" s="333"/>
      <c r="G568" s="333"/>
      <c r="H568" s="333"/>
      <c r="I568" s="333"/>
      <c r="J568" s="333"/>
      <c r="L568" s="44" t="s">
        <v>110</v>
      </c>
    </row>
    <row r="569" spans="2:14" ht="11.25" hidden="1" customHeight="1">
      <c r="B569" s="330"/>
      <c r="C569" s="330"/>
      <c r="D569" s="332"/>
      <c r="E569" s="333"/>
      <c r="F569" s="333"/>
      <c r="G569" s="334"/>
      <c r="H569" s="334"/>
      <c r="I569" s="334"/>
      <c r="J569" s="334"/>
      <c r="L569" s="44" t="s">
        <v>111</v>
      </c>
    </row>
    <row r="570" spans="2:14" ht="11.25" hidden="1" customHeight="1">
      <c r="B570" s="330"/>
      <c r="C570" s="330"/>
      <c r="D570" s="332"/>
      <c r="E570" s="333"/>
      <c r="F570" s="333"/>
      <c r="G570" s="334"/>
      <c r="H570" s="334"/>
      <c r="I570" s="334"/>
      <c r="J570" s="334"/>
    </row>
    <row r="571" spans="2:14" ht="10.35" hidden="1" customHeight="1">
      <c r="B571" s="330"/>
      <c r="C571" s="330"/>
      <c r="D571" s="95" t="s">
        <v>62</v>
      </c>
      <c r="E571" s="57" t="s">
        <v>75</v>
      </c>
      <c r="F571" s="335" t="s">
        <v>273</v>
      </c>
      <c r="G571" s="336">
        <f>H579</f>
        <v>61.38</v>
      </c>
      <c r="H571" s="336"/>
      <c r="I571" s="337">
        <f>J579</f>
        <v>65.430000000000007</v>
      </c>
      <c r="J571" s="337"/>
    </row>
    <row r="572" spans="2:14" ht="14.65" hidden="1" customHeight="1">
      <c r="B572" s="330"/>
      <c r="C572" s="330"/>
      <c r="D572" s="95" t="s">
        <v>509</v>
      </c>
      <c r="E572" s="57">
        <v>1</v>
      </c>
      <c r="F572" s="335"/>
      <c r="G572" s="336"/>
      <c r="H572" s="336"/>
      <c r="I572" s="337"/>
      <c r="J572" s="337"/>
      <c r="M572" s="58"/>
      <c r="N572" s="58"/>
    </row>
    <row r="573" spans="2:14" hidden="1">
      <c r="B573" s="60"/>
      <c r="C573" s="60"/>
      <c r="D573" s="61"/>
      <c r="E573" s="62"/>
      <c r="F573" s="63"/>
      <c r="G573" s="318" t="s">
        <v>93</v>
      </c>
      <c r="H573" s="318"/>
      <c r="I573" s="319" t="s">
        <v>94</v>
      </c>
      <c r="J573" s="319"/>
    </row>
    <row r="574" spans="2:14" s="2" customFormat="1" ht="24" hidden="1">
      <c r="B574" s="65" t="s">
        <v>63</v>
      </c>
      <c r="C574" s="65" t="s">
        <v>64</v>
      </c>
      <c r="D574" s="66" t="s">
        <v>65</v>
      </c>
      <c r="E574" s="67" t="s">
        <v>62</v>
      </c>
      <c r="F574" s="120" t="s">
        <v>67</v>
      </c>
      <c r="G574" s="121" t="s">
        <v>66</v>
      </c>
      <c r="H574" s="70" t="s">
        <v>68</v>
      </c>
      <c r="I574" s="122" t="s">
        <v>66</v>
      </c>
      <c r="J574" s="69" t="s">
        <v>68</v>
      </c>
      <c r="L574" s="1"/>
    </row>
    <row r="575" spans="2:14" ht="36" hidden="1">
      <c r="B575" s="135" t="s">
        <v>98</v>
      </c>
      <c r="C575" s="73" t="s">
        <v>549</v>
      </c>
      <c r="D575" s="74" t="s">
        <v>550</v>
      </c>
      <c r="E575" s="75" t="s">
        <v>69</v>
      </c>
      <c r="F575" s="129">
        <v>1.38E-2</v>
      </c>
      <c r="G575" s="124" t="s">
        <v>551</v>
      </c>
      <c r="H575" s="49">
        <f t="shared" ref="H575:H578" si="51">TRUNC($F575*G575,2)</f>
        <v>6.23</v>
      </c>
      <c r="I575" s="125" t="s">
        <v>552</v>
      </c>
      <c r="J575" s="49">
        <f t="shared" ref="J575:J578" si="52">TRUNC($F575*I575,2)</f>
        <v>6.48</v>
      </c>
      <c r="M575" s="58"/>
      <c r="N575" s="58"/>
    </row>
    <row r="576" spans="2:14" ht="36" hidden="1">
      <c r="B576" s="135" t="s">
        <v>98</v>
      </c>
      <c r="C576" s="73" t="s">
        <v>71</v>
      </c>
      <c r="D576" s="74" t="s">
        <v>72</v>
      </c>
      <c r="E576" s="75" t="s">
        <v>70</v>
      </c>
      <c r="F576" s="129">
        <v>1.1399999999999999</v>
      </c>
      <c r="G576" s="124">
        <v>18.11</v>
      </c>
      <c r="H576" s="49">
        <f t="shared" si="51"/>
        <v>20.64</v>
      </c>
      <c r="I576" s="125">
        <v>20.22</v>
      </c>
      <c r="J576" s="49">
        <f t="shared" si="52"/>
        <v>23.05</v>
      </c>
      <c r="M576" s="58"/>
      <c r="N576" s="58"/>
    </row>
    <row r="577" spans="2:14" ht="36" hidden="1">
      <c r="B577" s="135" t="s">
        <v>98</v>
      </c>
      <c r="C577" s="73" t="s">
        <v>73</v>
      </c>
      <c r="D577" s="74" t="s">
        <v>74</v>
      </c>
      <c r="E577" s="75" t="s">
        <v>70</v>
      </c>
      <c r="F577" s="129">
        <v>0.88</v>
      </c>
      <c r="G577" s="124">
        <v>14.68</v>
      </c>
      <c r="H577" s="49">
        <f t="shared" si="51"/>
        <v>12.91</v>
      </c>
      <c r="I577" s="125">
        <v>16.25</v>
      </c>
      <c r="J577" s="49">
        <f t="shared" si="52"/>
        <v>14.3</v>
      </c>
      <c r="M577" s="58"/>
      <c r="N577" s="58"/>
    </row>
    <row r="578" spans="2:14" ht="24" hidden="1">
      <c r="B578" s="135" t="s">
        <v>95</v>
      </c>
      <c r="C578" s="73" t="s">
        <v>106</v>
      </c>
      <c r="D578" s="74" t="s">
        <v>553</v>
      </c>
      <c r="E578" s="75" t="s">
        <v>75</v>
      </c>
      <c r="F578" s="129">
        <v>54</v>
      </c>
      <c r="G578" s="124">
        <v>0.4</v>
      </c>
      <c r="H578" s="49">
        <f t="shared" si="51"/>
        <v>21.6</v>
      </c>
      <c r="I578" s="125">
        <v>0.4</v>
      </c>
      <c r="J578" s="49">
        <f t="shared" si="52"/>
        <v>21.6</v>
      </c>
      <c r="M578" s="58"/>
      <c r="N578" s="58"/>
    </row>
    <row r="579" spans="2:14" ht="14.65" hidden="1" customHeight="1">
      <c r="B579" s="80"/>
      <c r="C579" s="80"/>
      <c r="D579" s="80"/>
      <c r="E579" s="80"/>
      <c r="F579" s="81"/>
      <c r="G579" s="118" t="s">
        <v>78</v>
      </c>
      <c r="H579" s="126">
        <f>TRUNC(SUM(H575:H578),2)</f>
        <v>61.38</v>
      </c>
      <c r="I579" s="119" t="s">
        <v>78</v>
      </c>
      <c r="J579" s="127">
        <f>TRUNC(SUM(J575:J578),2)</f>
        <v>65.430000000000007</v>
      </c>
      <c r="K579" s="100"/>
      <c r="M579" s="58"/>
      <c r="N579" s="58"/>
    </row>
    <row r="580" spans="2:14" hidden="1">
      <c r="B580" s="136"/>
      <c r="C580" s="136"/>
      <c r="D580" s="136"/>
      <c r="E580" s="136"/>
      <c r="F580" s="136"/>
      <c r="G580" s="137"/>
      <c r="H580" s="137"/>
      <c r="I580" s="137"/>
      <c r="J580" s="137"/>
    </row>
    <row r="581" spans="2:14" hidden="1"/>
    <row r="582" spans="2:14" hidden="1"/>
    <row r="583" spans="2:14" hidden="1"/>
    <row r="584" spans="2:14" hidden="1"/>
    <row r="585" spans="2:14" hidden="1"/>
    <row r="586" spans="2:14" hidden="1"/>
    <row r="587" spans="2:14" hidden="1"/>
    <row r="588" spans="2:14" hidden="1"/>
    <row r="589" spans="2:14" hidden="1"/>
    <row r="590" spans="2:14" hidden="1"/>
    <row r="591" spans="2:14" hidden="1"/>
    <row r="592" spans="2:14"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spans="8:8" hidden="1"/>
    <row r="642" spans="8:8" hidden="1"/>
    <row r="643" spans="8:8" hidden="1"/>
    <row r="644" spans="8:8" hidden="1"/>
    <row r="645" spans="8:8" hidden="1"/>
    <row r="646" spans="8:8" hidden="1"/>
    <row r="647" spans="8:8" hidden="1"/>
    <row r="648" spans="8:8" hidden="1"/>
    <row r="649" spans="8:8" hidden="1"/>
    <row r="653" spans="8:8">
      <c r="H653" s="233">
        <f>1000000</f>
        <v>1000000</v>
      </c>
    </row>
    <row r="654" spans="8:8">
      <c r="H654" s="234">
        <f>H653*0.03</f>
        <v>30000</v>
      </c>
    </row>
    <row r="1093" spans="13:13">
      <c r="M1093" s="140" t="e">
        <f>#REF!</f>
        <v>#REF!</v>
      </c>
    </row>
  </sheetData>
  <autoFilter ref="B8:J323" xr:uid="{00000000-0001-0000-0100-000000000000}"/>
  <mergeCells count="311">
    <mergeCell ref="F35:F36"/>
    <mergeCell ref="G35:H36"/>
    <mergeCell ref="I35:J36"/>
    <mergeCell ref="G37:H37"/>
    <mergeCell ref="I37:J37"/>
    <mergeCell ref="E354:J355"/>
    <mergeCell ref="F356:F357"/>
    <mergeCell ref="G356:H357"/>
    <mergeCell ref="I356:J357"/>
    <mergeCell ref="G358:H358"/>
    <mergeCell ref="I358:J358"/>
    <mergeCell ref="G336:H336"/>
    <mergeCell ref="I336:J336"/>
    <mergeCell ref="B141:J142"/>
    <mergeCell ref="B143:C148"/>
    <mergeCell ref="E143:J143"/>
    <mergeCell ref="D144:D146"/>
    <mergeCell ref="E144:J146"/>
    <mergeCell ref="F147:F148"/>
    <mergeCell ref="B2:J2"/>
    <mergeCell ref="B43:J44"/>
    <mergeCell ref="B45:C51"/>
    <mergeCell ref="E45:J45"/>
    <mergeCell ref="D46:D49"/>
    <mergeCell ref="E46:J49"/>
    <mergeCell ref="F50:F51"/>
    <mergeCell ref="G50:H51"/>
    <mergeCell ref="I50:J51"/>
    <mergeCell ref="B9:J10"/>
    <mergeCell ref="B11:C15"/>
    <mergeCell ref="E11:J11"/>
    <mergeCell ref="D12:D13"/>
    <mergeCell ref="E12:J13"/>
    <mergeCell ref="F14:F15"/>
    <mergeCell ref="G14:H15"/>
    <mergeCell ref="I14:J15"/>
    <mergeCell ref="G16:H16"/>
    <mergeCell ref="I16:J16"/>
    <mergeCell ref="B27:J29"/>
    <mergeCell ref="B30:C36"/>
    <mergeCell ref="E30:J30"/>
    <mergeCell ref="D31:D34"/>
    <mergeCell ref="E31:J34"/>
    <mergeCell ref="G52:H52"/>
    <mergeCell ref="I52:J52"/>
    <mergeCell ref="B78:J79"/>
    <mergeCell ref="B80:C85"/>
    <mergeCell ref="E80:J80"/>
    <mergeCell ref="D81:D83"/>
    <mergeCell ref="E81:J83"/>
    <mergeCell ref="F84:F85"/>
    <mergeCell ref="G84:H85"/>
    <mergeCell ref="I84:J85"/>
    <mergeCell ref="G69:H69"/>
    <mergeCell ref="I69:J69"/>
    <mergeCell ref="B60:J61"/>
    <mergeCell ref="B62:C68"/>
    <mergeCell ref="E62:J62"/>
    <mergeCell ref="D63:D66"/>
    <mergeCell ref="E63:J66"/>
    <mergeCell ref="F67:F68"/>
    <mergeCell ref="G67:H68"/>
    <mergeCell ref="I67:J68"/>
    <mergeCell ref="G86:H86"/>
    <mergeCell ref="I86:J86"/>
    <mergeCell ref="B97:J98"/>
    <mergeCell ref="B99:C105"/>
    <mergeCell ref="E99:J99"/>
    <mergeCell ref="D100:D103"/>
    <mergeCell ref="E100:J103"/>
    <mergeCell ref="F104:F105"/>
    <mergeCell ref="G104:H105"/>
    <mergeCell ref="I104:J105"/>
    <mergeCell ref="G127:H127"/>
    <mergeCell ref="I127:J127"/>
    <mergeCell ref="G106:H106"/>
    <mergeCell ref="I106:J106"/>
    <mergeCell ref="B119:J120"/>
    <mergeCell ref="B121:C126"/>
    <mergeCell ref="E121:J121"/>
    <mergeCell ref="D122:D124"/>
    <mergeCell ref="E122:J124"/>
    <mergeCell ref="F125:F126"/>
    <mergeCell ref="G125:H126"/>
    <mergeCell ref="I125:J126"/>
    <mergeCell ref="G253:H253"/>
    <mergeCell ref="I253:J253"/>
    <mergeCell ref="B310:J311"/>
    <mergeCell ref="G317:H317"/>
    <mergeCell ref="I317:J317"/>
    <mergeCell ref="B329:J330"/>
    <mergeCell ref="B177:J179"/>
    <mergeCell ref="B180:C186"/>
    <mergeCell ref="E180:J180"/>
    <mergeCell ref="D181:D184"/>
    <mergeCell ref="E181:J184"/>
    <mergeCell ref="F185:F186"/>
    <mergeCell ref="G185:H186"/>
    <mergeCell ref="B312:C316"/>
    <mergeCell ref="D313:D314"/>
    <mergeCell ref="E313:J314"/>
    <mergeCell ref="F315:F316"/>
    <mergeCell ref="G315:H316"/>
    <mergeCell ref="I315:J316"/>
    <mergeCell ref="G302:H302"/>
    <mergeCell ref="I302:J302"/>
    <mergeCell ref="E312:J312"/>
    <mergeCell ref="B331:C335"/>
    <mergeCell ref="F334:F335"/>
    <mergeCell ref="G334:H335"/>
    <mergeCell ref="I334:J335"/>
    <mergeCell ref="G209:H209"/>
    <mergeCell ref="I209:J209"/>
    <mergeCell ref="B293:J294"/>
    <mergeCell ref="B295:C301"/>
    <mergeCell ref="E295:J295"/>
    <mergeCell ref="D296:D299"/>
    <mergeCell ref="E296:J299"/>
    <mergeCell ref="F300:F301"/>
    <mergeCell ref="G300:H301"/>
    <mergeCell ref="I300:J301"/>
    <mergeCell ref="G269:H269"/>
    <mergeCell ref="I269:J269"/>
    <mergeCell ref="G285:H285"/>
    <mergeCell ref="I285:J285"/>
    <mergeCell ref="B221:J223"/>
    <mergeCell ref="B224:C230"/>
    <mergeCell ref="E224:J224"/>
    <mergeCell ref="I283:J284"/>
    <mergeCell ref="E263:J263"/>
    <mergeCell ref="D264:D266"/>
    <mergeCell ref="B243:J245"/>
    <mergeCell ref="B246:C252"/>
    <mergeCell ref="G267:H268"/>
    <mergeCell ref="I267:J268"/>
    <mergeCell ref="D164:D165"/>
    <mergeCell ref="E164:J165"/>
    <mergeCell ref="G147:H148"/>
    <mergeCell ref="I147:J148"/>
    <mergeCell ref="G149:H149"/>
    <mergeCell ref="I149:J149"/>
    <mergeCell ref="B161:J162"/>
    <mergeCell ref="B163:C167"/>
    <mergeCell ref="E163:J163"/>
    <mergeCell ref="F166:F167"/>
    <mergeCell ref="G187:H187"/>
    <mergeCell ref="I187:J187"/>
    <mergeCell ref="G166:H167"/>
    <mergeCell ref="I166:J167"/>
    <mergeCell ref="G168:H168"/>
    <mergeCell ref="I168:J168"/>
    <mergeCell ref="B199:J201"/>
    <mergeCell ref="B202:C208"/>
    <mergeCell ref="E202:J202"/>
    <mergeCell ref="D203:D206"/>
    <mergeCell ref="E203:J206"/>
    <mergeCell ref="F207:F208"/>
    <mergeCell ref="G207:H208"/>
    <mergeCell ref="I207:J208"/>
    <mergeCell ref="I185:J186"/>
    <mergeCell ref="B351:J352"/>
    <mergeCell ref="B353:C357"/>
    <mergeCell ref="E353:J353"/>
    <mergeCell ref="D354:D355"/>
    <mergeCell ref="E331:J331"/>
    <mergeCell ref="D225:D228"/>
    <mergeCell ref="E225:J228"/>
    <mergeCell ref="F229:F230"/>
    <mergeCell ref="G229:H230"/>
    <mergeCell ref="I229:J230"/>
    <mergeCell ref="G231:H231"/>
    <mergeCell ref="I231:J231"/>
    <mergeCell ref="B277:J278"/>
    <mergeCell ref="B279:C284"/>
    <mergeCell ref="E279:J279"/>
    <mergeCell ref="E246:J246"/>
    <mergeCell ref="D247:D250"/>
    <mergeCell ref="E247:J250"/>
    <mergeCell ref="D280:D282"/>
    <mergeCell ref="E280:J282"/>
    <mergeCell ref="F283:F284"/>
    <mergeCell ref="G283:H284"/>
    <mergeCell ref="D332:D333"/>
    <mergeCell ref="E332:J333"/>
    <mergeCell ref="B384:J385"/>
    <mergeCell ref="B386:C390"/>
    <mergeCell ref="E386:J386"/>
    <mergeCell ref="D387:D388"/>
    <mergeCell ref="E387:J388"/>
    <mergeCell ref="F389:F390"/>
    <mergeCell ref="G389:H390"/>
    <mergeCell ref="I389:J390"/>
    <mergeCell ref="B369:J370"/>
    <mergeCell ref="B371:C375"/>
    <mergeCell ref="E371:J371"/>
    <mergeCell ref="D372:D373"/>
    <mergeCell ref="E372:J373"/>
    <mergeCell ref="F374:F375"/>
    <mergeCell ref="G374:H375"/>
    <mergeCell ref="I374:J375"/>
    <mergeCell ref="G376:H376"/>
    <mergeCell ref="I376:J376"/>
    <mergeCell ref="G391:H391"/>
    <mergeCell ref="I391:J391"/>
    <mergeCell ref="B398:J399"/>
    <mergeCell ref="B400:C404"/>
    <mergeCell ref="E400:J400"/>
    <mergeCell ref="D401:D402"/>
    <mergeCell ref="E401:J402"/>
    <mergeCell ref="F403:F404"/>
    <mergeCell ref="G403:H404"/>
    <mergeCell ref="I403:J404"/>
    <mergeCell ref="G405:H405"/>
    <mergeCell ref="I405:J405"/>
    <mergeCell ref="B411:J412"/>
    <mergeCell ref="B413:C417"/>
    <mergeCell ref="E413:J413"/>
    <mergeCell ref="D414:D415"/>
    <mergeCell ref="E414:J415"/>
    <mergeCell ref="F416:F417"/>
    <mergeCell ref="G416:H417"/>
    <mergeCell ref="I416:J417"/>
    <mergeCell ref="G418:H418"/>
    <mergeCell ref="I418:J418"/>
    <mergeCell ref="B427:J428"/>
    <mergeCell ref="B429:C433"/>
    <mergeCell ref="E429:J429"/>
    <mergeCell ref="D430:D431"/>
    <mergeCell ref="E430:J431"/>
    <mergeCell ref="F432:F433"/>
    <mergeCell ref="G432:H433"/>
    <mergeCell ref="I432:J433"/>
    <mergeCell ref="G434:H434"/>
    <mergeCell ref="I434:J434"/>
    <mergeCell ref="B441:J442"/>
    <mergeCell ref="B443:C447"/>
    <mergeCell ref="E443:J443"/>
    <mergeCell ref="D444:D445"/>
    <mergeCell ref="E444:J445"/>
    <mergeCell ref="F446:F447"/>
    <mergeCell ref="G446:H447"/>
    <mergeCell ref="I446:J447"/>
    <mergeCell ref="G448:H448"/>
    <mergeCell ref="I448:J448"/>
    <mergeCell ref="B454:J455"/>
    <mergeCell ref="B456:C461"/>
    <mergeCell ref="E456:J456"/>
    <mergeCell ref="D457:D459"/>
    <mergeCell ref="E457:J459"/>
    <mergeCell ref="F460:F461"/>
    <mergeCell ref="G460:H461"/>
    <mergeCell ref="I460:J461"/>
    <mergeCell ref="F503:F504"/>
    <mergeCell ref="G503:H504"/>
    <mergeCell ref="I503:J504"/>
    <mergeCell ref="G462:H462"/>
    <mergeCell ref="I462:J462"/>
    <mergeCell ref="B476:J477"/>
    <mergeCell ref="B478:C483"/>
    <mergeCell ref="E478:J478"/>
    <mergeCell ref="D479:D481"/>
    <mergeCell ref="E479:J481"/>
    <mergeCell ref="F482:F483"/>
    <mergeCell ref="G482:H483"/>
    <mergeCell ref="I482:J483"/>
    <mergeCell ref="G537:H537"/>
    <mergeCell ref="I537:J537"/>
    <mergeCell ref="G521:H521"/>
    <mergeCell ref="I521:J521"/>
    <mergeCell ref="B528:J530"/>
    <mergeCell ref="B531:C536"/>
    <mergeCell ref="E531:J531"/>
    <mergeCell ref="D532:D534"/>
    <mergeCell ref="E532:J534"/>
    <mergeCell ref="F535:F536"/>
    <mergeCell ref="G535:H536"/>
    <mergeCell ref="I535:J536"/>
    <mergeCell ref="G505:H505"/>
    <mergeCell ref="I505:J505"/>
    <mergeCell ref="B513:J514"/>
    <mergeCell ref="B515:C520"/>
    <mergeCell ref="E264:J266"/>
    <mergeCell ref="F267:F268"/>
    <mergeCell ref="B261:J262"/>
    <mergeCell ref="B263:C268"/>
    <mergeCell ref="F251:F252"/>
    <mergeCell ref="G251:H252"/>
    <mergeCell ref="I251:J252"/>
    <mergeCell ref="E515:J515"/>
    <mergeCell ref="D516:D518"/>
    <mergeCell ref="E516:J518"/>
    <mergeCell ref="F519:F520"/>
    <mergeCell ref="G519:H520"/>
    <mergeCell ref="I519:J520"/>
    <mergeCell ref="G484:H484"/>
    <mergeCell ref="I484:J484"/>
    <mergeCell ref="B496:J498"/>
    <mergeCell ref="B499:C504"/>
    <mergeCell ref="E499:J499"/>
    <mergeCell ref="D500:D502"/>
    <mergeCell ref="E500:J502"/>
    <mergeCell ref="G573:H573"/>
    <mergeCell ref="I573:J573"/>
    <mergeCell ref="B564:J566"/>
    <mergeCell ref="B567:C572"/>
    <mergeCell ref="E567:J567"/>
    <mergeCell ref="D568:D570"/>
    <mergeCell ref="E568:J570"/>
    <mergeCell ref="F571:F572"/>
    <mergeCell ref="G571:H572"/>
    <mergeCell ref="I571:J572"/>
  </mergeCells>
  <printOptions horizontalCentered="1"/>
  <pageMargins left="0.51181102362204722" right="0.51181102362204722" top="1.1811023622047245" bottom="0.98425196850393704" header="0.19685039370078741" footer="0.19685039370078741"/>
  <pageSetup paperSize="9" scale="65" fitToHeight="0" orientation="portrait" r:id="rId1"/>
  <headerFooter>
    <oddHeader>&amp;L&amp;G&amp;R&amp;G</oddHeader>
    <oddFooter>&amp;CPágina &amp;P de &amp;N&amp;R&amp;G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F3367-8A77-4C54-978C-66875F071D2B}">
  <sheetPr>
    <tabColor rgb="FF99FF33"/>
    <pageSetUpPr fitToPage="1"/>
  </sheetPr>
  <dimension ref="A1:S183"/>
  <sheetViews>
    <sheetView tabSelected="1" view="pageBreakPreview" topLeftCell="A10" zoomScaleSheetLayoutView="100" workbookViewId="0">
      <pane ySplit="1755" activePane="bottomLeft"/>
      <selection activeCell="A10" sqref="A10:I10"/>
      <selection pane="bottomLeft" activeCell="I8" sqref="I8"/>
    </sheetView>
  </sheetViews>
  <sheetFormatPr defaultColWidth="9.28515625" defaultRowHeight="12"/>
  <cols>
    <col min="1" max="1" width="6.28515625" style="16" customWidth="1"/>
    <col min="2" max="2" width="12.28515625" style="16" bestFit="1" customWidth="1"/>
    <col min="3" max="3" width="9.28515625" style="16" customWidth="1"/>
    <col min="4" max="4" width="51.28515625" style="16" customWidth="1"/>
    <col min="5" max="5" width="4.5703125" style="16" bestFit="1" customWidth="1"/>
    <col min="6" max="6" width="12.140625" style="16" customWidth="1"/>
    <col min="7" max="7" width="8.7109375" style="35" customWidth="1"/>
    <col min="8" max="8" width="10" style="16" bestFit="1" customWidth="1"/>
    <col min="9" max="9" width="13.140625" style="38" bestFit="1" customWidth="1"/>
    <col min="10" max="10" width="5.5703125" style="15" bestFit="1" customWidth="1"/>
    <col min="11" max="11" width="12.5703125" style="18" bestFit="1" customWidth="1"/>
    <col min="12" max="12" width="12.7109375" style="15" customWidth="1"/>
    <col min="13" max="17" width="11.42578125" style="16" customWidth="1"/>
    <col min="18" max="16384" width="9.28515625" style="16"/>
  </cols>
  <sheetData>
    <row r="1" spans="1:13" s="3" customFormat="1" ht="15" thickBot="1">
      <c r="A1" s="396" t="s">
        <v>10</v>
      </c>
      <c r="B1" s="397"/>
      <c r="C1" s="397"/>
      <c r="D1" s="397"/>
      <c r="E1" s="397"/>
      <c r="F1" s="397"/>
      <c r="G1" s="397"/>
      <c r="H1" s="397"/>
      <c r="I1" s="398"/>
      <c r="J1" s="1"/>
      <c r="K1" s="2"/>
      <c r="L1" s="1"/>
    </row>
    <row r="2" spans="1:13" s="3" customFormat="1" ht="12.75">
      <c r="A2" s="388"/>
      <c r="B2" s="388"/>
      <c r="C2" s="388"/>
      <c r="D2" s="388"/>
      <c r="E2" s="388"/>
      <c r="F2" s="257"/>
      <c r="G2" s="258"/>
      <c r="H2" s="257"/>
      <c r="I2" s="259"/>
      <c r="J2" s="1"/>
      <c r="K2" s="2"/>
      <c r="L2" s="1"/>
    </row>
    <row r="3" spans="1:13" s="3" customFormat="1" ht="13.9" customHeight="1">
      <c r="A3" s="284" t="s">
        <v>818</v>
      </c>
      <c r="B3" s="285"/>
      <c r="C3" s="285"/>
      <c r="D3" s="285"/>
      <c r="E3" s="285"/>
      <c r="F3" s="285"/>
      <c r="G3" s="285"/>
      <c r="H3" s="285"/>
      <c r="I3" s="286"/>
      <c r="J3" s="1"/>
      <c r="K3" s="2"/>
      <c r="L3" s="1"/>
    </row>
    <row r="4" spans="1:13" s="3" customFormat="1">
      <c r="A4" s="272" t="s">
        <v>819</v>
      </c>
      <c r="B4" s="9"/>
      <c r="D4" s="4"/>
      <c r="E4" s="4"/>
      <c r="F4" s="4"/>
      <c r="G4" s="4"/>
      <c r="H4" s="4"/>
      <c r="I4" s="287"/>
      <c r="J4" s="1"/>
      <c r="K4" s="256">
        <v>0.20499999999999999</v>
      </c>
      <c r="L4" s="255">
        <v>0.26569999999999999</v>
      </c>
    </row>
    <row r="5" spans="1:13" s="3" customFormat="1">
      <c r="A5" s="272" t="s">
        <v>864</v>
      </c>
      <c r="B5" s="9"/>
      <c r="D5" s="4"/>
      <c r="E5" s="4"/>
      <c r="F5" s="4"/>
      <c r="G5" s="4"/>
      <c r="H5" s="4"/>
      <c r="I5" s="287"/>
      <c r="J5" s="1"/>
      <c r="K5" s="2"/>
      <c r="L5" s="1"/>
    </row>
    <row r="6" spans="1:13" s="3" customFormat="1">
      <c r="A6" s="272" t="s">
        <v>974</v>
      </c>
      <c r="B6" s="9"/>
      <c r="D6" s="4"/>
      <c r="E6" s="4"/>
      <c r="F6" s="4"/>
      <c r="G6" s="4"/>
      <c r="H6" s="4"/>
      <c r="I6" s="287"/>
      <c r="J6" s="1"/>
      <c r="K6" s="2"/>
      <c r="L6" s="1"/>
    </row>
    <row r="7" spans="1:13" s="3" customFormat="1">
      <c r="A7" s="273" t="s">
        <v>931</v>
      </c>
      <c r="B7" s="288"/>
      <c r="C7" s="289"/>
      <c r="D7" s="274"/>
      <c r="E7" s="150"/>
      <c r="F7" s="150"/>
      <c r="G7" s="150"/>
      <c r="H7" s="150"/>
      <c r="I7" s="290"/>
      <c r="J7" s="1"/>
      <c r="K7" s="2"/>
      <c r="L7" s="1"/>
    </row>
    <row r="8" spans="1:13" s="3" customFormat="1" ht="12.75" thickBot="1">
      <c r="A8" s="4"/>
      <c r="B8" s="9"/>
      <c r="D8" s="4"/>
      <c r="E8" s="4"/>
      <c r="F8" s="4"/>
      <c r="G8" s="399" t="s">
        <v>820</v>
      </c>
      <c r="H8" s="400"/>
      <c r="I8" s="294">
        <v>0.20499999999999999</v>
      </c>
      <c r="J8" s="1"/>
      <c r="K8" s="2"/>
      <c r="L8" s="1"/>
    </row>
    <row r="9" spans="1:13" s="3" customFormat="1" ht="12.75" thickTop="1">
      <c r="A9" s="4"/>
      <c r="B9" s="4"/>
      <c r="C9" s="4"/>
      <c r="D9" s="10"/>
      <c r="E9" s="11"/>
      <c r="F9" s="12"/>
      <c r="G9" s="389" t="s">
        <v>113</v>
      </c>
      <c r="H9" s="390"/>
      <c r="I9" s="391"/>
      <c r="J9" s="1"/>
      <c r="K9" s="13" t="e">
        <f>#REF!</f>
        <v>#REF!</v>
      </c>
      <c r="L9" s="1"/>
    </row>
    <row r="10" spans="1:13" s="204" customFormat="1" ht="38.25">
      <c r="A10" s="308" t="s">
        <v>0</v>
      </c>
      <c r="B10" s="309" t="s">
        <v>800</v>
      </c>
      <c r="C10" s="309" t="s">
        <v>9</v>
      </c>
      <c r="D10" s="309" t="s">
        <v>1</v>
      </c>
      <c r="E10" s="309" t="s">
        <v>2</v>
      </c>
      <c r="F10" s="310" t="s">
        <v>801</v>
      </c>
      <c r="G10" s="311" t="s">
        <v>802</v>
      </c>
      <c r="H10" s="312" t="s">
        <v>803</v>
      </c>
      <c r="I10" s="313" t="s">
        <v>804</v>
      </c>
      <c r="J10" s="200"/>
      <c r="K10" s="201">
        <f>I12</f>
        <v>1777687.5799999991</v>
      </c>
      <c r="L10" s="202"/>
      <c r="M10" s="203"/>
    </row>
    <row r="11" spans="1:13" s="3" customFormat="1">
      <c r="A11" s="275"/>
      <c r="B11" s="19"/>
      <c r="C11" s="19"/>
      <c r="D11" s="149"/>
      <c r="E11" s="19"/>
      <c r="F11" s="291"/>
      <c r="G11" s="295"/>
      <c r="H11" s="20"/>
      <c r="I11" s="281"/>
      <c r="J11" s="1"/>
      <c r="K11" s="21"/>
      <c r="L11" s="1"/>
    </row>
    <row r="12" spans="1:13" s="268" customFormat="1">
      <c r="A12" s="276" t="s">
        <v>47</v>
      </c>
      <c r="B12" s="269"/>
      <c r="C12" s="269"/>
      <c r="D12" s="270" t="s">
        <v>805</v>
      </c>
      <c r="E12" s="269"/>
      <c r="F12" s="292"/>
      <c r="G12" s="296"/>
      <c r="H12" s="271"/>
      <c r="I12" s="277">
        <f>SUM(I13:I176)/2</f>
        <v>1777687.5799999991</v>
      </c>
      <c r="J12" s="200"/>
      <c r="K12" s="201"/>
      <c r="L12" s="200"/>
    </row>
    <row r="13" spans="1:13" s="148" customFormat="1">
      <c r="A13" s="278" t="s">
        <v>3</v>
      </c>
      <c r="B13" s="143"/>
      <c r="C13" s="143"/>
      <c r="D13" s="144" t="s">
        <v>116</v>
      </c>
      <c r="E13" s="143"/>
      <c r="F13" s="293"/>
      <c r="G13" s="297"/>
      <c r="H13" s="145"/>
      <c r="I13" s="279">
        <f>SUM(I14:I20)</f>
        <v>56531.789999999994</v>
      </c>
      <c r="J13" s="14">
        <v>1</v>
      </c>
      <c r="K13" s="13"/>
      <c r="L13" s="146"/>
      <c r="M13" s="147"/>
    </row>
    <row r="14" spans="1:13" s="30" customFormat="1" ht="24">
      <c r="A14" s="280" t="s">
        <v>4</v>
      </c>
      <c r="B14" s="23" t="s">
        <v>81</v>
      </c>
      <c r="C14" s="24" t="s">
        <v>226</v>
      </c>
      <c r="D14" s="25" t="s">
        <v>912</v>
      </c>
      <c r="E14" s="23" t="s">
        <v>77</v>
      </c>
      <c r="F14" s="314">
        <v>4.5</v>
      </c>
      <c r="G14" s="315">
        <f>'(COMPOSIÇÕES GERAL)'!J24</f>
        <v>301.12</v>
      </c>
      <c r="H14" s="27">
        <v>362.85</v>
      </c>
      <c r="I14" s="298">
        <f t="shared" ref="I14:I20" si="0">TRUNC($F14*H14,2)</f>
        <v>1632.82</v>
      </c>
      <c r="J14" s="28"/>
      <c r="K14" s="29"/>
      <c r="L14" s="28"/>
    </row>
    <row r="15" spans="1:13" s="30" customFormat="1" ht="36">
      <c r="A15" s="280" t="s">
        <v>145</v>
      </c>
      <c r="B15" s="23" t="s">
        <v>31</v>
      </c>
      <c r="C15" s="24" t="s">
        <v>263</v>
      </c>
      <c r="D15" s="25" t="s">
        <v>264</v>
      </c>
      <c r="E15" s="23" t="s">
        <v>76</v>
      </c>
      <c r="F15" s="314">
        <v>135.5</v>
      </c>
      <c r="G15" s="315">
        <v>60.59</v>
      </c>
      <c r="H15" s="27">
        <v>73.010000000000005</v>
      </c>
      <c r="I15" s="298">
        <f t="shared" si="0"/>
        <v>9892.85</v>
      </c>
      <c r="J15" s="28"/>
      <c r="K15" s="29"/>
      <c r="L15" s="28"/>
    </row>
    <row r="16" spans="1:13" s="30" customFormat="1" ht="36">
      <c r="A16" s="280" t="s">
        <v>325</v>
      </c>
      <c r="B16" s="23" t="s">
        <v>31</v>
      </c>
      <c r="C16" s="24" t="s">
        <v>709</v>
      </c>
      <c r="D16" s="25" t="s">
        <v>710</v>
      </c>
      <c r="E16" s="23" t="s">
        <v>77</v>
      </c>
      <c r="F16" s="314">
        <v>10</v>
      </c>
      <c r="G16" s="315" t="s">
        <v>853</v>
      </c>
      <c r="H16" s="27">
        <v>1137.75</v>
      </c>
      <c r="I16" s="298">
        <f t="shared" si="0"/>
        <v>11377.5</v>
      </c>
      <c r="J16" s="28"/>
      <c r="K16" s="29"/>
      <c r="L16" s="28"/>
    </row>
    <row r="17" spans="1:13" s="30" customFormat="1">
      <c r="A17" s="280" t="s">
        <v>708</v>
      </c>
      <c r="B17" s="23" t="s">
        <v>811</v>
      </c>
      <c r="C17" s="24" t="s">
        <v>855</v>
      </c>
      <c r="D17" s="25" t="s">
        <v>856</v>
      </c>
      <c r="E17" s="26" t="s">
        <v>75</v>
      </c>
      <c r="F17" s="314">
        <v>1</v>
      </c>
      <c r="G17" s="315">
        <v>1394.13</v>
      </c>
      <c r="H17" s="27">
        <v>1679.93</v>
      </c>
      <c r="I17" s="298">
        <f t="shared" si="0"/>
        <v>1679.93</v>
      </c>
      <c r="J17" s="28"/>
      <c r="K17" s="29"/>
      <c r="L17" s="28"/>
    </row>
    <row r="18" spans="1:13" s="30" customFormat="1" ht="24">
      <c r="A18" s="280" t="s">
        <v>859</v>
      </c>
      <c r="B18" s="23" t="s">
        <v>811</v>
      </c>
      <c r="C18" s="24" t="s">
        <v>857</v>
      </c>
      <c r="D18" s="25" t="s">
        <v>858</v>
      </c>
      <c r="E18" s="26" t="s">
        <v>75</v>
      </c>
      <c r="F18" s="314">
        <v>1</v>
      </c>
      <c r="G18" s="315">
        <v>2071.13</v>
      </c>
      <c r="H18" s="27">
        <v>2495.71</v>
      </c>
      <c r="I18" s="298">
        <f t="shared" si="0"/>
        <v>2495.71</v>
      </c>
      <c r="J18" s="28"/>
      <c r="K18" s="29"/>
      <c r="L18" s="28"/>
    </row>
    <row r="19" spans="1:13" s="30" customFormat="1">
      <c r="A19" s="280" t="s">
        <v>860</v>
      </c>
      <c r="B19" s="23" t="s">
        <v>31</v>
      </c>
      <c r="C19" s="24" t="s">
        <v>664</v>
      </c>
      <c r="D19" s="25" t="s">
        <v>665</v>
      </c>
      <c r="E19" s="23" t="s">
        <v>77</v>
      </c>
      <c r="F19" s="314">
        <v>190</v>
      </c>
      <c r="G19" s="315" t="s">
        <v>854</v>
      </c>
      <c r="H19" s="27">
        <v>152.22999999999999</v>
      </c>
      <c r="I19" s="298">
        <f t="shared" si="0"/>
        <v>28923.7</v>
      </c>
      <c r="J19" s="28"/>
      <c r="K19" s="29"/>
      <c r="L19" s="28"/>
    </row>
    <row r="20" spans="1:13" s="30" customFormat="1" ht="41.25" customHeight="1">
      <c r="A20" s="280" t="s">
        <v>861</v>
      </c>
      <c r="B20" s="23" t="s">
        <v>31</v>
      </c>
      <c r="C20" s="24" t="s">
        <v>862</v>
      </c>
      <c r="D20" s="25" t="s">
        <v>863</v>
      </c>
      <c r="E20" s="23" t="s">
        <v>77</v>
      </c>
      <c r="F20" s="314">
        <v>1126.1300000000001</v>
      </c>
      <c r="G20" s="315">
        <v>0.39</v>
      </c>
      <c r="H20" s="27">
        <v>0.47</v>
      </c>
      <c r="I20" s="298">
        <f t="shared" si="0"/>
        <v>529.28</v>
      </c>
      <c r="J20" s="28"/>
      <c r="K20" s="29"/>
      <c r="L20" s="28"/>
    </row>
    <row r="21" spans="1:13" s="148" customFormat="1">
      <c r="A21" s="278" t="s">
        <v>5</v>
      </c>
      <c r="B21" s="143"/>
      <c r="C21" s="143"/>
      <c r="D21" s="144" t="s">
        <v>23</v>
      </c>
      <c r="E21" s="143"/>
      <c r="F21" s="293"/>
      <c r="G21" s="297"/>
      <c r="H21" s="145"/>
      <c r="I21" s="279">
        <f>SUM(I22:I24)</f>
        <v>30270.35</v>
      </c>
      <c r="J21" s="14">
        <v>2</v>
      </c>
      <c r="K21" s="13"/>
      <c r="L21" s="146"/>
      <c r="M21" s="147"/>
    </row>
    <row r="22" spans="1:13" s="30" customFormat="1" ht="24">
      <c r="A22" s="280" t="s">
        <v>146</v>
      </c>
      <c r="B22" s="23" t="s">
        <v>31</v>
      </c>
      <c r="C22" s="24" t="s">
        <v>82</v>
      </c>
      <c r="D22" s="25" t="s">
        <v>591</v>
      </c>
      <c r="E22" s="23" t="s">
        <v>69</v>
      </c>
      <c r="F22" s="314">
        <v>141.54999999999995</v>
      </c>
      <c r="G22" s="315">
        <v>84.18</v>
      </c>
      <c r="H22" s="27">
        <v>101.44</v>
      </c>
      <c r="I22" s="298">
        <f>TRUNC($F22*H22,2)</f>
        <v>14358.83</v>
      </c>
      <c r="J22" s="28"/>
      <c r="K22" s="29"/>
      <c r="L22" s="28"/>
    </row>
    <row r="23" spans="1:13" s="30" customFormat="1" ht="24">
      <c r="A23" s="280" t="s">
        <v>147</v>
      </c>
      <c r="B23" s="23" t="s">
        <v>31</v>
      </c>
      <c r="C23" s="24" t="s">
        <v>868</v>
      </c>
      <c r="D23" s="25" t="s">
        <v>869</v>
      </c>
      <c r="E23" s="23" t="s">
        <v>69</v>
      </c>
      <c r="F23" s="314">
        <v>66.05</v>
      </c>
      <c r="G23" s="315">
        <v>35.58</v>
      </c>
      <c r="H23" s="27">
        <v>42.87</v>
      </c>
      <c r="I23" s="298">
        <f>TRUNC($F23*H23,2)</f>
        <v>2831.56</v>
      </c>
      <c r="J23" s="28"/>
      <c r="K23" s="29"/>
      <c r="L23" s="28"/>
    </row>
    <row r="24" spans="1:13" s="30" customFormat="1" ht="24">
      <c r="A24" s="280" t="s">
        <v>148</v>
      </c>
      <c r="B24" s="23" t="s">
        <v>31</v>
      </c>
      <c r="C24" s="24" t="s">
        <v>114</v>
      </c>
      <c r="D24" s="25" t="s">
        <v>115</v>
      </c>
      <c r="E24" s="23" t="s">
        <v>69</v>
      </c>
      <c r="F24" s="314">
        <v>133.66</v>
      </c>
      <c r="G24" s="315">
        <v>81.209999999999994</v>
      </c>
      <c r="H24" s="27">
        <v>97.86</v>
      </c>
      <c r="I24" s="298">
        <f>TRUNC($F24*H24,2)</f>
        <v>13079.96</v>
      </c>
      <c r="J24" s="28"/>
      <c r="K24" s="29"/>
      <c r="L24" s="28"/>
    </row>
    <row r="25" spans="1:13" s="148" customFormat="1">
      <c r="A25" s="278" t="s">
        <v>6</v>
      </c>
      <c r="B25" s="143"/>
      <c r="C25" s="143"/>
      <c r="D25" s="144" t="s">
        <v>258</v>
      </c>
      <c r="E25" s="143"/>
      <c r="F25" s="293"/>
      <c r="G25" s="297"/>
      <c r="H25" s="145"/>
      <c r="I25" s="279">
        <f>SUM(I26:I38)</f>
        <v>168298.59</v>
      </c>
      <c r="J25" s="14">
        <v>3</v>
      </c>
      <c r="K25" s="13"/>
      <c r="L25" s="146"/>
      <c r="M25" s="147"/>
    </row>
    <row r="26" spans="1:13" s="30" customFormat="1" ht="24">
      <c r="A26" s="280" t="s">
        <v>149</v>
      </c>
      <c r="B26" s="23" t="s">
        <v>31</v>
      </c>
      <c r="C26" s="24" t="s">
        <v>88</v>
      </c>
      <c r="D26" s="25" t="s">
        <v>89</v>
      </c>
      <c r="E26" s="23" t="s">
        <v>69</v>
      </c>
      <c r="F26" s="314">
        <v>8.1199999999999974</v>
      </c>
      <c r="G26" s="315">
        <v>630.30999999999995</v>
      </c>
      <c r="H26" s="27">
        <v>759.52</v>
      </c>
      <c r="I26" s="298">
        <f>TRUNC($F26*H26,2)</f>
        <v>6167.3</v>
      </c>
      <c r="J26" s="28"/>
      <c r="K26" s="29"/>
      <c r="L26" s="28"/>
    </row>
    <row r="27" spans="1:13" s="30" customFormat="1" ht="36">
      <c r="A27" s="280" t="s">
        <v>150</v>
      </c>
      <c r="B27" s="23" t="s">
        <v>81</v>
      </c>
      <c r="C27" s="24" t="s">
        <v>239</v>
      </c>
      <c r="D27" s="25" t="s">
        <v>202</v>
      </c>
      <c r="E27" s="23" t="s">
        <v>123</v>
      </c>
      <c r="F27" s="314">
        <v>105.66000000000001</v>
      </c>
      <c r="G27" s="315">
        <f>'(COMPOSIÇÕES GERAL)'!J58</f>
        <v>82.91</v>
      </c>
      <c r="H27" s="27">
        <v>99.91</v>
      </c>
      <c r="I27" s="298">
        <f>TRUNC($F27*H27,2)</f>
        <v>10556.49</v>
      </c>
      <c r="J27" s="28"/>
      <c r="K27" s="29"/>
      <c r="L27" s="28"/>
    </row>
    <row r="28" spans="1:13" s="240" customFormat="1" ht="36">
      <c r="A28" s="282" t="s">
        <v>151</v>
      </c>
      <c r="B28" s="235" t="s">
        <v>31</v>
      </c>
      <c r="C28" s="241" t="s">
        <v>886</v>
      </c>
      <c r="D28" s="237" t="s">
        <v>887</v>
      </c>
      <c r="E28" s="238" t="s">
        <v>77</v>
      </c>
      <c r="F28" s="239">
        <v>113.24000000000002</v>
      </c>
      <c r="G28" s="315">
        <v>158.47999999999999</v>
      </c>
      <c r="H28" s="27">
        <v>190.97</v>
      </c>
      <c r="I28" s="298">
        <f t="shared" ref="I28:I36" si="1">TRUNC(F28*H28,2)</f>
        <v>21625.439999999999</v>
      </c>
      <c r="J28" s="240" t="s">
        <v>888</v>
      </c>
      <c r="K28" s="238"/>
    </row>
    <row r="29" spans="1:13" s="240" customFormat="1" ht="36">
      <c r="A29" s="282" t="s">
        <v>694</v>
      </c>
      <c r="B29" s="23" t="s">
        <v>31</v>
      </c>
      <c r="C29" s="236" t="s">
        <v>889</v>
      </c>
      <c r="D29" s="237" t="s">
        <v>890</v>
      </c>
      <c r="E29" s="238" t="s">
        <v>77</v>
      </c>
      <c r="F29" s="239">
        <v>207.71999999999997</v>
      </c>
      <c r="G29" s="315">
        <v>82.85</v>
      </c>
      <c r="H29" s="27">
        <v>99.83</v>
      </c>
      <c r="I29" s="298">
        <f t="shared" si="1"/>
        <v>20736.68</v>
      </c>
      <c r="J29" s="240" t="s">
        <v>888</v>
      </c>
      <c r="K29" s="238"/>
    </row>
    <row r="30" spans="1:13" s="240" customFormat="1" ht="29.25" customHeight="1">
      <c r="A30" s="282" t="s">
        <v>695</v>
      </c>
      <c r="B30" s="235" t="s">
        <v>31</v>
      </c>
      <c r="C30" s="236" t="s">
        <v>668</v>
      </c>
      <c r="D30" s="237" t="s">
        <v>669</v>
      </c>
      <c r="E30" s="238" t="s">
        <v>212</v>
      </c>
      <c r="F30" s="239">
        <v>18</v>
      </c>
      <c r="G30" s="315" t="s">
        <v>891</v>
      </c>
      <c r="H30" s="27">
        <v>22</v>
      </c>
      <c r="I30" s="298">
        <f t="shared" si="1"/>
        <v>396</v>
      </c>
      <c r="J30" s="240" t="s">
        <v>888</v>
      </c>
      <c r="K30" s="238"/>
    </row>
    <row r="31" spans="1:13" s="240" customFormat="1" ht="27.75" customHeight="1">
      <c r="A31" s="282" t="s">
        <v>696</v>
      </c>
      <c r="B31" s="235" t="s">
        <v>31</v>
      </c>
      <c r="C31" s="236" t="s">
        <v>670</v>
      </c>
      <c r="D31" s="237" t="s">
        <v>671</v>
      </c>
      <c r="E31" s="238" t="s">
        <v>212</v>
      </c>
      <c r="F31" s="239">
        <v>637.91</v>
      </c>
      <c r="G31" s="315" t="s">
        <v>892</v>
      </c>
      <c r="H31" s="27">
        <v>20.53</v>
      </c>
      <c r="I31" s="298">
        <f t="shared" si="1"/>
        <v>13096.29</v>
      </c>
      <c r="J31" s="240" t="s">
        <v>888</v>
      </c>
      <c r="K31" s="238"/>
    </row>
    <row r="32" spans="1:13" s="240" customFormat="1" ht="28.5" customHeight="1">
      <c r="A32" s="282" t="s">
        <v>697</v>
      </c>
      <c r="B32" s="235" t="s">
        <v>31</v>
      </c>
      <c r="C32" s="236" t="s">
        <v>728</v>
      </c>
      <c r="D32" s="237" t="s">
        <v>729</v>
      </c>
      <c r="E32" s="238" t="s">
        <v>212</v>
      </c>
      <c r="F32" s="239">
        <v>872.35000000000014</v>
      </c>
      <c r="G32" s="315" t="s">
        <v>893</v>
      </c>
      <c r="H32" s="27">
        <v>18.34</v>
      </c>
      <c r="I32" s="298">
        <f t="shared" si="1"/>
        <v>15998.89</v>
      </c>
      <c r="J32" s="240" t="s">
        <v>888</v>
      </c>
      <c r="K32" s="238"/>
    </row>
    <row r="33" spans="1:13" s="240" customFormat="1" ht="38.25" customHeight="1">
      <c r="A33" s="282" t="s">
        <v>698</v>
      </c>
      <c r="B33" s="235" t="s">
        <v>31</v>
      </c>
      <c r="C33" s="236" t="s">
        <v>730</v>
      </c>
      <c r="D33" s="237" t="s">
        <v>731</v>
      </c>
      <c r="E33" s="238" t="s">
        <v>212</v>
      </c>
      <c r="F33" s="239">
        <v>95</v>
      </c>
      <c r="G33" s="315" t="s">
        <v>894</v>
      </c>
      <c r="H33" s="27">
        <v>15.48</v>
      </c>
      <c r="I33" s="298">
        <f t="shared" si="1"/>
        <v>1470.6</v>
      </c>
      <c r="J33" s="240" t="s">
        <v>888</v>
      </c>
      <c r="K33" s="238"/>
    </row>
    <row r="34" spans="1:13" s="240" customFormat="1" ht="26.25" customHeight="1">
      <c r="A34" s="282" t="s">
        <v>699</v>
      </c>
      <c r="B34" s="235" t="s">
        <v>31</v>
      </c>
      <c r="C34" s="236" t="s">
        <v>666</v>
      </c>
      <c r="D34" s="237" t="s">
        <v>667</v>
      </c>
      <c r="E34" s="238" t="s">
        <v>212</v>
      </c>
      <c r="F34" s="239">
        <v>325.27999999999997</v>
      </c>
      <c r="G34" s="315" t="s">
        <v>895</v>
      </c>
      <c r="H34" s="27">
        <v>23.47</v>
      </c>
      <c r="I34" s="298">
        <f t="shared" si="1"/>
        <v>7634.32</v>
      </c>
      <c r="J34" s="240" t="s">
        <v>888</v>
      </c>
      <c r="K34" s="238"/>
    </row>
    <row r="35" spans="1:13" s="240" customFormat="1" ht="38.25" customHeight="1">
      <c r="A35" s="282" t="s">
        <v>700</v>
      </c>
      <c r="B35" s="235" t="s">
        <v>31</v>
      </c>
      <c r="C35" s="236" t="s">
        <v>964</v>
      </c>
      <c r="D35" s="237" t="s">
        <v>965</v>
      </c>
      <c r="E35" s="238" t="s">
        <v>69</v>
      </c>
      <c r="F35" s="239">
        <v>32.700000000000003</v>
      </c>
      <c r="G35" s="315">
        <v>490.95</v>
      </c>
      <c r="H35" s="27">
        <v>591.59</v>
      </c>
      <c r="I35" s="298">
        <f t="shared" si="1"/>
        <v>19344.990000000002</v>
      </c>
      <c r="J35" s="240" t="s">
        <v>888</v>
      </c>
      <c r="K35" s="238"/>
    </row>
    <row r="36" spans="1:13" s="240" customFormat="1" ht="28.5" customHeight="1">
      <c r="A36" s="282" t="s">
        <v>711</v>
      </c>
      <c r="B36" s="235" t="s">
        <v>31</v>
      </c>
      <c r="C36" s="236" t="s">
        <v>674</v>
      </c>
      <c r="D36" s="237" t="s">
        <v>675</v>
      </c>
      <c r="E36" s="238" t="s">
        <v>69</v>
      </c>
      <c r="F36" s="239">
        <v>32.700000000000003</v>
      </c>
      <c r="G36" s="315" t="s">
        <v>896</v>
      </c>
      <c r="H36" s="27">
        <v>347.46</v>
      </c>
      <c r="I36" s="298">
        <f t="shared" si="1"/>
        <v>11361.94</v>
      </c>
      <c r="J36" s="240" t="s">
        <v>888</v>
      </c>
      <c r="K36" s="238"/>
    </row>
    <row r="37" spans="1:13" s="30" customFormat="1" ht="24">
      <c r="A37" s="280" t="s">
        <v>754</v>
      </c>
      <c r="B37" s="23" t="s">
        <v>31</v>
      </c>
      <c r="C37" s="24" t="s">
        <v>712</v>
      </c>
      <c r="D37" s="25" t="s">
        <v>713</v>
      </c>
      <c r="E37" s="23" t="s">
        <v>77</v>
      </c>
      <c r="F37" s="314">
        <v>256.20000000000005</v>
      </c>
      <c r="G37" s="315">
        <v>42.96</v>
      </c>
      <c r="H37" s="27">
        <v>51.77</v>
      </c>
      <c r="I37" s="298">
        <f>TRUNC($F37*H37,2)</f>
        <v>13263.47</v>
      </c>
      <c r="J37" s="28"/>
      <c r="K37" s="29"/>
      <c r="L37" s="28"/>
    </row>
    <row r="38" spans="1:13" s="30" customFormat="1" ht="48">
      <c r="A38" s="280" t="s">
        <v>755</v>
      </c>
      <c r="B38" s="23" t="s">
        <v>31</v>
      </c>
      <c r="C38" s="24" t="s">
        <v>718</v>
      </c>
      <c r="D38" s="25" t="s">
        <v>719</v>
      </c>
      <c r="E38" s="23" t="s">
        <v>69</v>
      </c>
      <c r="F38" s="314">
        <v>8.1199999999999992</v>
      </c>
      <c r="G38" s="315" t="s">
        <v>966</v>
      </c>
      <c r="H38" s="27">
        <v>3281.55</v>
      </c>
      <c r="I38" s="298">
        <f>TRUNC($F38*H38,2)</f>
        <v>26646.18</v>
      </c>
      <c r="J38" s="28"/>
      <c r="K38" s="29"/>
      <c r="L38" s="28"/>
    </row>
    <row r="39" spans="1:13" s="148" customFormat="1">
      <c r="A39" s="278" t="s">
        <v>7</v>
      </c>
      <c r="B39" s="143"/>
      <c r="C39" s="143"/>
      <c r="D39" s="144" t="s">
        <v>554</v>
      </c>
      <c r="E39" s="143"/>
      <c r="F39" s="293"/>
      <c r="G39" s="297"/>
      <c r="H39" s="145"/>
      <c r="I39" s="279">
        <f>SUM(I40:I55)</f>
        <v>350794.32000000007</v>
      </c>
      <c r="J39" s="14">
        <v>4</v>
      </c>
      <c r="K39" s="13"/>
      <c r="L39" s="146"/>
      <c r="M39" s="147"/>
    </row>
    <row r="40" spans="1:13" s="30" customFormat="1" ht="48">
      <c r="A40" s="280" t="s">
        <v>152</v>
      </c>
      <c r="B40" s="23" t="s">
        <v>31</v>
      </c>
      <c r="C40" s="24" t="s">
        <v>770</v>
      </c>
      <c r="D40" s="25" t="s">
        <v>771</v>
      </c>
      <c r="E40" s="23" t="s">
        <v>77</v>
      </c>
      <c r="F40" s="314">
        <v>178.78</v>
      </c>
      <c r="G40" s="315">
        <v>60.01</v>
      </c>
      <c r="H40" s="27">
        <v>72.31</v>
      </c>
      <c r="I40" s="298">
        <f t="shared" ref="I40:I55" si="2">TRUNC($F40*H40,2)</f>
        <v>12927.58</v>
      </c>
      <c r="J40" s="28"/>
      <c r="K40" s="29"/>
      <c r="L40" s="28"/>
    </row>
    <row r="41" spans="1:13" s="30" customFormat="1" ht="48">
      <c r="A41" s="280" t="s">
        <v>216</v>
      </c>
      <c r="B41" s="23" t="s">
        <v>31</v>
      </c>
      <c r="C41" s="24" t="s">
        <v>772</v>
      </c>
      <c r="D41" s="25" t="s">
        <v>773</v>
      </c>
      <c r="E41" s="23" t="s">
        <v>77</v>
      </c>
      <c r="F41" s="314">
        <v>572.29000000000008</v>
      </c>
      <c r="G41" s="315">
        <v>100.7</v>
      </c>
      <c r="H41" s="27">
        <v>121.34</v>
      </c>
      <c r="I41" s="298">
        <f t="shared" si="2"/>
        <v>69441.66</v>
      </c>
      <c r="J41" s="28"/>
      <c r="K41" s="29"/>
      <c r="L41" s="28"/>
    </row>
    <row r="42" spans="1:13" s="30" customFormat="1" ht="48">
      <c r="A42" s="280" t="s">
        <v>217</v>
      </c>
      <c r="B42" s="23" t="s">
        <v>31</v>
      </c>
      <c r="C42" s="24" t="s">
        <v>676</v>
      </c>
      <c r="D42" s="25" t="s">
        <v>677</v>
      </c>
      <c r="E42" s="23" t="s">
        <v>212</v>
      </c>
      <c r="F42" s="314">
        <v>902.63</v>
      </c>
      <c r="G42" s="315">
        <v>16.059999999999999</v>
      </c>
      <c r="H42" s="27">
        <v>19.350000000000001</v>
      </c>
      <c r="I42" s="298">
        <f t="shared" si="2"/>
        <v>17465.89</v>
      </c>
      <c r="J42" s="28"/>
      <c r="K42" s="29"/>
      <c r="L42" s="28"/>
    </row>
    <row r="43" spans="1:13" s="30" customFormat="1" ht="48">
      <c r="A43" s="280" t="s">
        <v>218</v>
      </c>
      <c r="B43" s="23" t="s">
        <v>31</v>
      </c>
      <c r="C43" s="24" t="s">
        <v>692</v>
      </c>
      <c r="D43" s="25" t="s">
        <v>693</v>
      </c>
      <c r="E43" s="23" t="s">
        <v>212</v>
      </c>
      <c r="F43" s="314">
        <v>90.36</v>
      </c>
      <c r="G43" s="315">
        <v>15.55</v>
      </c>
      <c r="H43" s="27">
        <v>18.739999999999998</v>
      </c>
      <c r="I43" s="298">
        <f t="shared" si="2"/>
        <v>1693.34</v>
      </c>
      <c r="J43" s="28"/>
      <c r="K43" s="29"/>
      <c r="L43" s="28"/>
    </row>
    <row r="44" spans="1:13" s="30" customFormat="1" ht="48">
      <c r="A44" s="280" t="s">
        <v>326</v>
      </c>
      <c r="B44" s="23" t="s">
        <v>31</v>
      </c>
      <c r="C44" s="24" t="s">
        <v>678</v>
      </c>
      <c r="D44" s="25" t="s">
        <v>679</v>
      </c>
      <c r="E44" s="23" t="s">
        <v>212</v>
      </c>
      <c r="F44" s="314">
        <v>894.82999999999981</v>
      </c>
      <c r="G44" s="315">
        <v>14.88</v>
      </c>
      <c r="H44" s="27">
        <v>17.93</v>
      </c>
      <c r="I44" s="298">
        <f t="shared" si="2"/>
        <v>16044.3</v>
      </c>
      <c r="J44" s="28"/>
      <c r="K44" s="29"/>
      <c r="L44" s="28"/>
    </row>
    <row r="45" spans="1:13" s="30" customFormat="1" ht="48">
      <c r="A45" s="280" t="s">
        <v>682</v>
      </c>
      <c r="B45" s="23" t="s">
        <v>31</v>
      </c>
      <c r="C45" s="24" t="s">
        <v>680</v>
      </c>
      <c r="D45" s="25" t="s">
        <v>681</v>
      </c>
      <c r="E45" s="23" t="s">
        <v>212</v>
      </c>
      <c r="F45" s="314">
        <v>1792.5499999999997</v>
      </c>
      <c r="G45" s="315">
        <v>13.44</v>
      </c>
      <c r="H45" s="27">
        <v>16.2</v>
      </c>
      <c r="I45" s="298">
        <f t="shared" si="2"/>
        <v>29039.31</v>
      </c>
      <c r="J45" s="28"/>
      <c r="K45" s="29"/>
      <c r="L45" s="28"/>
    </row>
    <row r="46" spans="1:13" s="30" customFormat="1" ht="36">
      <c r="A46" s="280" t="s">
        <v>683</v>
      </c>
      <c r="B46" s="23" t="s">
        <v>31</v>
      </c>
      <c r="C46" s="24" t="s">
        <v>672</v>
      </c>
      <c r="D46" s="25" t="s">
        <v>673</v>
      </c>
      <c r="E46" s="23" t="s">
        <v>69</v>
      </c>
      <c r="F46" s="314">
        <v>42.879999999999988</v>
      </c>
      <c r="G46" s="315">
        <v>513.91999999999996</v>
      </c>
      <c r="H46" s="27">
        <v>619.27</v>
      </c>
      <c r="I46" s="298">
        <f t="shared" si="2"/>
        <v>26554.29</v>
      </c>
      <c r="J46" s="28"/>
      <c r="K46" s="29"/>
      <c r="L46" s="28"/>
    </row>
    <row r="47" spans="1:13" s="30" customFormat="1" ht="36">
      <c r="A47" s="280" t="s">
        <v>684</v>
      </c>
      <c r="B47" s="23" t="s">
        <v>31</v>
      </c>
      <c r="C47" s="24" t="s">
        <v>674</v>
      </c>
      <c r="D47" s="25" t="s">
        <v>675</v>
      </c>
      <c r="E47" s="23" t="s">
        <v>69</v>
      </c>
      <c r="F47" s="314">
        <v>42.88</v>
      </c>
      <c r="G47" s="315">
        <v>288.35000000000002</v>
      </c>
      <c r="H47" s="27">
        <v>347.46</v>
      </c>
      <c r="I47" s="298">
        <f t="shared" si="2"/>
        <v>14899.08</v>
      </c>
      <c r="J47" s="28"/>
      <c r="K47" s="29"/>
      <c r="L47" s="28"/>
    </row>
    <row r="48" spans="1:13" s="30" customFormat="1" ht="24">
      <c r="A48" s="280" t="s">
        <v>756</v>
      </c>
      <c r="B48" s="23" t="s">
        <v>31</v>
      </c>
      <c r="C48" s="24" t="s">
        <v>610</v>
      </c>
      <c r="D48" s="25" t="s">
        <v>609</v>
      </c>
      <c r="E48" s="23" t="s">
        <v>76</v>
      </c>
      <c r="F48" s="314">
        <v>33.1</v>
      </c>
      <c r="G48" s="315">
        <v>52.98</v>
      </c>
      <c r="H48" s="27">
        <v>63.84</v>
      </c>
      <c r="I48" s="298">
        <f t="shared" si="2"/>
        <v>2113.1</v>
      </c>
      <c r="J48" s="28"/>
      <c r="K48" s="29"/>
      <c r="L48" s="28"/>
    </row>
    <row r="49" spans="1:13" s="30" customFormat="1" ht="24">
      <c r="A49" s="280" t="s">
        <v>685</v>
      </c>
      <c r="B49" s="23" t="s">
        <v>31</v>
      </c>
      <c r="C49" s="24" t="s">
        <v>612</v>
      </c>
      <c r="D49" s="25" t="s">
        <v>611</v>
      </c>
      <c r="E49" s="23" t="s">
        <v>76</v>
      </c>
      <c r="F49" s="314">
        <v>33.1</v>
      </c>
      <c r="G49" s="315">
        <v>54.15</v>
      </c>
      <c r="H49" s="27">
        <v>65.25</v>
      </c>
      <c r="I49" s="298">
        <f t="shared" si="2"/>
        <v>2159.77</v>
      </c>
      <c r="J49" s="28"/>
      <c r="K49" s="29"/>
      <c r="L49" s="28"/>
    </row>
    <row r="50" spans="1:13" s="30" customFormat="1" ht="24">
      <c r="A50" s="280" t="s">
        <v>686</v>
      </c>
      <c r="B50" s="23" t="s">
        <v>31</v>
      </c>
      <c r="C50" s="24" t="s">
        <v>752</v>
      </c>
      <c r="D50" s="25" t="s">
        <v>753</v>
      </c>
      <c r="E50" s="23" t="s">
        <v>76</v>
      </c>
      <c r="F50" s="314">
        <v>19.7</v>
      </c>
      <c r="G50" s="315">
        <v>64.709999999999994</v>
      </c>
      <c r="H50" s="27">
        <v>77.98</v>
      </c>
      <c r="I50" s="298">
        <f t="shared" si="2"/>
        <v>1536.2</v>
      </c>
      <c r="J50" s="28"/>
      <c r="K50" s="29"/>
      <c r="L50" s="28"/>
    </row>
    <row r="51" spans="1:13" s="30" customFormat="1" ht="24">
      <c r="A51" s="280" t="s">
        <v>687</v>
      </c>
      <c r="B51" s="23" t="s">
        <v>31</v>
      </c>
      <c r="C51" s="24" t="s">
        <v>716</v>
      </c>
      <c r="D51" s="25" t="s">
        <v>717</v>
      </c>
      <c r="E51" s="23" t="s">
        <v>76</v>
      </c>
      <c r="F51" s="314">
        <v>19.7</v>
      </c>
      <c r="G51" s="315">
        <v>69.239999999999995</v>
      </c>
      <c r="H51" s="27">
        <v>83.43</v>
      </c>
      <c r="I51" s="298">
        <f t="shared" si="2"/>
        <v>1643.57</v>
      </c>
      <c r="J51" s="28"/>
      <c r="K51" s="29"/>
      <c r="L51" s="28"/>
    </row>
    <row r="52" spans="1:13" s="30" customFormat="1" ht="24">
      <c r="A52" s="280" t="s">
        <v>688</v>
      </c>
      <c r="B52" s="23" t="s">
        <v>31</v>
      </c>
      <c r="C52" s="24" t="s">
        <v>129</v>
      </c>
      <c r="D52" s="25" t="s">
        <v>130</v>
      </c>
      <c r="E52" s="23" t="s">
        <v>76</v>
      </c>
      <c r="F52" s="314">
        <v>43.45</v>
      </c>
      <c r="G52" s="315">
        <v>40.01</v>
      </c>
      <c r="H52" s="27">
        <v>48.21</v>
      </c>
      <c r="I52" s="298">
        <f t="shared" si="2"/>
        <v>2094.7199999999998</v>
      </c>
      <c r="J52" s="28"/>
      <c r="K52" s="29"/>
      <c r="L52" s="28"/>
    </row>
    <row r="53" spans="1:13" s="30" customFormat="1" ht="48">
      <c r="A53" s="280" t="s">
        <v>689</v>
      </c>
      <c r="B53" s="23" t="s">
        <v>31</v>
      </c>
      <c r="C53" s="24" t="s">
        <v>897</v>
      </c>
      <c r="D53" s="25" t="s">
        <v>898</v>
      </c>
      <c r="E53" s="23" t="s">
        <v>77</v>
      </c>
      <c r="F53" s="314">
        <v>588.32000000000005</v>
      </c>
      <c r="G53" s="315">
        <v>203.91</v>
      </c>
      <c r="H53" s="27">
        <v>245.71</v>
      </c>
      <c r="I53" s="298">
        <f t="shared" si="2"/>
        <v>144556.1</v>
      </c>
      <c r="J53" s="28" t="s">
        <v>593</v>
      </c>
      <c r="K53" s="29"/>
      <c r="L53" s="28"/>
    </row>
    <row r="54" spans="1:13" s="30" customFormat="1" ht="36">
      <c r="A54" s="280" t="s">
        <v>690</v>
      </c>
      <c r="B54" s="23" t="s">
        <v>31</v>
      </c>
      <c r="C54" s="24" t="s">
        <v>732</v>
      </c>
      <c r="D54" s="25" t="s">
        <v>733</v>
      </c>
      <c r="E54" s="23" t="s">
        <v>212</v>
      </c>
      <c r="F54" s="314">
        <v>16.02</v>
      </c>
      <c r="G54" s="315">
        <v>15.04</v>
      </c>
      <c r="H54" s="27">
        <v>18.12</v>
      </c>
      <c r="I54" s="298">
        <f t="shared" si="2"/>
        <v>290.27999999999997</v>
      </c>
      <c r="J54" s="28"/>
      <c r="K54" s="29"/>
      <c r="L54" s="28"/>
    </row>
    <row r="55" spans="1:13" s="30" customFormat="1" ht="48">
      <c r="A55" s="280" t="s">
        <v>757</v>
      </c>
      <c r="B55" s="23" t="s">
        <v>31</v>
      </c>
      <c r="C55" s="24" t="s">
        <v>718</v>
      </c>
      <c r="D55" s="25" t="s">
        <v>719</v>
      </c>
      <c r="E55" s="23" t="s">
        <v>69</v>
      </c>
      <c r="F55" s="314">
        <v>2.54</v>
      </c>
      <c r="G55" s="315" t="s">
        <v>966</v>
      </c>
      <c r="H55" s="27">
        <v>3281.55</v>
      </c>
      <c r="I55" s="298">
        <f t="shared" si="2"/>
        <v>8335.1299999999992</v>
      </c>
      <c r="J55" s="28"/>
      <c r="K55" s="29"/>
      <c r="L55" s="28"/>
    </row>
    <row r="56" spans="1:13" s="148" customFormat="1">
      <c r="A56" s="278" t="s">
        <v>8</v>
      </c>
      <c r="B56" s="143"/>
      <c r="C56" s="143"/>
      <c r="D56" s="144" t="s">
        <v>117</v>
      </c>
      <c r="E56" s="143"/>
      <c r="F56" s="293"/>
      <c r="G56" s="297"/>
      <c r="H56" s="145"/>
      <c r="I56" s="279">
        <f>SUM(I57:I61)</f>
        <v>350927.79</v>
      </c>
      <c r="J56" s="14">
        <v>5</v>
      </c>
      <c r="K56" s="13"/>
      <c r="L56" s="146"/>
      <c r="M56" s="147"/>
    </row>
    <row r="57" spans="1:13" s="30" customFormat="1" ht="48">
      <c r="A57" s="280" t="s">
        <v>153</v>
      </c>
      <c r="B57" s="23" t="s">
        <v>31</v>
      </c>
      <c r="C57" s="24">
        <v>103329</v>
      </c>
      <c r="D57" s="25" t="s">
        <v>613</v>
      </c>
      <c r="E57" s="23" t="s">
        <v>77</v>
      </c>
      <c r="F57" s="314">
        <v>903.93999999999983</v>
      </c>
      <c r="G57" s="315">
        <v>82.18</v>
      </c>
      <c r="H57" s="27">
        <v>99.03</v>
      </c>
      <c r="I57" s="298">
        <f>TRUNC($F57*H57,2)</f>
        <v>89517.17</v>
      </c>
      <c r="J57" s="28"/>
      <c r="K57" s="29"/>
      <c r="L57" s="28"/>
    </row>
    <row r="58" spans="1:13" s="30" customFormat="1" ht="48">
      <c r="A58" s="280" t="s">
        <v>154</v>
      </c>
      <c r="B58" s="23" t="s">
        <v>31</v>
      </c>
      <c r="C58" s="24" t="s">
        <v>555</v>
      </c>
      <c r="D58" s="25" t="s">
        <v>556</v>
      </c>
      <c r="E58" s="23" t="s">
        <v>77</v>
      </c>
      <c r="F58" s="314">
        <v>2019.2</v>
      </c>
      <c r="G58" s="315">
        <v>4.76</v>
      </c>
      <c r="H58" s="27">
        <v>5.74</v>
      </c>
      <c r="I58" s="298">
        <f>TRUNC($F58*H58,2)</f>
        <v>11590.2</v>
      </c>
      <c r="J58" s="28"/>
      <c r="K58" s="29"/>
      <c r="L58" s="28"/>
    </row>
    <row r="59" spans="1:13" s="30" customFormat="1" ht="60">
      <c r="A59" s="280" t="s">
        <v>155</v>
      </c>
      <c r="B59" s="23" t="s">
        <v>31</v>
      </c>
      <c r="C59" s="24" t="s">
        <v>128</v>
      </c>
      <c r="D59" s="25" t="s">
        <v>204</v>
      </c>
      <c r="E59" s="23" t="s">
        <v>77</v>
      </c>
      <c r="F59" s="314">
        <v>2019.2</v>
      </c>
      <c r="G59" s="315">
        <v>41.16</v>
      </c>
      <c r="H59" s="27">
        <v>49.6</v>
      </c>
      <c r="I59" s="298">
        <f>TRUNC($F59*H59,2)</f>
        <v>100152.32000000001</v>
      </c>
      <c r="J59" s="28"/>
      <c r="K59" s="29"/>
      <c r="L59" s="28"/>
    </row>
    <row r="60" spans="1:13" s="30" customFormat="1" ht="28.5" customHeight="1">
      <c r="A60" s="280" t="s">
        <v>707</v>
      </c>
      <c r="B60" s="23" t="s">
        <v>81</v>
      </c>
      <c r="C60" s="24" t="s">
        <v>240</v>
      </c>
      <c r="D60" s="25" t="s">
        <v>318</v>
      </c>
      <c r="E60" s="23" t="s">
        <v>123</v>
      </c>
      <c r="F60" s="314">
        <v>1177.9099999999994</v>
      </c>
      <c r="G60" s="315">
        <f>'(COMPOSIÇÕES GERAL)'!J76</f>
        <v>85.13</v>
      </c>
      <c r="H60" s="27">
        <v>102.58</v>
      </c>
      <c r="I60" s="298">
        <f>TRUNC($F60*H60,2)</f>
        <v>120830</v>
      </c>
      <c r="J60" s="28"/>
      <c r="K60" s="29"/>
      <c r="L60" s="28"/>
    </row>
    <row r="61" spans="1:13" s="30" customFormat="1" ht="48">
      <c r="A61" s="283" t="s">
        <v>327</v>
      </c>
      <c r="B61" s="23" t="s">
        <v>31</v>
      </c>
      <c r="C61" s="24" t="s">
        <v>322</v>
      </c>
      <c r="D61" s="25" t="s">
        <v>323</v>
      </c>
      <c r="E61" s="23" t="s">
        <v>77</v>
      </c>
      <c r="F61" s="314">
        <v>120.95</v>
      </c>
      <c r="G61" s="315" t="s">
        <v>967</v>
      </c>
      <c r="H61" s="27">
        <v>238.43</v>
      </c>
      <c r="I61" s="298">
        <f>TRUNC($F61*H61,2)</f>
        <v>28838.1</v>
      </c>
      <c r="J61" s="28"/>
      <c r="K61" s="29"/>
      <c r="L61" s="28"/>
    </row>
    <row r="62" spans="1:13" s="148" customFormat="1">
      <c r="A62" s="278" t="s">
        <v>11</v>
      </c>
      <c r="B62" s="143"/>
      <c r="C62" s="143"/>
      <c r="D62" s="144" t="s">
        <v>260</v>
      </c>
      <c r="E62" s="143"/>
      <c r="F62" s="293"/>
      <c r="G62" s="297"/>
      <c r="H62" s="145"/>
      <c r="I62" s="279">
        <f>SUM(I63:I68)</f>
        <v>203627.59</v>
      </c>
      <c r="J62" s="14">
        <v>5</v>
      </c>
      <c r="K62" s="13"/>
      <c r="L62" s="146"/>
      <c r="M62" s="147"/>
    </row>
    <row r="63" spans="1:13" s="30" customFormat="1" ht="24">
      <c r="A63" s="280" t="s">
        <v>156</v>
      </c>
      <c r="B63" s="23" t="s">
        <v>31</v>
      </c>
      <c r="C63" s="24" t="s">
        <v>88</v>
      </c>
      <c r="D63" s="25" t="s">
        <v>89</v>
      </c>
      <c r="E63" s="23" t="s">
        <v>69</v>
      </c>
      <c r="F63" s="314">
        <v>31.2</v>
      </c>
      <c r="G63" s="315">
        <v>630.30999999999995</v>
      </c>
      <c r="H63" s="27">
        <v>759.52</v>
      </c>
      <c r="I63" s="298">
        <f t="shared" ref="I63:I68" si="3">TRUNC($F63*H63,2)</f>
        <v>23697.02</v>
      </c>
      <c r="J63" s="28"/>
      <c r="K63" s="29"/>
      <c r="L63" s="28"/>
    </row>
    <row r="64" spans="1:13" s="30" customFormat="1" ht="48">
      <c r="A64" s="280" t="s">
        <v>157</v>
      </c>
      <c r="B64" s="23" t="s">
        <v>31</v>
      </c>
      <c r="C64" s="24" t="s">
        <v>126</v>
      </c>
      <c r="D64" s="25" t="s">
        <v>127</v>
      </c>
      <c r="E64" s="23" t="s">
        <v>77</v>
      </c>
      <c r="F64" s="314">
        <v>622.61</v>
      </c>
      <c r="G64" s="315">
        <v>43.05</v>
      </c>
      <c r="H64" s="27">
        <v>51.88</v>
      </c>
      <c r="I64" s="298">
        <f t="shared" si="3"/>
        <v>32301</v>
      </c>
      <c r="J64" s="28"/>
      <c r="K64" s="29"/>
      <c r="L64" s="28"/>
    </row>
    <row r="65" spans="1:19" s="30" customFormat="1" ht="36">
      <c r="A65" s="280" t="s">
        <v>158</v>
      </c>
      <c r="B65" s="23" t="s">
        <v>31</v>
      </c>
      <c r="C65" s="24" t="s">
        <v>952</v>
      </c>
      <c r="D65" s="25" t="s">
        <v>953</v>
      </c>
      <c r="E65" s="23" t="s">
        <v>77</v>
      </c>
      <c r="F65" s="314">
        <v>620.71</v>
      </c>
      <c r="G65" s="315">
        <v>167.85</v>
      </c>
      <c r="H65" s="27">
        <v>202.26</v>
      </c>
      <c r="I65" s="298">
        <f t="shared" si="3"/>
        <v>125544.8</v>
      </c>
      <c r="J65" s="28"/>
      <c r="K65" s="29"/>
      <c r="L65" s="28"/>
    </row>
    <row r="66" spans="1:19" s="30" customFormat="1" ht="36">
      <c r="A66" s="280" t="s">
        <v>328</v>
      </c>
      <c r="B66" s="23" t="s">
        <v>31</v>
      </c>
      <c r="C66" s="24" t="s">
        <v>746</v>
      </c>
      <c r="D66" s="25" t="s">
        <v>747</v>
      </c>
      <c r="E66" s="23" t="s">
        <v>77</v>
      </c>
      <c r="F66" s="314">
        <v>163.57999999999998</v>
      </c>
      <c r="G66" s="315">
        <v>60.78</v>
      </c>
      <c r="H66" s="27">
        <v>73.239999999999995</v>
      </c>
      <c r="I66" s="298">
        <f t="shared" si="3"/>
        <v>11980.59</v>
      </c>
      <c r="J66" s="28"/>
      <c r="K66" s="29"/>
      <c r="L66" s="28"/>
    </row>
    <row r="67" spans="1:19" s="30" customFormat="1" ht="60">
      <c r="A67" s="280" t="s">
        <v>619</v>
      </c>
      <c r="B67" s="23" t="s">
        <v>31</v>
      </c>
      <c r="C67" s="24" t="s">
        <v>968</v>
      </c>
      <c r="D67" s="25" t="s">
        <v>969</v>
      </c>
      <c r="E67" s="23" t="s">
        <v>76</v>
      </c>
      <c r="F67" s="314">
        <v>124.22999999999999</v>
      </c>
      <c r="G67" s="315">
        <v>66.81</v>
      </c>
      <c r="H67" s="27">
        <v>80.510000000000005</v>
      </c>
      <c r="I67" s="298">
        <f t="shared" si="3"/>
        <v>10001.75</v>
      </c>
      <c r="J67" s="28"/>
      <c r="K67" s="29"/>
      <c r="L67" s="28"/>
    </row>
    <row r="68" spans="1:19" s="30" customFormat="1">
      <c r="A68" s="280" t="s">
        <v>758</v>
      </c>
      <c r="B68" s="23" t="s">
        <v>811</v>
      </c>
      <c r="C68" s="24" t="s">
        <v>955</v>
      </c>
      <c r="D68" s="25" t="s">
        <v>954</v>
      </c>
      <c r="E68" s="23" t="s">
        <v>69</v>
      </c>
      <c r="F68" s="314">
        <v>4.6100000000000003</v>
      </c>
      <c r="G68" s="315">
        <v>18.440000000000001</v>
      </c>
      <c r="H68" s="27">
        <v>22.22</v>
      </c>
      <c r="I68" s="298">
        <f t="shared" si="3"/>
        <v>102.43</v>
      </c>
      <c r="J68" s="28"/>
      <c r="K68" s="29"/>
      <c r="L68" s="28"/>
    </row>
    <row r="69" spans="1:19" s="148" customFormat="1">
      <c r="A69" s="278" t="s">
        <v>17</v>
      </c>
      <c r="B69" s="143"/>
      <c r="C69" s="143"/>
      <c r="D69" s="144" t="s">
        <v>557</v>
      </c>
      <c r="E69" s="143"/>
      <c r="F69" s="293"/>
      <c r="G69" s="297"/>
      <c r="H69" s="145"/>
      <c r="I69" s="279">
        <f>SUM(I70:I78)</f>
        <v>114932.75000000001</v>
      </c>
      <c r="J69" s="14">
        <v>7</v>
      </c>
      <c r="K69" s="13"/>
      <c r="L69" s="146"/>
      <c r="M69" s="147"/>
    </row>
    <row r="70" spans="1:19" s="30" customFormat="1" ht="39" customHeight="1">
      <c r="A70" s="280" t="s">
        <v>159</v>
      </c>
      <c r="B70" s="23" t="s">
        <v>31</v>
      </c>
      <c r="C70" s="24" t="s">
        <v>720</v>
      </c>
      <c r="D70" s="25" t="s">
        <v>721</v>
      </c>
      <c r="E70" s="23" t="s">
        <v>77</v>
      </c>
      <c r="F70" s="314">
        <v>543.1</v>
      </c>
      <c r="G70" s="315">
        <v>20.79</v>
      </c>
      <c r="H70" s="27">
        <v>25.05</v>
      </c>
      <c r="I70" s="298">
        <f t="shared" ref="I70:I78" si="4">TRUNC($F70*H70,2)</f>
        <v>13604.65</v>
      </c>
      <c r="J70" s="28"/>
      <c r="K70" s="29"/>
      <c r="L70" s="28"/>
    </row>
    <row r="71" spans="1:19" s="30" customFormat="1" ht="60">
      <c r="A71" s="280" t="s">
        <v>160</v>
      </c>
      <c r="B71" s="23" t="s">
        <v>31</v>
      </c>
      <c r="C71" s="24" t="s">
        <v>320</v>
      </c>
      <c r="D71" s="25" t="s">
        <v>321</v>
      </c>
      <c r="E71" s="23" t="s">
        <v>77</v>
      </c>
      <c r="F71" s="314">
        <v>543.1</v>
      </c>
      <c r="G71" s="315">
        <v>61.33</v>
      </c>
      <c r="H71" s="27">
        <v>73.900000000000006</v>
      </c>
      <c r="I71" s="298">
        <f t="shared" si="4"/>
        <v>40135.089999999997</v>
      </c>
      <c r="J71" s="28"/>
      <c r="K71" s="29"/>
      <c r="L71" s="28"/>
    </row>
    <row r="72" spans="1:19" s="30" customFormat="1" ht="24">
      <c r="A72" s="280" t="s">
        <v>161</v>
      </c>
      <c r="B72" s="23" t="s">
        <v>31</v>
      </c>
      <c r="C72" s="24" t="s">
        <v>620</v>
      </c>
      <c r="D72" s="25" t="s">
        <v>621</v>
      </c>
      <c r="E72" s="23" t="s">
        <v>77</v>
      </c>
      <c r="F72" s="314">
        <v>588.32000000000005</v>
      </c>
      <c r="G72" s="315">
        <v>36.340000000000003</v>
      </c>
      <c r="H72" s="27">
        <v>43.79</v>
      </c>
      <c r="I72" s="298">
        <f t="shared" si="4"/>
        <v>25762.53</v>
      </c>
      <c r="J72" s="28"/>
      <c r="K72" s="29"/>
      <c r="L72" s="28"/>
    </row>
    <row r="73" spans="1:19" s="30" customFormat="1" ht="48">
      <c r="A73" s="280" t="s">
        <v>162</v>
      </c>
      <c r="B73" s="23" t="s">
        <v>31</v>
      </c>
      <c r="C73" s="24">
        <v>103329</v>
      </c>
      <c r="D73" s="25" t="s">
        <v>613</v>
      </c>
      <c r="E73" s="23" t="s">
        <v>77</v>
      </c>
      <c r="F73" s="314">
        <v>22.06</v>
      </c>
      <c r="G73" s="315">
        <v>82.18</v>
      </c>
      <c r="H73" s="27">
        <v>99.03</v>
      </c>
      <c r="I73" s="298">
        <f t="shared" si="4"/>
        <v>2184.6</v>
      </c>
      <c r="J73" s="28"/>
      <c r="K73" s="29"/>
      <c r="L73" s="28"/>
    </row>
    <row r="74" spans="1:19" s="30" customFormat="1" ht="48">
      <c r="A74" s="280" t="s">
        <v>329</v>
      </c>
      <c r="B74" s="23" t="s">
        <v>31</v>
      </c>
      <c r="C74" s="24" t="s">
        <v>227</v>
      </c>
      <c r="D74" s="25" t="s">
        <v>228</v>
      </c>
      <c r="E74" s="23" t="s">
        <v>77</v>
      </c>
      <c r="F74" s="314">
        <v>44.12</v>
      </c>
      <c r="G74" s="315">
        <v>4.3600000000000003</v>
      </c>
      <c r="H74" s="27">
        <v>5.25</v>
      </c>
      <c r="I74" s="298">
        <f t="shared" si="4"/>
        <v>231.63</v>
      </c>
      <c r="J74" s="28"/>
      <c r="K74" s="29"/>
      <c r="L74" s="28"/>
    </row>
    <row r="75" spans="1:19" s="30" customFormat="1" ht="36">
      <c r="A75" s="280" t="s">
        <v>330</v>
      </c>
      <c r="B75" s="23" t="s">
        <v>31</v>
      </c>
      <c r="C75" s="24" t="s">
        <v>259</v>
      </c>
      <c r="D75" s="25" t="s">
        <v>265</v>
      </c>
      <c r="E75" s="23" t="s">
        <v>77</v>
      </c>
      <c r="F75" s="314">
        <v>120</v>
      </c>
      <c r="G75" s="315">
        <v>119.04</v>
      </c>
      <c r="H75" s="27">
        <v>143.44</v>
      </c>
      <c r="I75" s="298">
        <f t="shared" si="4"/>
        <v>17212.8</v>
      </c>
      <c r="K75" s="29"/>
      <c r="L75" s="316"/>
      <c r="M75" s="317"/>
      <c r="N75" s="31"/>
      <c r="O75" s="31"/>
      <c r="P75" s="31"/>
      <c r="Q75" s="31"/>
      <c r="R75" s="31"/>
      <c r="S75" s="31"/>
    </row>
    <row r="76" spans="1:19" s="30" customFormat="1" ht="36">
      <c r="A76" s="280" t="s">
        <v>331</v>
      </c>
      <c r="B76" s="23" t="s">
        <v>31</v>
      </c>
      <c r="C76" s="24" t="s">
        <v>266</v>
      </c>
      <c r="D76" s="25" t="s">
        <v>267</v>
      </c>
      <c r="E76" s="23" t="s">
        <v>77</v>
      </c>
      <c r="F76" s="314">
        <v>120</v>
      </c>
      <c r="G76" s="315">
        <v>35.67</v>
      </c>
      <c r="H76" s="27">
        <v>42.98</v>
      </c>
      <c r="I76" s="298">
        <f t="shared" si="4"/>
        <v>5157.6000000000004</v>
      </c>
      <c r="K76" s="29"/>
      <c r="L76" s="316"/>
      <c r="M76" s="317"/>
      <c r="N76" s="31"/>
      <c r="O76" s="31"/>
      <c r="P76" s="31"/>
      <c r="Q76" s="31"/>
      <c r="R76" s="31"/>
      <c r="S76" s="31"/>
    </row>
    <row r="77" spans="1:19" s="30" customFormat="1" ht="72">
      <c r="A77" s="280" t="s">
        <v>332</v>
      </c>
      <c r="B77" s="23" t="s">
        <v>31</v>
      </c>
      <c r="C77" s="24" t="s">
        <v>798</v>
      </c>
      <c r="D77" s="25" t="s">
        <v>799</v>
      </c>
      <c r="E77" s="23" t="s">
        <v>76</v>
      </c>
      <c r="F77" s="314">
        <v>40.299999999999997</v>
      </c>
      <c r="G77" s="315">
        <v>61.46</v>
      </c>
      <c r="H77" s="27">
        <v>74.06</v>
      </c>
      <c r="I77" s="298">
        <f t="shared" si="4"/>
        <v>2984.61</v>
      </c>
      <c r="J77" s="28"/>
      <c r="K77" s="29"/>
      <c r="L77" s="28"/>
    </row>
    <row r="78" spans="1:19" s="30" customFormat="1" ht="60">
      <c r="A78" s="280" t="s">
        <v>759</v>
      </c>
      <c r="B78" s="23" t="s">
        <v>31</v>
      </c>
      <c r="C78" s="24" t="s">
        <v>742</v>
      </c>
      <c r="D78" s="25" t="s">
        <v>743</v>
      </c>
      <c r="E78" s="23" t="s">
        <v>76</v>
      </c>
      <c r="F78" s="314">
        <v>78.5</v>
      </c>
      <c r="G78" s="315">
        <v>80.97</v>
      </c>
      <c r="H78" s="27">
        <v>97.57</v>
      </c>
      <c r="I78" s="298">
        <f t="shared" si="4"/>
        <v>7659.24</v>
      </c>
      <c r="J78" s="28"/>
      <c r="K78" s="29"/>
      <c r="L78" s="28"/>
    </row>
    <row r="79" spans="1:19" s="148" customFormat="1">
      <c r="A79" s="278" t="s">
        <v>18</v>
      </c>
      <c r="B79" s="143"/>
      <c r="C79" s="143"/>
      <c r="D79" s="144" t="s">
        <v>118</v>
      </c>
      <c r="E79" s="143"/>
      <c r="F79" s="293"/>
      <c r="G79" s="297"/>
      <c r="H79" s="145"/>
      <c r="I79" s="279">
        <f>SUM(I80:I88)</f>
        <v>143872.53</v>
      </c>
      <c r="J79" s="14">
        <v>8</v>
      </c>
      <c r="K79" s="13"/>
      <c r="L79" s="146"/>
      <c r="M79" s="147"/>
    </row>
    <row r="80" spans="1:19" s="30" customFormat="1" ht="60">
      <c r="A80" s="280" t="s">
        <v>163</v>
      </c>
      <c r="B80" s="23" t="s">
        <v>31</v>
      </c>
      <c r="C80" s="24" t="s">
        <v>592</v>
      </c>
      <c r="D80" s="25" t="s">
        <v>598</v>
      </c>
      <c r="E80" s="23" t="s">
        <v>75</v>
      </c>
      <c r="F80" s="314">
        <v>19</v>
      </c>
      <c r="G80" s="315" t="s">
        <v>883</v>
      </c>
      <c r="H80" s="27">
        <v>1527.39</v>
      </c>
      <c r="I80" s="298">
        <f t="shared" ref="I80:I88" si="5">TRUNC($F80*H80,2)</f>
        <v>29020.41</v>
      </c>
      <c r="J80" s="28"/>
      <c r="K80" s="29"/>
      <c r="L80" s="28"/>
    </row>
    <row r="81" spans="1:19" s="30" customFormat="1" ht="60">
      <c r="A81" s="280" t="s">
        <v>164</v>
      </c>
      <c r="B81" s="23" t="s">
        <v>31</v>
      </c>
      <c r="C81" s="24" t="s">
        <v>558</v>
      </c>
      <c r="D81" s="25" t="s">
        <v>599</v>
      </c>
      <c r="E81" s="23" t="s">
        <v>75</v>
      </c>
      <c r="F81" s="314">
        <v>7</v>
      </c>
      <c r="G81" s="315" t="s">
        <v>884</v>
      </c>
      <c r="H81" s="27">
        <v>1463.38</v>
      </c>
      <c r="I81" s="298">
        <f t="shared" si="5"/>
        <v>10243.66</v>
      </c>
      <c r="J81" s="28"/>
      <c r="K81" s="29"/>
      <c r="L81" s="28"/>
    </row>
    <row r="82" spans="1:19" s="30" customFormat="1" ht="36">
      <c r="A82" s="280" t="s">
        <v>165</v>
      </c>
      <c r="B82" s="23" t="s">
        <v>31</v>
      </c>
      <c r="C82" s="24" t="s">
        <v>594</v>
      </c>
      <c r="D82" s="25" t="s">
        <v>595</v>
      </c>
      <c r="E82" s="23" t="s">
        <v>77</v>
      </c>
      <c r="F82" s="314">
        <v>13.17</v>
      </c>
      <c r="G82" s="315" t="s">
        <v>885</v>
      </c>
      <c r="H82" s="27">
        <v>641.64</v>
      </c>
      <c r="I82" s="298">
        <f t="shared" si="5"/>
        <v>8450.39</v>
      </c>
      <c r="J82" s="28"/>
      <c r="K82" s="29"/>
      <c r="L82" s="28"/>
    </row>
    <row r="83" spans="1:19" s="30" customFormat="1" ht="36">
      <c r="A83" s="280" t="s">
        <v>760</v>
      </c>
      <c r="B83" s="23" t="s">
        <v>81</v>
      </c>
      <c r="C83" s="24" t="s">
        <v>778</v>
      </c>
      <c r="D83" s="25" t="s">
        <v>946</v>
      </c>
      <c r="E83" s="23" t="s">
        <v>75</v>
      </c>
      <c r="F83" s="314">
        <v>5</v>
      </c>
      <c r="G83" s="315">
        <f>'(COMPOSIÇÕES GERAL)'!J174</f>
        <v>2176.04</v>
      </c>
      <c r="H83" s="27">
        <v>2622.13</v>
      </c>
      <c r="I83" s="298">
        <f t="shared" si="5"/>
        <v>13110.65</v>
      </c>
      <c r="J83" s="28"/>
      <c r="K83" s="29"/>
      <c r="L83" s="28"/>
    </row>
    <row r="84" spans="1:19" s="30" customFormat="1" ht="60">
      <c r="A84" s="280" t="s">
        <v>166</v>
      </c>
      <c r="B84" s="23" t="s">
        <v>31</v>
      </c>
      <c r="C84" s="24" t="s">
        <v>277</v>
      </c>
      <c r="D84" s="25" t="s">
        <v>180</v>
      </c>
      <c r="E84" s="23" t="s">
        <v>77</v>
      </c>
      <c r="F84" s="314">
        <v>18.2</v>
      </c>
      <c r="G84" s="315">
        <v>308.52999999999997</v>
      </c>
      <c r="H84" s="27">
        <v>371.78</v>
      </c>
      <c r="I84" s="298">
        <f t="shared" si="5"/>
        <v>6766.39</v>
      </c>
      <c r="J84" s="28"/>
      <c r="K84" s="29"/>
      <c r="L84" s="28"/>
      <c r="M84" s="31"/>
      <c r="N84" s="31"/>
      <c r="O84" s="31"/>
      <c r="P84" s="31"/>
      <c r="Q84" s="31"/>
      <c r="R84" s="31"/>
      <c r="S84" s="31"/>
    </row>
    <row r="85" spans="1:19" s="30" customFormat="1" ht="60">
      <c r="A85" s="280" t="s">
        <v>167</v>
      </c>
      <c r="B85" s="23" t="s">
        <v>31</v>
      </c>
      <c r="C85" s="24" t="s">
        <v>660</v>
      </c>
      <c r="D85" s="25" t="s">
        <v>661</v>
      </c>
      <c r="E85" s="23" t="s">
        <v>77</v>
      </c>
      <c r="F85" s="314">
        <v>24.57</v>
      </c>
      <c r="G85" s="315" t="s">
        <v>970</v>
      </c>
      <c r="H85" s="27">
        <v>431.79</v>
      </c>
      <c r="I85" s="298">
        <f t="shared" si="5"/>
        <v>10609.08</v>
      </c>
      <c r="J85" s="28"/>
      <c r="K85" s="29"/>
      <c r="L85" s="28"/>
      <c r="M85" s="31"/>
      <c r="N85" s="31"/>
      <c r="O85" s="31"/>
      <c r="P85" s="31"/>
      <c r="Q85" s="31"/>
      <c r="R85" s="31"/>
      <c r="S85" s="31"/>
    </row>
    <row r="86" spans="1:19" s="30" customFormat="1" ht="24">
      <c r="A86" s="280" t="s">
        <v>168</v>
      </c>
      <c r="B86" s="23" t="s">
        <v>31</v>
      </c>
      <c r="C86" s="24" t="s">
        <v>932</v>
      </c>
      <c r="D86" s="25" t="s">
        <v>933</v>
      </c>
      <c r="E86" s="23" t="s">
        <v>77</v>
      </c>
      <c r="F86" s="314">
        <v>18.779999999999998</v>
      </c>
      <c r="G86" s="315" t="s">
        <v>934</v>
      </c>
      <c r="H86" s="27">
        <v>703.02</v>
      </c>
      <c r="I86" s="298">
        <f t="shared" si="5"/>
        <v>13202.71</v>
      </c>
      <c r="J86" s="28"/>
      <c r="K86" s="29"/>
      <c r="L86" s="28"/>
      <c r="M86" s="31"/>
      <c r="N86" s="31"/>
      <c r="O86" s="31"/>
      <c r="P86" s="31"/>
      <c r="Q86" s="31"/>
      <c r="R86" s="31"/>
      <c r="S86" s="31"/>
    </row>
    <row r="87" spans="1:19" s="30" customFormat="1" ht="72">
      <c r="A87" s="280" t="s">
        <v>254</v>
      </c>
      <c r="B87" s="23" t="s">
        <v>811</v>
      </c>
      <c r="C87" s="24" t="s">
        <v>936</v>
      </c>
      <c r="D87" s="25" t="s">
        <v>935</v>
      </c>
      <c r="E87" s="23" t="s">
        <v>76</v>
      </c>
      <c r="F87" s="314">
        <v>88.759999999999991</v>
      </c>
      <c r="G87" s="315">
        <v>446.17</v>
      </c>
      <c r="H87" s="27">
        <v>537.63</v>
      </c>
      <c r="I87" s="298">
        <f t="shared" si="5"/>
        <v>47720.03</v>
      </c>
      <c r="J87" s="28"/>
      <c r="K87" s="29"/>
      <c r="L87" s="28"/>
    </row>
    <row r="88" spans="1:19" s="30" customFormat="1">
      <c r="A88" s="280" t="s">
        <v>662</v>
      </c>
      <c r="B88" s="23" t="s">
        <v>811</v>
      </c>
      <c r="C88" s="24" t="s">
        <v>951</v>
      </c>
      <c r="D88" s="25" t="s">
        <v>950</v>
      </c>
      <c r="E88" s="23" t="s">
        <v>77</v>
      </c>
      <c r="F88" s="314">
        <v>16.84</v>
      </c>
      <c r="G88" s="315">
        <v>234.04</v>
      </c>
      <c r="H88" s="27">
        <v>282.02</v>
      </c>
      <c r="I88" s="298">
        <f t="shared" si="5"/>
        <v>4749.21</v>
      </c>
      <c r="J88" s="28"/>
      <c r="K88" s="29"/>
      <c r="L88" s="28"/>
    </row>
    <row r="89" spans="1:19" s="148" customFormat="1">
      <c r="A89" s="278" t="s">
        <v>19</v>
      </c>
      <c r="B89" s="143"/>
      <c r="C89" s="143"/>
      <c r="D89" s="144" t="s">
        <v>24</v>
      </c>
      <c r="E89" s="143"/>
      <c r="F89" s="293"/>
      <c r="G89" s="297"/>
      <c r="H89" s="145"/>
      <c r="I89" s="279">
        <f>SUM(I90:I95)</f>
        <v>48896.39</v>
      </c>
      <c r="J89" s="14">
        <v>9</v>
      </c>
      <c r="K89" s="13"/>
      <c r="L89" s="146"/>
      <c r="M89" s="147"/>
    </row>
    <row r="90" spans="1:19" s="30" customFormat="1" ht="24">
      <c r="A90" s="280" t="s">
        <v>169</v>
      </c>
      <c r="B90" s="23" t="s">
        <v>31</v>
      </c>
      <c r="C90" s="24" t="s">
        <v>85</v>
      </c>
      <c r="D90" s="25" t="s">
        <v>86</v>
      </c>
      <c r="E90" s="23" t="s">
        <v>77</v>
      </c>
      <c r="F90" s="314">
        <v>871.87</v>
      </c>
      <c r="G90" s="315">
        <v>3.96</v>
      </c>
      <c r="H90" s="27">
        <v>4.7699999999999996</v>
      </c>
      <c r="I90" s="298">
        <f t="shared" ref="I90:I95" si="6">TRUNC($F90*H90,2)</f>
        <v>4158.8100000000004</v>
      </c>
      <c r="J90" s="28"/>
      <c r="K90" s="29"/>
      <c r="L90" s="28"/>
    </row>
    <row r="91" spans="1:19" s="30" customFormat="1" ht="24">
      <c r="A91" s="280" t="s">
        <v>170</v>
      </c>
      <c r="B91" s="23" t="s">
        <v>31</v>
      </c>
      <c r="C91" s="24" t="s">
        <v>616</v>
      </c>
      <c r="D91" s="25" t="s">
        <v>615</v>
      </c>
      <c r="E91" s="23" t="s">
        <v>77</v>
      </c>
      <c r="F91" s="314">
        <v>569.16000000000008</v>
      </c>
      <c r="G91" s="315">
        <v>4.87</v>
      </c>
      <c r="H91" s="27">
        <v>5.87</v>
      </c>
      <c r="I91" s="298">
        <f t="shared" si="6"/>
        <v>3340.96</v>
      </c>
      <c r="J91" s="28"/>
      <c r="K91" s="29"/>
      <c r="L91" s="28"/>
    </row>
    <row r="92" spans="1:19" s="30" customFormat="1" ht="24">
      <c r="A92" s="280" t="s">
        <v>333</v>
      </c>
      <c r="B92" s="23" t="s">
        <v>31</v>
      </c>
      <c r="C92" s="24">
        <v>88497</v>
      </c>
      <c r="D92" s="25" t="s">
        <v>614</v>
      </c>
      <c r="E92" s="23" t="s">
        <v>77</v>
      </c>
      <c r="F92" s="314">
        <v>871.87</v>
      </c>
      <c r="G92" s="315">
        <v>15.77</v>
      </c>
      <c r="H92" s="27">
        <v>19</v>
      </c>
      <c r="I92" s="298">
        <f t="shared" si="6"/>
        <v>16565.53</v>
      </c>
      <c r="J92" s="28"/>
      <c r="K92" s="29"/>
      <c r="L92" s="28"/>
      <c r="M92" s="31"/>
      <c r="N92" s="31"/>
      <c r="O92" s="31"/>
      <c r="P92" s="31"/>
      <c r="Q92" s="31"/>
      <c r="R92" s="31"/>
      <c r="S92" s="31"/>
    </row>
    <row r="93" spans="1:19" s="30" customFormat="1" ht="24">
      <c r="A93" s="280" t="s">
        <v>334</v>
      </c>
      <c r="B93" s="23" t="s">
        <v>31</v>
      </c>
      <c r="C93" s="24" t="s">
        <v>83</v>
      </c>
      <c r="D93" s="25" t="s">
        <v>84</v>
      </c>
      <c r="E93" s="23" t="s">
        <v>77</v>
      </c>
      <c r="F93" s="314">
        <v>871.87</v>
      </c>
      <c r="G93" s="315">
        <v>12.31</v>
      </c>
      <c r="H93" s="27">
        <v>14.83</v>
      </c>
      <c r="I93" s="298">
        <f t="shared" si="6"/>
        <v>12929.83</v>
      </c>
      <c r="J93" s="28"/>
      <c r="K93" s="29"/>
      <c r="L93" s="28"/>
    </row>
    <row r="94" spans="1:19" s="30" customFormat="1" ht="24">
      <c r="A94" s="280" t="s">
        <v>585</v>
      </c>
      <c r="B94" s="23" t="s">
        <v>31</v>
      </c>
      <c r="C94" s="24" t="s">
        <v>617</v>
      </c>
      <c r="D94" s="25" t="s">
        <v>618</v>
      </c>
      <c r="E94" s="23" t="s">
        <v>77</v>
      </c>
      <c r="F94" s="314">
        <v>569.16</v>
      </c>
      <c r="G94" s="315">
        <v>14.54</v>
      </c>
      <c r="H94" s="27">
        <v>17.52</v>
      </c>
      <c r="I94" s="298">
        <f t="shared" si="6"/>
        <v>9971.68</v>
      </c>
      <c r="J94" s="28"/>
      <c r="K94" s="29"/>
      <c r="L94" s="28"/>
    </row>
    <row r="95" spans="1:19" s="30" customFormat="1" ht="36">
      <c r="A95" s="280" t="s">
        <v>663</v>
      </c>
      <c r="B95" s="23" t="s">
        <v>31</v>
      </c>
      <c r="C95" s="24" t="s">
        <v>658</v>
      </c>
      <c r="D95" s="25" t="s">
        <v>659</v>
      </c>
      <c r="E95" s="23" t="s">
        <v>77</v>
      </c>
      <c r="F95" s="314">
        <v>98.7</v>
      </c>
      <c r="G95" s="315">
        <v>16.22</v>
      </c>
      <c r="H95" s="27">
        <v>19.55</v>
      </c>
      <c r="I95" s="298">
        <f t="shared" si="6"/>
        <v>1929.58</v>
      </c>
      <c r="J95" s="28"/>
      <c r="K95" s="29"/>
      <c r="L95" s="28"/>
      <c r="M95" s="31"/>
      <c r="N95" s="31"/>
      <c r="O95" s="31"/>
      <c r="P95" s="31"/>
      <c r="Q95" s="31"/>
      <c r="R95" s="31"/>
      <c r="S95" s="31"/>
    </row>
    <row r="96" spans="1:19" s="148" customFormat="1">
      <c r="A96" s="278" t="s">
        <v>20</v>
      </c>
      <c r="B96" s="143"/>
      <c r="C96" s="143"/>
      <c r="D96" s="144" t="s">
        <v>262</v>
      </c>
      <c r="E96" s="143"/>
      <c r="F96" s="293"/>
      <c r="G96" s="297"/>
      <c r="H96" s="145"/>
      <c r="I96" s="279">
        <f>SUM(I97:I132)</f>
        <v>167696.61999999997</v>
      </c>
      <c r="J96" s="14">
        <v>10</v>
      </c>
      <c r="K96" s="13"/>
      <c r="L96" s="146"/>
      <c r="M96" s="147"/>
    </row>
    <row r="97" spans="1:12" s="30" customFormat="1" ht="48">
      <c r="A97" s="280" t="s">
        <v>131</v>
      </c>
      <c r="B97" s="23" t="s">
        <v>31</v>
      </c>
      <c r="C97" s="24" t="s">
        <v>269</v>
      </c>
      <c r="D97" s="25" t="s">
        <v>270</v>
      </c>
      <c r="E97" s="23" t="s">
        <v>75</v>
      </c>
      <c r="F97" s="314">
        <v>51</v>
      </c>
      <c r="G97" s="315">
        <v>141.29</v>
      </c>
      <c r="H97" s="27">
        <v>170.25</v>
      </c>
      <c r="I97" s="298">
        <f t="shared" ref="I97:I132" si="7">TRUNC($F97*H97,2)</f>
        <v>8682.75</v>
      </c>
      <c r="J97" s="28"/>
      <c r="K97" s="29"/>
      <c r="L97" s="28"/>
    </row>
    <row r="98" spans="1:12" s="30" customFormat="1" ht="24">
      <c r="A98" s="280" t="s">
        <v>132</v>
      </c>
      <c r="B98" s="23" t="s">
        <v>81</v>
      </c>
      <c r="C98" s="24" t="s">
        <v>776</v>
      </c>
      <c r="D98" s="25" t="s">
        <v>623</v>
      </c>
      <c r="E98" s="23" t="s">
        <v>75</v>
      </c>
      <c r="F98" s="314">
        <v>12</v>
      </c>
      <c r="G98" s="315">
        <f>'(COMPOSIÇÕES GERAL)'!J95</f>
        <v>126.49</v>
      </c>
      <c r="H98" s="27">
        <v>152.41999999999999</v>
      </c>
      <c r="I98" s="298">
        <f t="shared" si="7"/>
        <v>1829.04</v>
      </c>
      <c r="J98" s="28"/>
      <c r="K98" s="29"/>
      <c r="L98" s="28"/>
    </row>
    <row r="99" spans="1:12" s="30" customFormat="1" ht="36">
      <c r="A99" s="280" t="s">
        <v>133</v>
      </c>
      <c r="B99" s="23" t="s">
        <v>81</v>
      </c>
      <c r="C99" s="24" t="s">
        <v>569</v>
      </c>
      <c r="D99" s="25" t="s">
        <v>374</v>
      </c>
      <c r="E99" s="23" t="s">
        <v>75</v>
      </c>
      <c r="F99" s="314">
        <v>2</v>
      </c>
      <c r="G99" s="315">
        <f>'(COMPOSIÇÕES GERAL)'!J117</f>
        <v>86.26</v>
      </c>
      <c r="H99" s="27">
        <v>103.94</v>
      </c>
      <c r="I99" s="298">
        <f t="shared" si="7"/>
        <v>207.88</v>
      </c>
      <c r="J99" s="28"/>
      <c r="K99" s="29"/>
      <c r="L99" s="28"/>
    </row>
    <row r="100" spans="1:12" s="30" customFormat="1" ht="36">
      <c r="A100" s="280" t="s">
        <v>134</v>
      </c>
      <c r="B100" s="23" t="s">
        <v>81</v>
      </c>
      <c r="C100" s="24" t="s">
        <v>691</v>
      </c>
      <c r="D100" s="25" t="s">
        <v>387</v>
      </c>
      <c r="E100" s="23" t="s">
        <v>75</v>
      </c>
      <c r="F100" s="314">
        <v>52</v>
      </c>
      <c r="G100" s="315">
        <f>'(COMPOSIÇÕES GERAL)'!J139</f>
        <v>137.57</v>
      </c>
      <c r="H100" s="27">
        <v>165.77</v>
      </c>
      <c r="I100" s="298">
        <f t="shared" si="7"/>
        <v>8620.0400000000009</v>
      </c>
      <c r="J100" s="28"/>
      <c r="K100" s="29"/>
      <c r="L100" s="28"/>
    </row>
    <row r="101" spans="1:12" s="30" customFormat="1" ht="60">
      <c r="A101" s="280" t="s">
        <v>135</v>
      </c>
      <c r="B101" s="23" t="s">
        <v>31</v>
      </c>
      <c r="C101" s="24" t="s">
        <v>638</v>
      </c>
      <c r="D101" s="25" t="s">
        <v>639</v>
      </c>
      <c r="E101" s="23" t="s">
        <v>76</v>
      </c>
      <c r="F101" s="314">
        <v>16</v>
      </c>
      <c r="G101" s="315">
        <v>43.66</v>
      </c>
      <c r="H101" s="27">
        <v>52.61</v>
      </c>
      <c r="I101" s="298">
        <f t="shared" si="7"/>
        <v>841.76</v>
      </c>
      <c r="J101" s="28"/>
      <c r="K101" s="29"/>
      <c r="L101" s="28"/>
    </row>
    <row r="102" spans="1:12" s="30" customFormat="1" ht="60">
      <c r="A102" s="280" t="s">
        <v>136</v>
      </c>
      <c r="B102" s="23" t="s">
        <v>31</v>
      </c>
      <c r="C102" s="24" t="s">
        <v>640</v>
      </c>
      <c r="D102" s="25" t="s">
        <v>641</v>
      </c>
      <c r="E102" s="23" t="s">
        <v>76</v>
      </c>
      <c r="F102" s="314">
        <v>59</v>
      </c>
      <c r="G102" s="315">
        <v>30.91</v>
      </c>
      <c r="H102" s="27">
        <v>37.25</v>
      </c>
      <c r="I102" s="298">
        <f t="shared" si="7"/>
        <v>2197.75</v>
      </c>
      <c r="J102" s="28"/>
      <c r="K102" s="29"/>
      <c r="L102" s="28"/>
    </row>
    <row r="103" spans="1:12" s="30" customFormat="1" ht="60">
      <c r="A103" s="280" t="s">
        <v>171</v>
      </c>
      <c r="B103" s="23" t="s">
        <v>31</v>
      </c>
      <c r="C103" s="24" t="s">
        <v>871</v>
      </c>
      <c r="D103" s="25" t="s">
        <v>872</v>
      </c>
      <c r="E103" s="23" t="s">
        <v>76</v>
      </c>
      <c r="F103" s="314">
        <v>24</v>
      </c>
      <c r="G103" s="315">
        <v>44.79</v>
      </c>
      <c r="H103" s="27">
        <v>53.97</v>
      </c>
      <c r="I103" s="298">
        <f t="shared" si="7"/>
        <v>1295.28</v>
      </c>
      <c r="J103" s="28"/>
      <c r="K103" s="29"/>
      <c r="L103" s="28"/>
    </row>
    <row r="104" spans="1:12" s="30" customFormat="1" ht="60">
      <c r="A104" s="280" t="s">
        <v>761</v>
      </c>
      <c r="B104" s="23" t="s">
        <v>31</v>
      </c>
      <c r="C104" s="24" t="s">
        <v>750</v>
      </c>
      <c r="D104" s="25" t="s">
        <v>751</v>
      </c>
      <c r="E104" s="23" t="s">
        <v>76</v>
      </c>
      <c r="F104" s="314">
        <v>15</v>
      </c>
      <c r="G104" s="315">
        <v>41.97</v>
      </c>
      <c r="H104" s="27">
        <v>50.57</v>
      </c>
      <c r="I104" s="298">
        <f t="shared" si="7"/>
        <v>758.55</v>
      </c>
      <c r="J104" s="28"/>
      <c r="K104" s="29"/>
      <c r="L104" s="28"/>
    </row>
    <row r="105" spans="1:12" s="30" customFormat="1" ht="36">
      <c r="A105" s="280" t="s">
        <v>172</v>
      </c>
      <c r="B105" s="23" t="s">
        <v>31</v>
      </c>
      <c r="C105" s="24" t="s">
        <v>878</v>
      </c>
      <c r="D105" s="25" t="s">
        <v>879</v>
      </c>
      <c r="E105" s="23" t="s">
        <v>76</v>
      </c>
      <c r="F105" s="314">
        <v>8</v>
      </c>
      <c r="G105" s="315" t="s">
        <v>880</v>
      </c>
      <c r="H105" s="27">
        <v>446.44</v>
      </c>
      <c r="I105" s="298">
        <f t="shared" si="7"/>
        <v>3571.52</v>
      </c>
      <c r="J105" s="28"/>
      <c r="K105" s="29"/>
      <c r="L105" s="28"/>
    </row>
    <row r="106" spans="1:12" s="30" customFormat="1" ht="24">
      <c r="A106" s="280" t="s">
        <v>137</v>
      </c>
      <c r="B106" s="23" t="s">
        <v>31</v>
      </c>
      <c r="C106" s="24" t="s">
        <v>738</v>
      </c>
      <c r="D106" s="25" t="s">
        <v>739</v>
      </c>
      <c r="E106" s="23" t="s">
        <v>75</v>
      </c>
      <c r="F106" s="314">
        <v>2</v>
      </c>
      <c r="G106" s="315">
        <v>114.79</v>
      </c>
      <c r="H106" s="27">
        <v>138.32</v>
      </c>
      <c r="I106" s="298">
        <f t="shared" si="7"/>
        <v>276.64</v>
      </c>
      <c r="J106" s="28"/>
      <c r="K106" s="29"/>
      <c r="L106" s="28"/>
    </row>
    <row r="107" spans="1:12" s="30" customFormat="1" ht="36">
      <c r="A107" s="280" t="s">
        <v>138</v>
      </c>
      <c r="B107" s="23" t="s">
        <v>31</v>
      </c>
      <c r="C107" s="24" t="s">
        <v>740</v>
      </c>
      <c r="D107" s="25" t="s">
        <v>741</v>
      </c>
      <c r="E107" s="23" t="s">
        <v>76</v>
      </c>
      <c r="F107" s="314">
        <v>7</v>
      </c>
      <c r="G107" s="315">
        <v>14.51</v>
      </c>
      <c r="H107" s="27">
        <v>17.48</v>
      </c>
      <c r="I107" s="298">
        <f t="shared" si="7"/>
        <v>122.36</v>
      </c>
      <c r="J107" s="28"/>
      <c r="K107" s="29"/>
      <c r="L107" s="28"/>
    </row>
    <row r="108" spans="1:12" s="30" customFormat="1" ht="72">
      <c r="A108" s="280" t="s">
        <v>140</v>
      </c>
      <c r="B108" s="23" t="s">
        <v>31</v>
      </c>
      <c r="C108" s="24" t="s">
        <v>624</v>
      </c>
      <c r="D108" s="25" t="s">
        <v>625</v>
      </c>
      <c r="E108" s="23" t="s">
        <v>76</v>
      </c>
      <c r="F108" s="314">
        <v>93.66</v>
      </c>
      <c r="G108" s="315">
        <v>72.55</v>
      </c>
      <c r="H108" s="27">
        <v>87.42</v>
      </c>
      <c r="I108" s="298">
        <f t="shared" si="7"/>
        <v>8187.75</v>
      </c>
      <c r="J108" s="28"/>
      <c r="K108" s="29"/>
      <c r="L108" s="28"/>
    </row>
    <row r="109" spans="1:12" s="30" customFormat="1" ht="48">
      <c r="A109" s="280" t="s">
        <v>139</v>
      </c>
      <c r="B109" s="23" t="s">
        <v>31</v>
      </c>
      <c r="C109" s="24" t="s">
        <v>565</v>
      </c>
      <c r="D109" s="25" t="s">
        <v>566</v>
      </c>
      <c r="E109" s="23" t="s">
        <v>75</v>
      </c>
      <c r="F109" s="314">
        <v>4</v>
      </c>
      <c r="G109" s="315">
        <v>42.81</v>
      </c>
      <c r="H109" s="27">
        <v>51.59</v>
      </c>
      <c r="I109" s="298">
        <f t="shared" si="7"/>
        <v>206.36</v>
      </c>
      <c r="J109" s="28"/>
      <c r="K109" s="29"/>
      <c r="L109" s="28"/>
    </row>
    <row r="110" spans="1:12" s="30" customFormat="1" ht="36">
      <c r="A110" s="280" t="s">
        <v>762</v>
      </c>
      <c r="B110" s="23" t="s">
        <v>31</v>
      </c>
      <c r="C110" s="24" t="s">
        <v>567</v>
      </c>
      <c r="D110" s="25" t="s">
        <v>568</v>
      </c>
      <c r="E110" s="23" t="s">
        <v>75</v>
      </c>
      <c r="F110" s="314">
        <v>16</v>
      </c>
      <c r="G110" s="315">
        <v>18.399999999999999</v>
      </c>
      <c r="H110" s="27">
        <v>22.17</v>
      </c>
      <c r="I110" s="298">
        <f t="shared" si="7"/>
        <v>354.72</v>
      </c>
      <c r="J110" s="28"/>
      <c r="K110" s="29"/>
      <c r="L110" s="28"/>
    </row>
    <row r="111" spans="1:12" s="30" customFormat="1">
      <c r="A111" s="280" t="s">
        <v>335</v>
      </c>
      <c r="B111" s="23" t="s">
        <v>622</v>
      </c>
      <c r="C111" s="24">
        <v>11334</v>
      </c>
      <c r="D111" s="25" t="str">
        <f>UPPER(" Caixa de gordura 0.60 x 0.60 x 0.60m")</f>
        <v xml:space="preserve"> CAIXA DE GORDURA 0.60 X 0.60 X 0.60M</v>
      </c>
      <c r="E111" s="23" t="s">
        <v>75</v>
      </c>
      <c r="F111" s="314">
        <v>4</v>
      </c>
      <c r="G111" s="315">
        <v>615.95000000000005</v>
      </c>
      <c r="H111" s="27">
        <v>742.22</v>
      </c>
      <c r="I111" s="298">
        <f t="shared" si="7"/>
        <v>2968.88</v>
      </c>
      <c r="J111" s="28"/>
      <c r="K111" s="29"/>
      <c r="L111" s="28"/>
    </row>
    <row r="112" spans="1:12" s="30" customFormat="1" ht="48">
      <c r="A112" s="280" t="s">
        <v>336</v>
      </c>
      <c r="B112" s="23" t="s">
        <v>31</v>
      </c>
      <c r="C112" s="24" t="s">
        <v>875</v>
      </c>
      <c r="D112" s="25" t="s">
        <v>876</v>
      </c>
      <c r="E112" s="23" t="s">
        <v>75</v>
      </c>
      <c r="F112" s="314">
        <v>8</v>
      </c>
      <c r="G112" s="315">
        <v>533.19000000000005</v>
      </c>
      <c r="H112" s="27">
        <v>642.49</v>
      </c>
      <c r="I112" s="298">
        <f t="shared" si="7"/>
        <v>5139.92</v>
      </c>
      <c r="J112" s="28"/>
      <c r="K112" s="29"/>
      <c r="L112" s="28"/>
    </row>
    <row r="113" spans="1:19" s="30" customFormat="1" ht="48">
      <c r="A113" s="280" t="s">
        <v>337</v>
      </c>
      <c r="B113" s="23" t="s">
        <v>31</v>
      </c>
      <c r="C113" s="24" t="s">
        <v>873</v>
      </c>
      <c r="D113" s="25" t="s">
        <v>874</v>
      </c>
      <c r="E113" s="23" t="s">
        <v>75</v>
      </c>
      <c r="F113" s="314">
        <v>8</v>
      </c>
      <c r="G113" s="315">
        <v>514.20000000000005</v>
      </c>
      <c r="H113" s="27">
        <v>619.61</v>
      </c>
      <c r="I113" s="298">
        <f t="shared" si="7"/>
        <v>4956.88</v>
      </c>
      <c r="J113" s="28"/>
      <c r="K113" s="29"/>
      <c r="L113" s="28"/>
    </row>
    <row r="114" spans="1:19" s="30" customFormat="1" ht="72">
      <c r="A114" s="280" t="s">
        <v>338</v>
      </c>
      <c r="B114" s="23" t="s">
        <v>767</v>
      </c>
      <c r="C114" s="24" t="s">
        <v>768</v>
      </c>
      <c r="D114" s="25" t="s">
        <v>769</v>
      </c>
      <c r="E114" s="23" t="s">
        <v>75</v>
      </c>
      <c r="F114" s="314">
        <v>1</v>
      </c>
      <c r="G114" s="315">
        <v>32455.75</v>
      </c>
      <c r="H114" s="27">
        <v>39109.18</v>
      </c>
      <c r="I114" s="298">
        <f t="shared" si="7"/>
        <v>39109.18</v>
      </c>
      <c r="J114" s="28"/>
      <c r="K114" s="29"/>
      <c r="L114" s="28"/>
    </row>
    <row r="115" spans="1:19" s="30" customFormat="1" ht="36">
      <c r="A115" s="280" t="s">
        <v>339</v>
      </c>
      <c r="B115" s="23" t="s">
        <v>81</v>
      </c>
      <c r="C115" s="24" t="s">
        <v>570</v>
      </c>
      <c r="D115" s="25" t="s">
        <v>605</v>
      </c>
      <c r="E115" s="23" t="s">
        <v>77</v>
      </c>
      <c r="F115" s="314">
        <v>23.930000000000007</v>
      </c>
      <c r="G115" s="315">
        <f>'(COMPOSIÇÕES GERAL)'!J158</f>
        <v>897.1</v>
      </c>
      <c r="H115" s="27">
        <v>1081.01</v>
      </c>
      <c r="I115" s="298">
        <f t="shared" si="7"/>
        <v>25868.560000000001</v>
      </c>
      <c r="J115" s="28"/>
      <c r="K115" s="29"/>
      <c r="L115" s="28"/>
    </row>
    <row r="116" spans="1:19" s="30" customFormat="1" ht="60">
      <c r="A116" s="280" t="s">
        <v>340</v>
      </c>
      <c r="B116" s="23" t="s">
        <v>622</v>
      </c>
      <c r="C116" s="24" t="s">
        <v>735</v>
      </c>
      <c r="D116" s="25" t="s">
        <v>734</v>
      </c>
      <c r="E116" s="23" t="s">
        <v>75</v>
      </c>
      <c r="F116" s="314">
        <v>2</v>
      </c>
      <c r="G116" s="315">
        <v>1437.75</v>
      </c>
      <c r="H116" s="27">
        <v>1732.49</v>
      </c>
      <c r="I116" s="298">
        <f t="shared" si="7"/>
        <v>3464.98</v>
      </c>
      <c r="J116" s="28"/>
      <c r="K116" s="29"/>
      <c r="L116" s="28"/>
    </row>
    <row r="117" spans="1:19" s="30" customFormat="1" ht="48">
      <c r="A117" s="280" t="s">
        <v>341</v>
      </c>
      <c r="B117" s="23" t="s">
        <v>31</v>
      </c>
      <c r="C117" s="24" t="s">
        <v>786</v>
      </c>
      <c r="D117" s="25" t="s">
        <v>787</v>
      </c>
      <c r="E117" s="23" t="s">
        <v>75</v>
      </c>
      <c r="F117" s="314">
        <v>5</v>
      </c>
      <c r="G117" s="315">
        <v>325.70999999999998</v>
      </c>
      <c r="H117" s="27">
        <v>392.48</v>
      </c>
      <c r="I117" s="298">
        <f t="shared" si="7"/>
        <v>1962.4</v>
      </c>
      <c r="J117" s="28"/>
      <c r="K117" s="29"/>
      <c r="L117" s="28"/>
    </row>
    <row r="118" spans="1:19" s="30" customFormat="1" ht="48">
      <c r="A118" s="280" t="s">
        <v>357</v>
      </c>
      <c r="B118" s="23" t="s">
        <v>31</v>
      </c>
      <c r="C118" s="24" t="s">
        <v>626</v>
      </c>
      <c r="D118" s="25" t="s">
        <v>627</v>
      </c>
      <c r="E118" s="23" t="s">
        <v>75</v>
      </c>
      <c r="F118" s="314">
        <v>17</v>
      </c>
      <c r="G118" s="315">
        <v>256.51</v>
      </c>
      <c r="H118" s="27">
        <v>309.08999999999997</v>
      </c>
      <c r="I118" s="298">
        <f t="shared" si="7"/>
        <v>5254.53</v>
      </c>
      <c r="J118" s="28"/>
      <c r="K118" s="29"/>
      <c r="L118" s="28"/>
    </row>
    <row r="119" spans="1:19" s="30" customFormat="1" ht="60">
      <c r="A119" s="280" t="s">
        <v>358</v>
      </c>
      <c r="B119" s="23" t="s">
        <v>31</v>
      </c>
      <c r="C119" s="24" t="s">
        <v>788</v>
      </c>
      <c r="D119" s="25" t="s">
        <v>789</v>
      </c>
      <c r="E119" s="23" t="s">
        <v>75</v>
      </c>
      <c r="F119" s="314">
        <v>5</v>
      </c>
      <c r="G119" s="315" t="s">
        <v>971</v>
      </c>
      <c r="H119" s="27">
        <v>1083.69</v>
      </c>
      <c r="I119" s="298">
        <f t="shared" si="7"/>
        <v>5418.45</v>
      </c>
      <c r="J119" s="28"/>
      <c r="K119" s="29"/>
      <c r="L119" s="28"/>
    </row>
    <row r="120" spans="1:19" s="30" customFormat="1" ht="36">
      <c r="A120" s="280" t="s">
        <v>359</v>
      </c>
      <c r="B120" s="23" t="s">
        <v>622</v>
      </c>
      <c r="C120" s="24" t="s">
        <v>744</v>
      </c>
      <c r="D120" s="25" t="s">
        <v>745</v>
      </c>
      <c r="E120" s="23" t="s">
        <v>75</v>
      </c>
      <c r="F120" s="314">
        <v>2</v>
      </c>
      <c r="G120" s="315">
        <v>438.97</v>
      </c>
      <c r="H120" s="27">
        <v>528.96</v>
      </c>
      <c r="I120" s="298">
        <f t="shared" si="7"/>
        <v>1057.92</v>
      </c>
      <c r="J120" s="28"/>
      <c r="K120" s="29"/>
      <c r="L120" s="28"/>
    </row>
    <row r="121" spans="1:19" s="30" customFormat="1" ht="36">
      <c r="A121" s="280" t="s">
        <v>360</v>
      </c>
      <c r="B121" s="23" t="s">
        <v>31</v>
      </c>
      <c r="C121" s="24" t="s">
        <v>628</v>
      </c>
      <c r="D121" s="25" t="s">
        <v>629</v>
      </c>
      <c r="E121" s="23" t="s">
        <v>75</v>
      </c>
      <c r="F121" s="314">
        <v>20</v>
      </c>
      <c r="G121" s="315">
        <v>71.17</v>
      </c>
      <c r="H121" s="27">
        <v>85.76</v>
      </c>
      <c r="I121" s="298">
        <f t="shared" si="7"/>
        <v>1715.2</v>
      </c>
      <c r="J121" s="28"/>
      <c r="K121" s="29"/>
      <c r="L121" s="28"/>
    </row>
    <row r="122" spans="1:19" s="30" customFormat="1" ht="36">
      <c r="A122" s="280" t="s">
        <v>600</v>
      </c>
      <c r="B122" s="23" t="s">
        <v>31</v>
      </c>
      <c r="C122" s="24" t="s">
        <v>298</v>
      </c>
      <c r="D122" s="25" t="s">
        <v>299</v>
      </c>
      <c r="E122" s="23" t="s">
        <v>75</v>
      </c>
      <c r="F122" s="314">
        <v>7</v>
      </c>
      <c r="G122" s="315">
        <v>121.59</v>
      </c>
      <c r="H122" s="27">
        <v>146.52000000000001</v>
      </c>
      <c r="I122" s="298">
        <f t="shared" si="7"/>
        <v>1025.6400000000001</v>
      </c>
      <c r="J122" s="28"/>
      <c r="K122" s="29"/>
      <c r="L122" s="28"/>
    </row>
    <row r="123" spans="1:19" s="30" customFormat="1" ht="48">
      <c r="A123" s="280" t="s">
        <v>763</v>
      </c>
      <c r="B123" s="23" t="s">
        <v>31</v>
      </c>
      <c r="C123" s="24" t="s">
        <v>559</v>
      </c>
      <c r="D123" s="25" t="s">
        <v>560</v>
      </c>
      <c r="E123" s="23" t="s">
        <v>75</v>
      </c>
      <c r="F123" s="314">
        <v>4</v>
      </c>
      <c r="G123" s="315" t="s">
        <v>877</v>
      </c>
      <c r="H123" s="27">
        <v>571.25</v>
      </c>
      <c r="I123" s="298">
        <f t="shared" si="7"/>
        <v>2285</v>
      </c>
      <c r="J123" s="28"/>
      <c r="K123" s="29"/>
      <c r="L123" s="28"/>
    </row>
    <row r="124" spans="1:19" s="30" customFormat="1" ht="24">
      <c r="A124" s="280" t="s">
        <v>601</v>
      </c>
      <c r="B124" s="23" t="s">
        <v>31</v>
      </c>
      <c r="C124" s="24" t="s">
        <v>656</v>
      </c>
      <c r="D124" s="25" t="s">
        <v>657</v>
      </c>
      <c r="E124" s="23" t="s">
        <v>75</v>
      </c>
      <c r="F124" s="314">
        <v>8</v>
      </c>
      <c r="G124" s="315" t="s">
        <v>881</v>
      </c>
      <c r="H124" s="27">
        <v>624.02</v>
      </c>
      <c r="I124" s="298">
        <f t="shared" si="7"/>
        <v>4992.16</v>
      </c>
      <c r="J124" s="28"/>
      <c r="K124" s="29"/>
      <c r="L124" s="28"/>
    </row>
    <row r="125" spans="1:19" s="30" customFormat="1" ht="24">
      <c r="A125" s="280" t="s">
        <v>764</v>
      </c>
      <c r="B125" s="23" t="s">
        <v>31</v>
      </c>
      <c r="C125" s="24" t="s">
        <v>561</v>
      </c>
      <c r="D125" s="25" t="s">
        <v>562</v>
      </c>
      <c r="E125" s="23" t="s">
        <v>75</v>
      </c>
      <c r="F125" s="314">
        <v>4</v>
      </c>
      <c r="G125" s="315">
        <v>34.869999999999997</v>
      </c>
      <c r="H125" s="27">
        <v>42.02</v>
      </c>
      <c r="I125" s="298">
        <f t="shared" si="7"/>
        <v>168.08</v>
      </c>
      <c r="J125" s="28"/>
      <c r="K125" s="29"/>
      <c r="L125" s="28"/>
    </row>
    <row r="126" spans="1:19" s="30" customFormat="1" ht="24">
      <c r="A126" s="280" t="s">
        <v>602</v>
      </c>
      <c r="B126" s="23" t="s">
        <v>31</v>
      </c>
      <c r="C126" s="24" t="s">
        <v>630</v>
      </c>
      <c r="D126" s="25" t="s">
        <v>631</v>
      </c>
      <c r="E126" s="23" t="s">
        <v>75</v>
      </c>
      <c r="F126" s="314">
        <v>8</v>
      </c>
      <c r="G126" s="315">
        <v>63.63</v>
      </c>
      <c r="H126" s="27">
        <v>76.67</v>
      </c>
      <c r="I126" s="298">
        <f t="shared" si="7"/>
        <v>613.36</v>
      </c>
      <c r="J126" s="28"/>
      <c r="K126" s="29"/>
      <c r="L126" s="28"/>
    </row>
    <row r="127" spans="1:19" s="30" customFormat="1" ht="24">
      <c r="A127" s="280" t="s">
        <v>632</v>
      </c>
      <c r="B127" s="23" t="s">
        <v>31</v>
      </c>
      <c r="C127" s="24" t="s">
        <v>229</v>
      </c>
      <c r="D127" s="25" t="s">
        <v>230</v>
      </c>
      <c r="E127" s="23" t="s">
        <v>75</v>
      </c>
      <c r="F127" s="314">
        <v>12</v>
      </c>
      <c r="G127" s="315">
        <v>81.96</v>
      </c>
      <c r="H127" s="27">
        <v>98.76</v>
      </c>
      <c r="I127" s="298">
        <f t="shared" si="7"/>
        <v>1185.1199999999999</v>
      </c>
      <c r="J127" s="28"/>
      <c r="K127" s="29"/>
      <c r="L127" s="28"/>
      <c r="M127" s="31"/>
      <c r="N127" s="31"/>
      <c r="O127" s="31"/>
      <c r="P127" s="31"/>
      <c r="Q127" s="31"/>
      <c r="R127" s="31"/>
      <c r="S127" s="31"/>
    </row>
    <row r="128" spans="1:19" s="30" customFormat="1" ht="24">
      <c r="A128" s="280" t="s">
        <v>633</v>
      </c>
      <c r="B128" s="23" t="s">
        <v>31</v>
      </c>
      <c r="C128" s="24" t="s">
        <v>278</v>
      </c>
      <c r="D128" s="25" t="s">
        <v>279</v>
      </c>
      <c r="E128" s="23" t="s">
        <v>75</v>
      </c>
      <c r="F128" s="314">
        <v>16</v>
      </c>
      <c r="G128" s="315">
        <v>80.150000000000006</v>
      </c>
      <c r="H128" s="27">
        <v>96.58</v>
      </c>
      <c r="I128" s="298">
        <f t="shared" si="7"/>
        <v>1545.28</v>
      </c>
      <c r="J128" s="28"/>
      <c r="K128" s="29"/>
      <c r="L128" s="28"/>
      <c r="M128" s="31"/>
      <c r="N128" s="31"/>
      <c r="O128" s="31"/>
      <c r="P128" s="31"/>
      <c r="Q128" s="31"/>
      <c r="R128" s="31"/>
      <c r="S128" s="31"/>
    </row>
    <row r="129" spans="1:19" s="30" customFormat="1" ht="36">
      <c r="A129" s="280" t="s">
        <v>634</v>
      </c>
      <c r="B129" s="23" t="s">
        <v>31</v>
      </c>
      <c r="C129" s="24" t="s">
        <v>736</v>
      </c>
      <c r="D129" s="25" t="s">
        <v>737</v>
      </c>
      <c r="E129" s="23" t="s">
        <v>75</v>
      </c>
      <c r="F129" s="314">
        <v>18</v>
      </c>
      <c r="G129" s="315">
        <v>102.32</v>
      </c>
      <c r="H129" s="27">
        <v>123.3</v>
      </c>
      <c r="I129" s="298">
        <f t="shared" si="7"/>
        <v>2219.4</v>
      </c>
      <c r="J129" s="28"/>
      <c r="K129" s="29"/>
      <c r="L129" s="28"/>
    </row>
    <row r="130" spans="1:19" s="30" customFormat="1" ht="48">
      <c r="A130" s="280" t="s">
        <v>635</v>
      </c>
      <c r="B130" s="23" t="s">
        <v>31</v>
      </c>
      <c r="C130" s="24" t="s">
        <v>563</v>
      </c>
      <c r="D130" s="25" t="s">
        <v>564</v>
      </c>
      <c r="E130" s="23" t="s">
        <v>75</v>
      </c>
      <c r="F130" s="314">
        <v>8</v>
      </c>
      <c r="G130" s="315">
        <v>97.09</v>
      </c>
      <c r="H130" s="27">
        <v>116.99</v>
      </c>
      <c r="I130" s="298">
        <f t="shared" si="7"/>
        <v>935.92</v>
      </c>
      <c r="J130" s="28"/>
      <c r="K130" s="29"/>
      <c r="L130" s="28"/>
    </row>
    <row r="131" spans="1:19" s="30" customFormat="1">
      <c r="A131" s="280" t="s">
        <v>636</v>
      </c>
      <c r="B131" s="23" t="s">
        <v>622</v>
      </c>
      <c r="C131" s="24">
        <v>2050</v>
      </c>
      <c r="D131" s="25" t="str">
        <f>UPPER("Chuveiro plástico sem registro")</f>
        <v>CHUVEIRO PLÁSTICO SEM REGISTRO</v>
      </c>
      <c r="E131" s="23" t="s">
        <v>75</v>
      </c>
      <c r="F131" s="314">
        <v>8</v>
      </c>
      <c r="G131" s="315">
        <v>33.44</v>
      </c>
      <c r="H131" s="27">
        <v>40.299999999999997</v>
      </c>
      <c r="I131" s="298">
        <f t="shared" si="7"/>
        <v>322.39999999999998</v>
      </c>
      <c r="J131" s="28"/>
      <c r="K131" s="29"/>
      <c r="L131" s="28"/>
    </row>
    <row r="132" spans="1:19" s="30" customFormat="1" ht="36">
      <c r="A132" s="280" t="s">
        <v>637</v>
      </c>
      <c r="B132" s="23" t="s">
        <v>31</v>
      </c>
      <c r="C132" s="24" t="s">
        <v>714</v>
      </c>
      <c r="D132" s="25" t="s">
        <v>715</v>
      </c>
      <c r="F132" s="314">
        <v>15.12</v>
      </c>
      <c r="G132" s="315" t="s">
        <v>882</v>
      </c>
      <c r="H132" s="27">
        <v>1212.6300000000001</v>
      </c>
      <c r="I132" s="298">
        <f t="shared" si="7"/>
        <v>18334.96</v>
      </c>
      <c r="J132" s="28"/>
      <c r="K132" s="29"/>
      <c r="L132" s="28"/>
    </row>
    <row r="133" spans="1:19" s="148" customFormat="1">
      <c r="A133" s="278" t="s">
        <v>21</v>
      </c>
      <c r="B133" s="143"/>
      <c r="C133" s="143"/>
      <c r="D133" s="144" t="s">
        <v>261</v>
      </c>
      <c r="E133" s="143"/>
      <c r="F133" s="293"/>
      <c r="G133" s="297"/>
      <c r="H133" s="145"/>
      <c r="I133" s="279">
        <f>SUM(I134:I160)</f>
        <v>47158.070000000007</v>
      </c>
      <c r="J133" s="14">
        <v>11</v>
      </c>
      <c r="K133" s="13"/>
      <c r="L133" s="146"/>
      <c r="M133" s="147"/>
    </row>
    <row r="134" spans="1:19" s="30" customFormat="1" ht="48">
      <c r="A134" s="280" t="s">
        <v>141</v>
      </c>
      <c r="B134" s="23" t="s">
        <v>81</v>
      </c>
      <c r="C134" s="24" t="s">
        <v>779</v>
      </c>
      <c r="D134" s="25" t="s">
        <v>301</v>
      </c>
      <c r="E134" s="23" t="s">
        <v>75</v>
      </c>
      <c r="F134" s="314">
        <v>24</v>
      </c>
      <c r="G134" s="315">
        <f>'(COMPOSIÇÕES GERAL)'!J196</f>
        <v>132.01</v>
      </c>
      <c r="H134" s="27">
        <v>159.07</v>
      </c>
      <c r="I134" s="298">
        <f t="shared" ref="I134:I160" si="8">TRUNC($F134*H134,2)</f>
        <v>3817.68</v>
      </c>
      <c r="J134" s="28"/>
      <c r="K134" s="29"/>
      <c r="L134" s="28"/>
    </row>
    <row r="135" spans="1:19" s="30" customFormat="1" ht="48">
      <c r="A135" s="280" t="s">
        <v>142</v>
      </c>
      <c r="B135" s="23" t="s">
        <v>81</v>
      </c>
      <c r="C135" s="24">
        <v>11</v>
      </c>
      <c r="D135" s="25" t="s">
        <v>642</v>
      </c>
      <c r="E135" s="23" t="s">
        <v>75</v>
      </c>
      <c r="F135" s="314">
        <v>3</v>
      </c>
      <c r="G135" s="315">
        <f>'(COMPOSIÇÕES GERAL)'!J218</f>
        <v>160.09</v>
      </c>
      <c r="H135" s="27">
        <v>192.91</v>
      </c>
      <c r="I135" s="298">
        <f t="shared" si="8"/>
        <v>578.73</v>
      </c>
      <c r="J135" s="28"/>
      <c r="K135" s="29"/>
      <c r="L135" s="28"/>
    </row>
    <row r="136" spans="1:19" s="30" customFormat="1" ht="48">
      <c r="A136" s="280" t="s">
        <v>143</v>
      </c>
      <c r="B136" s="23" t="s">
        <v>81</v>
      </c>
      <c r="C136" s="24">
        <v>12</v>
      </c>
      <c r="D136" s="25" t="s">
        <v>645</v>
      </c>
      <c r="E136" s="23" t="s">
        <v>75</v>
      </c>
      <c r="F136" s="314">
        <v>5</v>
      </c>
      <c r="G136" s="315">
        <f>'(COMPOSIÇÕES GERAL)'!J240</f>
        <v>181.83</v>
      </c>
      <c r="H136" s="27">
        <v>219.11</v>
      </c>
      <c r="I136" s="298">
        <f t="shared" si="8"/>
        <v>1095.55</v>
      </c>
      <c r="J136" s="28"/>
      <c r="K136" s="29"/>
      <c r="L136" s="28"/>
    </row>
    <row r="137" spans="1:19" s="30" customFormat="1" ht="48">
      <c r="A137" s="280" t="s">
        <v>144</v>
      </c>
      <c r="B137" s="23" t="s">
        <v>81</v>
      </c>
      <c r="C137" s="24" t="s">
        <v>366</v>
      </c>
      <c r="D137" s="25" t="s">
        <v>300</v>
      </c>
      <c r="E137" s="23" t="s">
        <v>75</v>
      </c>
      <c r="F137" s="314">
        <v>142</v>
      </c>
      <c r="G137" s="315">
        <f>'(COMPOSIÇÕES GERAL)'!J258</f>
        <v>45.12</v>
      </c>
      <c r="H137" s="27">
        <v>54.37</v>
      </c>
      <c r="I137" s="298">
        <f t="shared" si="8"/>
        <v>7720.54</v>
      </c>
      <c r="J137" s="28"/>
      <c r="K137" s="29"/>
      <c r="L137" s="28"/>
    </row>
    <row r="138" spans="1:19" s="30" customFormat="1" ht="60">
      <c r="A138" s="280" t="s">
        <v>342</v>
      </c>
      <c r="B138" s="23" t="s">
        <v>31</v>
      </c>
      <c r="C138" s="24" t="s">
        <v>722</v>
      </c>
      <c r="D138" s="25" t="s">
        <v>723</v>
      </c>
      <c r="E138" s="23" t="s">
        <v>75</v>
      </c>
      <c r="F138" s="314">
        <v>58</v>
      </c>
      <c r="G138" s="315">
        <v>134.12</v>
      </c>
      <c r="H138" s="27">
        <v>161.61000000000001</v>
      </c>
      <c r="I138" s="298">
        <f t="shared" si="8"/>
        <v>9373.3799999999992</v>
      </c>
      <c r="J138" s="28"/>
      <c r="K138" s="29"/>
      <c r="L138" s="28"/>
    </row>
    <row r="139" spans="1:19" s="30" customFormat="1" ht="72">
      <c r="A139" s="280" t="s">
        <v>343</v>
      </c>
      <c r="B139" s="23" t="s">
        <v>31</v>
      </c>
      <c r="C139" s="24" t="s">
        <v>724</v>
      </c>
      <c r="D139" s="25" t="s">
        <v>725</v>
      </c>
      <c r="E139" s="23" t="s">
        <v>75</v>
      </c>
      <c r="F139" s="314">
        <v>8</v>
      </c>
      <c r="G139" s="315">
        <v>170.5</v>
      </c>
      <c r="H139" s="27">
        <v>205.45</v>
      </c>
      <c r="I139" s="298">
        <f t="shared" si="8"/>
        <v>1643.6</v>
      </c>
      <c r="J139" s="28"/>
      <c r="K139" s="29"/>
      <c r="L139" s="28"/>
    </row>
    <row r="140" spans="1:19" s="30" customFormat="1" ht="36">
      <c r="A140" s="280" t="s">
        <v>765</v>
      </c>
      <c r="B140" s="23" t="s">
        <v>31</v>
      </c>
      <c r="C140" s="24" t="s">
        <v>794</v>
      </c>
      <c r="D140" s="25" t="s">
        <v>795</v>
      </c>
      <c r="E140" s="23" t="s">
        <v>76</v>
      </c>
      <c r="F140" s="314">
        <v>60</v>
      </c>
      <c r="G140" s="315">
        <v>21.8</v>
      </c>
      <c r="H140" s="27">
        <v>26.27</v>
      </c>
      <c r="I140" s="298">
        <f t="shared" si="8"/>
        <v>1576.2</v>
      </c>
      <c r="J140" s="28"/>
      <c r="K140" s="29"/>
      <c r="L140" s="28"/>
      <c r="M140" s="31"/>
      <c r="N140" s="31"/>
      <c r="O140" s="31"/>
      <c r="P140" s="31"/>
      <c r="Q140" s="31"/>
      <c r="R140" s="31"/>
      <c r="S140" s="31"/>
    </row>
    <row r="141" spans="1:19" s="30" customFormat="1" ht="36">
      <c r="A141" s="280" t="s">
        <v>344</v>
      </c>
      <c r="B141" s="23" t="s">
        <v>31</v>
      </c>
      <c r="C141" s="24" t="s">
        <v>790</v>
      </c>
      <c r="D141" s="25" t="s">
        <v>791</v>
      </c>
      <c r="E141" s="23" t="s">
        <v>76</v>
      </c>
      <c r="F141" s="314">
        <v>30</v>
      </c>
      <c r="G141" s="315">
        <v>17.89</v>
      </c>
      <c r="H141" s="27">
        <v>21.56</v>
      </c>
      <c r="I141" s="298">
        <f t="shared" si="8"/>
        <v>646.79999999999995</v>
      </c>
      <c r="J141" s="28"/>
      <c r="K141" s="29"/>
      <c r="L141" s="28"/>
      <c r="M141" s="31"/>
      <c r="N141" s="31"/>
      <c r="O141" s="31"/>
      <c r="P141" s="31"/>
      <c r="Q141" s="31"/>
      <c r="R141" s="31"/>
      <c r="S141" s="31"/>
    </row>
    <row r="142" spans="1:19" s="30" customFormat="1" ht="36">
      <c r="A142" s="280" t="s">
        <v>345</v>
      </c>
      <c r="B142" s="23" t="s">
        <v>31</v>
      </c>
      <c r="C142" s="24" t="s">
        <v>792</v>
      </c>
      <c r="D142" s="25" t="s">
        <v>793</v>
      </c>
      <c r="E142" s="23" t="s">
        <v>76</v>
      </c>
      <c r="F142" s="314">
        <v>20</v>
      </c>
      <c r="G142" s="315">
        <v>19.03</v>
      </c>
      <c r="H142" s="27">
        <v>22.93</v>
      </c>
      <c r="I142" s="298">
        <f t="shared" si="8"/>
        <v>458.6</v>
      </c>
      <c r="J142" s="28"/>
      <c r="K142" s="29"/>
      <c r="L142" s="28"/>
      <c r="M142" s="31"/>
      <c r="N142" s="31"/>
      <c r="O142" s="31"/>
      <c r="P142" s="31"/>
      <c r="Q142" s="31"/>
      <c r="R142" s="31"/>
      <c r="S142" s="31"/>
    </row>
    <row r="143" spans="1:19" s="30" customFormat="1" ht="36">
      <c r="A143" s="280" t="s">
        <v>346</v>
      </c>
      <c r="B143" s="23" t="s">
        <v>81</v>
      </c>
      <c r="C143" s="24" t="s">
        <v>780</v>
      </c>
      <c r="D143" s="25" t="s">
        <v>812</v>
      </c>
      <c r="E143" s="23"/>
      <c r="F143" s="314">
        <v>29</v>
      </c>
      <c r="G143" s="315">
        <f>'(COMPOSIÇÕES GERAL)'!J274</f>
        <v>46.23</v>
      </c>
      <c r="H143" s="27">
        <v>55.71</v>
      </c>
      <c r="I143" s="298">
        <f t="shared" si="8"/>
        <v>1615.59</v>
      </c>
      <c r="J143" s="28"/>
      <c r="K143" s="29"/>
      <c r="L143" s="28"/>
    </row>
    <row r="144" spans="1:19" s="30" customFormat="1" ht="36">
      <c r="A144" s="280" t="s">
        <v>347</v>
      </c>
      <c r="B144" s="23" t="s">
        <v>81</v>
      </c>
      <c r="C144" s="24">
        <v>15</v>
      </c>
      <c r="D144" s="25" t="s">
        <v>813</v>
      </c>
      <c r="E144" s="23"/>
      <c r="F144" s="314">
        <v>99</v>
      </c>
      <c r="G144" s="315">
        <f>'(COMPOSIÇÕES GERAL)'!J290</f>
        <v>42.33</v>
      </c>
      <c r="H144" s="27">
        <v>51.01</v>
      </c>
      <c r="I144" s="298">
        <f t="shared" si="8"/>
        <v>5049.99</v>
      </c>
      <c r="J144" s="28"/>
      <c r="K144" s="29"/>
      <c r="L144" s="28"/>
    </row>
    <row r="145" spans="1:12" s="30" customFormat="1" ht="36">
      <c r="A145" s="280" t="s">
        <v>348</v>
      </c>
      <c r="B145" s="23" t="s">
        <v>31</v>
      </c>
      <c r="C145" s="24" t="s">
        <v>648</v>
      </c>
      <c r="D145" s="25" t="s">
        <v>649</v>
      </c>
      <c r="E145" s="23" t="s">
        <v>75</v>
      </c>
      <c r="F145" s="314">
        <v>10</v>
      </c>
      <c r="G145" s="315">
        <v>30.73</v>
      </c>
      <c r="H145" s="27">
        <v>37.03</v>
      </c>
      <c r="I145" s="298">
        <f t="shared" si="8"/>
        <v>370.3</v>
      </c>
      <c r="J145" s="28"/>
      <c r="K145" s="29"/>
      <c r="L145" s="28"/>
    </row>
    <row r="146" spans="1:12" s="30" customFormat="1" ht="18.75" customHeight="1">
      <c r="A146" s="280" t="s">
        <v>349</v>
      </c>
      <c r="B146" s="23" t="s">
        <v>622</v>
      </c>
      <c r="C146" s="24">
        <v>7294</v>
      </c>
      <c r="D146" s="32" t="str">
        <f>UPPER("Mangueira 2F LED BR 13MM 127V G-Light ou similar")</f>
        <v>MANGUEIRA 2F LED BR 13MM 127V G-LIGHT OU SIMILAR</v>
      </c>
      <c r="E146" s="33" t="s">
        <v>76</v>
      </c>
      <c r="F146" s="314">
        <v>20.5</v>
      </c>
      <c r="G146" s="315">
        <v>21.72</v>
      </c>
      <c r="H146" s="27">
        <v>26.17</v>
      </c>
      <c r="I146" s="298">
        <f t="shared" si="8"/>
        <v>536.48</v>
      </c>
      <c r="J146" s="28"/>
      <c r="K146" s="29"/>
      <c r="L146" s="28"/>
    </row>
    <row r="147" spans="1:12" s="30" customFormat="1" ht="24">
      <c r="A147" s="280" t="s">
        <v>350</v>
      </c>
      <c r="B147" s="23" t="s">
        <v>81</v>
      </c>
      <c r="C147" s="24">
        <v>16</v>
      </c>
      <c r="D147" s="25" t="s">
        <v>400</v>
      </c>
      <c r="E147" s="23" t="s">
        <v>75</v>
      </c>
      <c r="F147" s="314">
        <v>6</v>
      </c>
      <c r="G147" s="315">
        <f>'(COMPOSIÇÕES GERAL)'!J307</f>
        <v>71.69</v>
      </c>
      <c r="H147" s="27">
        <v>86.39</v>
      </c>
      <c r="I147" s="298">
        <f t="shared" si="8"/>
        <v>518.34</v>
      </c>
      <c r="J147" s="28"/>
      <c r="K147" s="29"/>
      <c r="L147" s="28"/>
    </row>
    <row r="148" spans="1:12" s="30" customFormat="1" ht="48">
      <c r="A148" s="280" t="s">
        <v>351</v>
      </c>
      <c r="B148" s="23" t="s">
        <v>622</v>
      </c>
      <c r="C148" s="24">
        <v>7294</v>
      </c>
      <c r="D148" s="25" t="str">
        <f>UPPER("Luminária tipo balizador para ambiente aberto, corpo em alumínio fundido pintado, difusor em vidro frisado temperado, ref. EX02-S, da Lumicenter ou simiular (tipo tartaruga)")</f>
        <v>LUMINÁRIA TIPO BALIZADOR PARA AMBIENTE ABERTO, CORPO EM ALUMÍNIO FUNDIDO PINTADO, DIFUSOR EM VIDRO FRISADO TEMPERADO, REF. EX02-S, DA LUMICENTER OU SIMIULAR (TIPO TARTARUGA)</v>
      </c>
      <c r="E148" s="23" t="s">
        <v>75</v>
      </c>
      <c r="F148" s="314">
        <v>6</v>
      </c>
      <c r="G148" s="315">
        <v>126.64</v>
      </c>
      <c r="H148" s="27">
        <v>152.6</v>
      </c>
      <c r="I148" s="298">
        <f t="shared" si="8"/>
        <v>915.6</v>
      </c>
      <c r="J148" s="28"/>
      <c r="K148" s="29"/>
      <c r="L148" s="28"/>
    </row>
    <row r="149" spans="1:12" s="30" customFormat="1" ht="36">
      <c r="A149" s="280" t="s">
        <v>352</v>
      </c>
      <c r="B149" s="23" t="s">
        <v>31</v>
      </c>
      <c r="C149" s="24" t="s">
        <v>822</v>
      </c>
      <c r="D149" s="25" t="s">
        <v>823</v>
      </c>
      <c r="E149" s="23" t="s">
        <v>75</v>
      </c>
      <c r="F149" s="314">
        <v>24</v>
      </c>
      <c r="G149" s="315">
        <v>15.68</v>
      </c>
      <c r="H149" s="27">
        <v>18.89</v>
      </c>
      <c r="I149" s="298">
        <f t="shared" si="8"/>
        <v>453.36</v>
      </c>
      <c r="J149" s="28"/>
      <c r="K149" s="29"/>
      <c r="L149" s="28"/>
    </row>
    <row r="150" spans="1:12" s="30" customFormat="1" ht="24">
      <c r="A150" s="280" t="s">
        <v>353</v>
      </c>
      <c r="B150" s="23" t="s">
        <v>31</v>
      </c>
      <c r="C150" s="24" t="s">
        <v>824</v>
      </c>
      <c r="D150" s="25" t="s">
        <v>825</v>
      </c>
      <c r="E150" s="23" t="s">
        <v>75</v>
      </c>
      <c r="F150" s="314">
        <v>2</v>
      </c>
      <c r="G150" s="315">
        <v>110.78</v>
      </c>
      <c r="H150" s="27">
        <v>133.49</v>
      </c>
      <c r="I150" s="298">
        <f t="shared" si="8"/>
        <v>266.98</v>
      </c>
      <c r="J150" s="28"/>
      <c r="K150" s="29"/>
      <c r="L150" s="28"/>
    </row>
    <row r="151" spans="1:12" s="30" customFormat="1" ht="48">
      <c r="A151" s="280" t="s">
        <v>354</v>
      </c>
      <c r="B151" s="23" t="s">
        <v>31</v>
      </c>
      <c r="C151" s="24" t="s">
        <v>807</v>
      </c>
      <c r="D151" s="25" t="s">
        <v>806</v>
      </c>
      <c r="E151" s="23" t="s">
        <v>75</v>
      </c>
      <c r="F151" s="314">
        <v>1</v>
      </c>
      <c r="G151" s="315">
        <v>604.26</v>
      </c>
      <c r="H151" s="27">
        <v>728.13</v>
      </c>
      <c r="I151" s="298">
        <f t="shared" si="8"/>
        <v>728.13</v>
      </c>
      <c r="J151" s="28"/>
      <c r="K151" s="29"/>
      <c r="L151" s="28"/>
    </row>
    <row r="152" spans="1:12" s="30" customFormat="1" ht="36">
      <c r="A152" s="280" t="s">
        <v>355</v>
      </c>
      <c r="B152" s="23" t="s">
        <v>31</v>
      </c>
      <c r="C152" s="24" t="s">
        <v>808</v>
      </c>
      <c r="D152" s="25" t="s">
        <v>809</v>
      </c>
      <c r="E152" s="23" t="s">
        <v>75</v>
      </c>
      <c r="F152" s="314">
        <v>1</v>
      </c>
      <c r="G152" s="315">
        <v>177.58</v>
      </c>
      <c r="H152" s="27">
        <v>213.98</v>
      </c>
      <c r="I152" s="298">
        <f t="shared" si="8"/>
        <v>213.98</v>
      </c>
      <c r="J152" s="28"/>
      <c r="K152" s="29"/>
      <c r="L152" s="28"/>
    </row>
    <row r="153" spans="1:12" s="30" customFormat="1" ht="24">
      <c r="A153" s="280" t="s">
        <v>356</v>
      </c>
      <c r="B153" s="23" t="s">
        <v>31</v>
      </c>
      <c r="C153" s="24" t="s">
        <v>310</v>
      </c>
      <c r="D153" s="25" t="s">
        <v>311</v>
      </c>
      <c r="E153" s="23" t="s">
        <v>75</v>
      </c>
      <c r="F153" s="314">
        <v>4</v>
      </c>
      <c r="G153" s="315">
        <v>90.49</v>
      </c>
      <c r="H153" s="27">
        <v>109.04</v>
      </c>
      <c r="I153" s="298">
        <f t="shared" si="8"/>
        <v>436.16</v>
      </c>
      <c r="J153" s="28"/>
      <c r="K153" s="29"/>
      <c r="L153" s="28"/>
    </row>
    <row r="154" spans="1:12" s="30" customFormat="1" ht="48">
      <c r="A154" s="280" t="s">
        <v>650</v>
      </c>
      <c r="B154" s="23" t="s">
        <v>31</v>
      </c>
      <c r="C154" s="24" t="s">
        <v>571</v>
      </c>
      <c r="D154" s="25" t="s">
        <v>572</v>
      </c>
      <c r="E154" s="23" t="s">
        <v>75</v>
      </c>
      <c r="F154" s="314">
        <v>10</v>
      </c>
      <c r="G154" s="315">
        <v>155.41</v>
      </c>
      <c r="H154" s="27">
        <v>187.27</v>
      </c>
      <c r="I154" s="298">
        <f t="shared" si="8"/>
        <v>1872.7</v>
      </c>
      <c r="J154" s="28"/>
      <c r="K154" s="29"/>
      <c r="L154" s="28"/>
    </row>
    <row r="155" spans="1:12" s="30" customFormat="1" ht="24">
      <c r="A155" s="280" t="s">
        <v>766</v>
      </c>
      <c r="B155" s="23" t="s">
        <v>31</v>
      </c>
      <c r="C155" s="24">
        <v>41196</v>
      </c>
      <c r="D155" s="25" t="s">
        <v>826</v>
      </c>
      <c r="E155" s="23" t="s">
        <v>75</v>
      </c>
      <c r="F155" s="314">
        <v>1</v>
      </c>
      <c r="G155" s="315" t="s">
        <v>827</v>
      </c>
      <c r="H155" s="27">
        <v>725.05</v>
      </c>
      <c r="I155" s="298">
        <f t="shared" si="8"/>
        <v>725.05</v>
      </c>
      <c r="J155" s="28"/>
      <c r="K155" s="29"/>
      <c r="L155" s="28"/>
    </row>
    <row r="156" spans="1:12" s="30" customFormat="1" ht="52.5" customHeight="1">
      <c r="A156" s="280" t="s">
        <v>651</v>
      </c>
      <c r="B156" s="23" t="s">
        <v>31</v>
      </c>
      <c r="C156" s="24" t="s">
        <v>828</v>
      </c>
      <c r="D156" s="25" t="s">
        <v>829</v>
      </c>
      <c r="E156" s="23" t="s">
        <v>75</v>
      </c>
      <c r="F156" s="314">
        <v>1</v>
      </c>
      <c r="G156" s="315" t="s">
        <v>830</v>
      </c>
      <c r="H156" s="27">
        <v>543.96</v>
      </c>
      <c r="I156" s="298">
        <f t="shared" si="8"/>
        <v>543.96</v>
      </c>
      <c r="J156" s="28"/>
      <c r="K156" s="29"/>
      <c r="L156" s="28"/>
    </row>
    <row r="157" spans="1:12" s="30" customFormat="1" ht="24">
      <c r="A157" s="280" t="s">
        <v>652</v>
      </c>
      <c r="B157" s="23" t="s">
        <v>31</v>
      </c>
      <c r="C157" s="24" t="s">
        <v>596</v>
      </c>
      <c r="D157" s="25" t="s">
        <v>597</v>
      </c>
      <c r="E157" s="23" t="s">
        <v>75</v>
      </c>
      <c r="F157" s="314">
        <v>2</v>
      </c>
      <c r="G157" s="315">
        <v>83.1</v>
      </c>
      <c r="H157" s="27">
        <v>100.14</v>
      </c>
      <c r="I157" s="298">
        <f t="shared" si="8"/>
        <v>200.28</v>
      </c>
      <c r="J157" s="28"/>
      <c r="K157" s="29"/>
      <c r="L157" s="28"/>
    </row>
    <row r="158" spans="1:12" s="30" customFormat="1" ht="36">
      <c r="A158" s="280" t="s">
        <v>653</v>
      </c>
      <c r="B158" s="23" t="s">
        <v>31</v>
      </c>
      <c r="C158" s="24" t="s">
        <v>796</v>
      </c>
      <c r="D158" s="25" t="s">
        <v>797</v>
      </c>
      <c r="E158" s="23" t="s">
        <v>75</v>
      </c>
      <c r="F158" s="314">
        <v>1</v>
      </c>
      <c r="G158" s="315">
        <v>838.86</v>
      </c>
      <c r="H158" s="27">
        <v>1010.83</v>
      </c>
      <c r="I158" s="298">
        <f t="shared" si="8"/>
        <v>1010.83</v>
      </c>
      <c r="J158" s="28"/>
      <c r="K158" s="29"/>
      <c r="L158" s="28"/>
    </row>
    <row r="159" spans="1:12" s="30" customFormat="1" ht="24">
      <c r="A159" s="280" t="s">
        <v>654</v>
      </c>
      <c r="B159" s="23" t="s">
        <v>31</v>
      </c>
      <c r="C159" s="24" t="s">
        <v>831</v>
      </c>
      <c r="D159" s="25" t="s">
        <v>832</v>
      </c>
      <c r="E159" s="23" t="s">
        <v>75</v>
      </c>
      <c r="F159" s="314">
        <v>1</v>
      </c>
      <c r="G159" s="315" t="s">
        <v>833</v>
      </c>
      <c r="H159" s="27">
        <v>415.51</v>
      </c>
      <c r="I159" s="298">
        <f t="shared" si="8"/>
        <v>415.51</v>
      </c>
      <c r="J159" s="28"/>
      <c r="K159" s="29"/>
      <c r="L159" s="28"/>
    </row>
    <row r="160" spans="1:12" s="30" customFormat="1" ht="24">
      <c r="A160" s="280" t="s">
        <v>655</v>
      </c>
      <c r="B160" s="23" t="s">
        <v>811</v>
      </c>
      <c r="C160" s="24" t="s">
        <v>810</v>
      </c>
      <c r="D160" s="25" t="s">
        <v>817</v>
      </c>
      <c r="E160" s="23" t="s">
        <v>75</v>
      </c>
      <c r="F160" s="314">
        <v>1</v>
      </c>
      <c r="G160" s="315">
        <v>3629.67</v>
      </c>
      <c r="H160" s="27">
        <v>4373.75</v>
      </c>
      <c r="I160" s="298">
        <f t="shared" si="8"/>
        <v>4373.75</v>
      </c>
      <c r="J160" s="28"/>
      <c r="K160" s="29"/>
      <c r="L160" s="28"/>
    </row>
    <row r="161" spans="1:19" s="148" customFormat="1">
      <c r="A161" s="278" t="s">
        <v>22</v>
      </c>
      <c r="B161" s="143"/>
      <c r="C161" s="143"/>
      <c r="D161" s="144" t="s">
        <v>112</v>
      </c>
      <c r="E161" s="143"/>
      <c r="F161" s="293"/>
      <c r="G161" s="297"/>
      <c r="H161" s="145"/>
      <c r="I161" s="279">
        <f>SUM(I162:I173)</f>
        <v>42798.310000000012</v>
      </c>
      <c r="J161" s="14">
        <v>12</v>
      </c>
      <c r="K161" s="13"/>
      <c r="L161" s="146"/>
      <c r="M161" s="147"/>
    </row>
    <row r="162" spans="1:19" s="30" customFormat="1" ht="36">
      <c r="A162" s="280" t="s">
        <v>173</v>
      </c>
      <c r="B162" s="23" t="s">
        <v>31</v>
      </c>
      <c r="C162" s="24" t="s">
        <v>231</v>
      </c>
      <c r="D162" s="25" t="s">
        <v>232</v>
      </c>
      <c r="E162" s="23" t="s">
        <v>75</v>
      </c>
      <c r="F162" s="314">
        <v>4</v>
      </c>
      <c r="G162" s="315" t="s">
        <v>834</v>
      </c>
      <c r="H162" s="27">
        <v>328.83</v>
      </c>
      <c r="I162" s="298">
        <f t="shared" ref="I162:I173" si="9">TRUNC($F162*H162,2)</f>
        <v>1315.32</v>
      </c>
      <c r="J162" s="28"/>
      <c r="K162" s="29"/>
      <c r="L162" s="28"/>
      <c r="M162" s="31"/>
      <c r="N162" s="31"/>
      <c r="O162" s="31"/>
      <c r="P162" s="31"/>
      <c r="Q162" s="31"/>
      <c r="R162" s="31"/>
      <c r="S162" s="31"/>
    </row>
    <row r="163" spans="1:19" s="30" customFormat="1" ht="36">
      <c r="A163" s="280" t="s">
        <v>219</v>
      </c>
      <c r="B163" s="23" t="s">
        <v>31</v>
      </c>
      <c r="C163" s="24" t="s">
        <v>586</v>
      </c>
      <c r="D163" s="25" t="s">
        <v>587</v>
      </c>
      <c r="E163" s="23" t="s">
        <v>75</v>
      </c>
      <c r="F163" s="314">
        <v>4</v>
      </c>
      <c r="G163" s="315" t="s">
        <v>835</v>
      </c>
      <c r="H163" s="27">
        <v>291.18</v>
      </c>
      <c r="I163" s="298">
        <f t="shared" si="9"/>
        <v>1164.72</v>
      </c>
      <c r="J163" s="28"/>
      <c r="K163" s="29"/>
      <c r="L163" s="28"/>
    </row>
    <row r="164" spans="1:19" s="30" customFormat="1" ht="36">
      <c r="A164" s="280" t="s">
        <v>255</v>
      </c>
      <c r="B164" s="23" t="s">
        <v>622</v>
      </c>
      <c r="C164" s="24">
        <v>12628</v>
      </c>
      <c r="D164" s="25" t="s">
        <v>701</v>
      </c>
      <c r="E164" s="23" t="s">
        <v>75</v>
      </c>
      <c r="F164" s="314">
        <v>1</v>
      </c>
      <c r="G164" s="315">
        <v>2933.16</v>
      </c>
      <c r="H164" s="27">
        <v>3534.46</v>
      </c>
      <c r="I164" s="298">
        <f t="shared" si="9"/>
        <v>3534.46</v>
      </c>
      <c r="J164" s="28"/>
      <c r="K164" s="29"/>
      <c r="L164" s="28"/>
    </row>
    <row r="165" spans="1:19" s="30" customFormat="1" ht="60">
      <c r="A165" s="280" t="s">
        <v>256</v>
      </c>
      <c r="B165" s="23" t="s">
        <v>767</v>
      </c>
      <c r="C165" s="24">
        <v>4</v>
      </c>
      <c r="D165" s="25" t="s">
        <v>870</v>
      </c>
      <c r="E165" s="23" t="s">
        <v>75</v>
      </c>
      <c r="F165" s="314">
        <v>1</v>
      </c>
      <c r="G165" s="315">
        <v>15850</v>
      </c>
      <c r="H165" s="27">
        <v>19099.25</v>
      </c>
      <c r="I165" s="298">
        <f t="shared" si="9"/>
        <v>19099.25</v>
      </c>
      <c r="J165" s="28"/>
      <c r="K165" s="29"/>
      <c r="L165" s="28"/>
    </row>
    <row r="166" spans="1:19" s="30" customFormat="1" ht="24">
      <c r="A166" s="280" t="s">
        <v>702</v>
      </c>
      <c r="B166" s="23" t="s">
        <v>31</v>
      </c>
      <c r="C166" s="24" t="s">
        <v>748</v>
      </c>
      <c r="D166" s="25" t="s">
        <v>749</v>
      </c>
      <c r="E166" s="23" t="s">
        <v>75</v>
      </c>
      <c r="F166" s="314">
        <v>2</v>
      </c>
      <c r="G166" s="315" t="s">
        <v>836</v>
      </c>
      <c r="H166" s="27">
        <v>534.67999999999995</v>
      </c>
      <c r="I166" s="298">
        <f t="shared" si="9"/>
        <v>1069.3599999999999</v>
      </c>
      <c r="J166" s="28"/>
      <c r="K166" s="29"/>
      <c r="L166" s="28"/>
    </row>
    <row r="167" spans="1:19" s="30" customFormat="1" ht="29.25" customHeight="1">
      <c r="A167" s="280" t="s">
        <v>590</v>
      </c>
      <c r="B167" s="23" t="s">
        <v>31</v>
      </c>
      <c r="C167" s="24" t="s">
        <v>837</v>
      </c>
      <c r="D167" s="25" t="s">
        <v>838</v>
      </c>
      <c r="E167" s="23" t="s">
        <v>75</v>
      </c>
      <c r="F167" s="314">
        <v>7</v>
      </c>
      <c r="G167" s="315" t="s">
        <v>839</v>
      </c>
      <c r="H167" s="27">
        <v>270.93</v>
      </c>
      <c r="I167" s="298">
        <f t="shared" si="9"/>
        <v>1896.51</v>
      </c>
      <c r="J167" s="28"/>
      <c r="K167" s="29"/>
      <c r="L167" s="28"/>
    </row>
    <row r="168" spans="1:19" s="30" customFormat="1" ht="36">
      <c r="A168" s="280" t="s">
        <v>840</v>
      </c>
      <c r="B168" s="23" t="s">
        <v>31</v>
      </c>
      <c r="C168" s="24" t="s">
        <v>588</v>
      </c>
      <c r="D168" s="25" t="s">
        <v>589</v>
      </c>
      <c r="E168" s="23" t="s">
        <v>75</v>
      </c>
      <c r="F168" s="314">
        <v>7</v>
      </c>
      <c r="G168" s="315">
        <v>381.96</v>
      </c>
      <c r="H168" s="27">
        <v>460.26</v>
      </c>
      <c r="I168" s="298">
        <f t="shared" si="9"/>
        <v>3221.82</v>
      </c>
      <c r="J168" s="28"/>
      <c r="K168" s="29"/>
      <c r="L168" s="28"/>
    </row>
    <row r="169" spans="1:19" s="30" customFormat="1" ht="36">
      <c r="A169" s="280" t="s">
        <v>850</v>
      </c>
      <c r="B169" s="23" t="s">
        <v>31</v>
      </c>
      <c r="C169" s="24" t="s">
        <v>841</v>
      </c>
      <c r="D169" s="25" t="s">
        <v>842</v>
      </c>
      <c r="E169" s="23" t="s">
        <v>75</v>
      </c>
      <c r="F169" s="314">
        <v>4</v>
      </c>
      <c r="G169" s="315" t="s">
        <v>843</v>
      </c>
      <c r="H169" s="27">
        <v>432.5</v>
      </c>
      <c r="I169" s="298">
        <f t="shared" si="9"/>
        <v>1730</v>
      </c>
      <c r="J169" s="28"/>
      <c r="K169" s="29"/>
      <c r="L169" s="28"/>
    </row>
    <row r="170" spans="1:19" s="30" customFormat="1" ht="24">
      <c r="A170" s="280" t="s">
        <v>851</v>
      </c>
      <c r="B170" s="23" t="s">
        <v>31</v>
      </c>
      <c r="C170" s="24" t="s">
        <v>844</v>
      </c>
      <c r="D170" s="25" t="s">
        <v>845</v>
      </c>
      <c r="E170" s="23" t="s">
        <v>75</v>
      </c>
      <c r="F170" s="314">
        <v>9</v>
      </c>
      <c r="G170" s="315" t="s">
        <v>846</v>
      </c>
      <c r="H170" s="27">
        <v>408.87</v>
      </c>
      <c r="I170" s="298">
        <f t="shared" si="9"/>
        <v>3679.83</v>
      </c>
      <c r="J170" s="28"/>
      <c r="K170" s="29"/>
      <c r="L170" s="28"/>
    </row>
    <row r="171" spans="1:19" s="30" customFormat="1" ht="24">
      <c r="A171" s="280" t="s">
        <v>852</v>
      </c>
      <c r="B171" s="23" t="s">
        <v>31</v>
      </c>
      <c r="C171" s="24" t="s">
        <v>847</v>
      </c>
      <c r="D171" s="25" t="s">
        <v>848</v>
      </c>
      <c r="E171" s="23" t="s">
        <v>75</v>
      </c>
      <c r="F171" s="314">
        <v>1</v>
      </c>
      <c r="G171" s="315" t="s">
        <v>849</v>
      </c>
      <c r="H171" s="27">
        <v>1355.69</v>
      </c>
      <c r="I171" s="298">
        <f t="shared" si="9"/>
        <v>1355.69</v>
      </c>
      <c r="J171" s="28"/>
      <c r="K171" s="29"/>
      <c r="L171" s="28"/>
    </row>
    <row r="172" spans="1:19" s="30" customFormat="1" ht="36">
      <c r="A172" s="280" t="s">
        <v>866</v>
      </c>
      <c r="B172" s="23" t="s">
        <v>811</v>
      </c>
      <c r="C172" s="24" t="s">
        <v>865</v>
      </c>
      <c r="D172" s="25" t="s">
        <v>867</v>
      </c>
      <c r="E172" s="26" t="s">
        <v>77</v>
      </c>
      <c r="F172" s="314">
        <v>8.1</v>
      </c>
      <c r="G172" s="315">
        <v>131.96</v>
      </c>
      <c r="H172" s="27">
        <v>159.01</v>
      </c>
      <c r="I172" s="298">
        <f t="shared" si="9"/>
        <v>1287.98</v>
      </c>
      <c r="J172" s="28"/>
      <c r="K172" s="29"/>
      <c r="L172" s="28"/>
    </row>
    <row r="173" spans="1:19" s="30" customFormat="1">
      <c r="A173" s="280" t="s">
        <v>975</v>
      </c>
      <c r="B173" s="23" t="s">
        <v>81</v>
      </c>
      <c r="C173" s="24">
        <v>17</v>
      </c>
      <c r="D173" s="25" t="s">
        <v>237</v>
      </c>
      <c r="E173" s="23" t="s">
        <v>123</v>
      </c>
      <c r="F173" s="314">
        <v>691.44</v>
      </c>
      <c r="G173" s="315">
        <f>'(COMPOSIÇÕES GERAL)'!J321</f>
        <v>4.13</v>
      </c>
      <c r="H173" s="27">
        <v>4.9800000000000004</v>
      </c>
      <c r="I173" s="298">
        <f t="shared" si="9"/>
        <v>3443.37</v>
      </c>
      <c r="J173" s="28"/>
      <c r="K173" s="141">
        <f>4.86/8.9</f>
        <v>0.54606741573033712</v>
      </c>
      <c r="L173" s="28"/>
    </row>
    <row r="174" spans="1:19" s="148" customFormat="1">
      <c r="A174" s="278" t="s">
        <v>781</v>
      </c>
      <c r="B174" s="143"/>
      <c r="C174" s="143"/>
      <c r="D174" s="144" t="s">
        <v>783</v>
      </c>
      <c r="E174" s="143"/>
      <c r="F174" s="293"/>
      <c r="G174" s="297"/>
      <c r="H174" s="145"/>
      <c r="I174" s="279">
        <f>SUM(I175:I176)</f>
        <v>51882.48</v>
      </c>
      <c r="J174" s="14">
        <v>13</v>
      </c>
      <c r="K174" s="13"/>
      <c r="L174" s="146"/>
      <c r="M174" s="147"/>
    </row>
    <row r="175" spans="1:19" s="30" customFormat="1">
      <c r="A175" s="280" t="s">
        <v>782</v>
      </c>
      <c r="B175" s="23" t="s">
        <v>81</v>
      </c>
      <c r="C175" s="24" t="s">
        <v>238</v>
      </c>
      <c r="D175" s="25" t="s">
        <v>784</v>
      </c>
      <c r="E175" s="23" t="s">
        <v>785</v>
      </c>
      <c r="F175" s="314">
        <v>1</v>
      </c>
      <c r="G175" s="315">
        <f>'(COMPOSIÇÕES GERAL)'!J41</f>
        <v>43056</v>
      </c>
      <c r="H175" s="27">
        <v>51882.48</v>
      </c>
      <c r="I175" s="298">
        <f>TRUNC($F175*H175,2)</f>
        <v>51882.48</v>
      </c>
      <c r="J175" s="28"/>
      <c r="K175" s="29"/>
      <c r="L175" s="28"/>
      <c r="M175" s="31"/>
      <c r="N175" s="31"/>
      <c r="O175" s="31"/>
      <c r="P175" s="31"/>
      <c r="Q175" s="31"/>
      <c r="R175" s="31"/>
      <c r="S175" s="31"/>
    </row>
    <row r="176" spans="1:19" s="3" customFormat="1" ht="12.75" thickBot="1">
      <c r="A176" s="299"/>
      <c r="B176" s="300"/>
      <c r="C176" s="300"/>
      <c r="D176" s="301"/>
      <c r="E176" s="302"/>
      <c r="F176" s="303"/>
      <c r="G176" s="304"/>
      <c r="H176" s="305"/>
      <c r="I176" s="306"/>
      <c r="J176" s="1"/>
      <c r="K176" s="21"/>
      <c r="L176" s="22"/>
      <c r="M176" s="12"/>
      <c r="N176" s="2"/>
      <c r="O176" s="2"/>
      <c r="P176" s="2"/>
      <c r="Q176" s="2"/>
      <c r="R176" s="2"/>
      <c r="S176" s="2"/>
    </row>
    <row r="177" spans="1:12" s="228" customFormat="1" ht="15.6" customHeight="1" thickBot="1">
      <c r="A177" s="392" t="s">
        <v>12</v>
      </c>
      <c r="B177" s="393"/>
      <c r="C177" s="393"/>
      <c r="D177" s="393"/>
      <c r="E177" s="393"/>
      <c r="F177" s="393"/>
      <c r="G177" s="394" t="s">
        <v>606</v>
      </c>
      <c r="H177" s="395"/>
      <c r="I177" s="307">
        <f>SUM(I12:I176)/3</f>
        <v>1777687.5800000012</v>
      </c>
      <c r="J177" s="261"/>
      <c r="K177" s="260">
        <f>I177-I174</f>
        <v>1725805.1000000013</v>
      </c>
      <c r="L177" s="261"/>
    </row>
    <row r="178" spans="1:12">
      <c r="G178" s="37"/>
      <c r="H178" s="18"/>
      <c r="I178" s="36"/>
      <c r="K178" s="254">
        <f>I174/K177</f>
        <v>3.0062768965047077E-2</v>
      </c>
      <c r="L178" s="15" t="s">
        <v>962</v>
      </c>
    </row>
    <row r="179" spans="1:12">
      <c r="I179" s="36"/>
      <c r="K179" s="253">
        <f>K177*0.04</f>
        <v>69032.204000000056</v>
      </c>
      <c r="L179" s="15" t="s">
        <v>963</v>
      </c>
    </row>
    <row r="180" spans="1:12">
      <c r="I180" s="39"/>
    </row>
    <row r="181" spans="1:12">
      <c r="G181" s="40"/>
      <c r="H181" s="17"/>
      <c r="I181" s="41"/>
    </row>
    <row r="182" spans="1:12">
      <c r="G182" s="42"/>
      <c r="H182" s="17"/>
      <c r="I182" s="41"/>
    </row>
    <row r="183" spans="1:12">
      <c r="G183" s="42"/>
      <c r="H183" s="17"/>
      <c r="I183" s="41"/>
    </row>
  </sheetData>
  <autoFilter ref="A11:I175" xr:uid="{00000000-0009-0000-0000-000005000000}"/>
  <mergeCells count="6">
    <mergeCell ref="G9:I9"/>
    <mergeCell ref="A177:F177"/>
    <mergeCell ref="G177:H177"/>
    <mergeCell ref="A1:I1"/>
    <mergeCell ref="A2:E2"/>
    <mergeCell ref="G8:H8"/>
  </mergeCells>
  <printOptions horizontalCentered="1"/>
  <pageMargins left="0.59055118110236227" right="0.39370078740157483" top="1.1811023622047245" bottom="1.0629921259842521" header="0.19685039370078741" footer="0.19685039370078741"/>
  <pageSetup paperSize="9" scale="73" fitToHeight="0" orientation="portrait" r:id="rId1"/>
  <headerFooter>
    <oddHeader>&amp;L&amp;G&amp;R&amp;G</oddHeader>
    <oddFooter>&amp;CPágina &amp;P de &amp;N&amp;R&amp;G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pageSetUpPr fitToPage="1"/>
  </sheetPr>
  <dimension ref="A1:Q50"/>
  <sheetViews>
    <sheetView view="pageBreakPreview" topLeftCell="A7" zoomScaleSheetLayoutView="100" workbookViewId="0">
      <pane ySplit="780" topLeftCell="A13" activePane="bottomLeft"/>
      <selection activeCell="C7" sqref="C7:C8"/>
      <selection pane="bottomLeft" activeCell="A10" sqref="A10:D35"/>
    </sheetView>
  </sheetViews>
  <sheetFormatPr defaultColWidth="9.28515625" defaultRowHeight="12"/>
  <cols>
    <col min="1" max="1" width="6.28515625" style="16" bestFit="1" customWidth="1"/>
    <col min="2" max="2" width="38" style="16" customWidth="1"/>
    <col min="3" max="4" width="15.5703125" style="16" bestFit="1" customWidth="1"/>
    <col min="5" max="5" width="12" style="3" bestFit="1" customWidth="1"/>
    <col min="6" max="6" width="9.85546875" style="3" bestFit="1" customWidth="1"/>
    <col min="7" max="7" width="10.85546875" style="3" customWidth="1"/>
    <col min="8" max="8" width="10.7109375" style="3" bestFit="1" customWidth="1"/>
    <col min="9" max="9" width="11.28515625" style="3" customWidth="1"/>
    <col min="10" max="10" width="11.140625" style="3" customWidth="1"/>
    <col min="11" max="11" width="11.28515625" style="3" customWidth="1"/>
    <col min="12" max="12" width="11.140625" style="3" customWidth="1"/>
    <col min="13" max="13" width="11.28515625" style="3" customWidth="1"/>
    <col min="14" max="14" width="11.7109375" style="3" customWidth="1"/>
    <col min="15" max="15" width="9.28515625" style="3"/>
    <col min="16" max="16" width="10.140625" style="3" bestFit="1" customWidth="1"/>
    <col min="17" max="17" width="16.5703125" style="16" customWidth="1"/>
    <col min="18" max="16384" width="9.28515625" style="16"/>
  </cols>
  <sheetData>
    <row r="1" spans="1:16" s="3" customFormat="1" ht="18.75">
      <c r="A1" s="401" t="s">
        <v>257</v>
      </c>
      <c r="B1" s="402"/>
      <c r="C1" s="403"/>
      <c r="D1" s="402"/>
      <c r="E1" s="402"/>
      <c r="F1" s="403"/>
      <c r="G1" s="403"/>
      <c r="H1" s="402"/>
      <c r="I1" s="403"/>
      <c r="J1" s="403"/>
      <c r="K1" s="403"/>
      <c r="L1" s="403"/>
      <c r="M1" s="403"/>
      <c r="N1" s="404"/>
    </row>
    <row r="2" spans="1:16" s="206" customFormat="1" ht="8.25">
      <c r="A2" s="205"/>
      <c r="B2" s="205"/>
      <c r="C2" s="205"/>
      <c r="D2" s="205"/>
      <c r="E2" s="205"/>
      <c r="F2" s="205"/>
      <c r="G2" s="205"/>
      <c r="H2" s="205"/>
      <c r="I2" s="205"/>
      <c r="J2" s="205"/>
      <c r="K2" s="205"/>
      <c r="L2" s="205"/>
      <c r="M2" s="205"/>
      <c r="N2" s="205"/>
    </row>
    <row r="3" spans="1:16" s="3" customFormat="1" ht="13.35" customHeight="1">
      <c r="A3" s="156" t="s">
        <v>976</v>
      </c>
      <c r="B3" s="8"/>
      <c r="C3" s="8"/>
      <c r="D3" s="8"/>
      <c r="E3" s="8"/>
      <c r="F3" s="8"/>
      <c r="G3" s="8"/>
      <c r="H3" s="8"/>
      <c r="I3" s="8"/>
      <c r="J3" s="8"/>
      <c r="K3" s="8"/>
      <c r="L3" s="8"/>
      <c r="M3" s="8"/>
      <c r="N3" s="8"/>
    </row>
    <row r="4" spans="1:16" s="3" customFormat="1" ht="14.65" customHeight="1">
      <c r="A4" s="156" t="s">
        <v>977</v>
      </c>
      <c r="B4" s="8"/>
      <c r="C4" s="8"/>
      <c r="D4" s="8"/>
      <c r="E4" s="8"/>
      <c r="F4" s="8"/>
      <c r="G4" s="8"/>
      <c r="H4" s="8"/>
      <c r="I4" s="8"/>
      <c r="J4" s="8"/>
      <c r="K4" s="8"/>
      <c r="L4" s="8"/>
      <c r="M4" s="8"/>
      <c r="N4" s="8"/>
    </row>
    <row r="5" spans="1:16" s="3" customFormat="1" ht="14.65" customHeight="1">
      <c r="A5" s="156" t="s">
        <v>978</v>
      </c>
      <c r="B5" s="8"/>
      <c r="C5" s="8"/>
      <c r="D5" s="8"/>
      <c r="E5" s="8"/>
      <c r="F5" s="8"/>
      <c r="G5" s="8"/>
      <c r="H5" s="8"/>
      <c r="I5" s="8"/>
      <c r="J5" s="8"/>
      <c r="K5" s="8"/>
      <c r="L5" s="8"/>
      <c r="M5" s="8"/>
      <c r="N5" s="8"/>
    </row>
    <row r="6" spans="1:16" s="210" customFormat="1" ht="8.25">
      <c r="A6" s="207"/>
      <c r="B6" s="207"/>
      <c r="C6" s="208"/>
      <c r="D6" s="208"/>
      <c r="E6" s="209"/>
      <c r="F6" s="209"/>
      <c r="G6" s="209"/>
      <c r="H6" s="209"/>
      <c r="I6" s="209"/>
      <c r="J6" s="209"/>
      <c r="K6" s="209"/>
      <c r="L6" s="209"/>
      <c r="M6" s="209"/>
      <c r="N6" s="209"/>
      <c r="O6" s="206"/>
      <c r="P6" s="206"/>
    </row>
    <row r="7" spans="1:16" s="204" customFormat="1">
      <c r="A7" s="405" t="s">
        <v>13</v>
      </c>
      <c r="B7" s="405" t="s">
        <v>14</v>
      </c>
      <c r="C7" s="406" t="s">
        <v>930</v>
      </c>
      <c r="D7" s="406" t="s">
        <v>16</v>
      </c>
      <c r="E7" s="407" t="s">
        <v>15</v>
      </c>
      <c r="F7" s="407"/>
      <c r="G7" s="407"/>
      <c r="H7" s="407"/>
      <c r="I7" s="407"/>
      <c r="J7" s="407"/>
      <c r="K7" s="407"/>
      <c r="L7" s="407"/>
      <c r="M7" s="407"/>
      <c r="N7" s="407"/>
    </row>
    <row r="8" spans="1:16" s="204" customFormat="1">
      <c r="A8" s="405"/>
      <c r="B8" s="405"/>
      <c r="C8" s="406"/>
      <c r="D8" s="406"/>
      <c r="E8" s="212" t="s">
        <v>25</v>
      </c>
      <c r="F8" s="212" t="s">
        <v>26</v>
      </c>
      <c r="G8" s="212" t="s">
        <v>27</v>
      </c>
      <c r="H8" s="212" t="s">
        <v>28</v>
      </c>
      <c r="I8" s="212" t="s">
        <v>607</v>
      </c>
      <c r="J8" s="212" t="s">
        <v>608</v>
      </c>
      <c r="K8" s="212" t="s">
        <v>703</v>
      </c>
      <c r="L8" s="212" t="s">
        <v>704</v>
      </c>
      <c r="M8" s="212" t="s">
        <v>705</v>
      </c>
      <c r="N8" s="212" t="s">
        <v>706</v>
      </c>
    </row>
    <row r="9" spans="1:16" s="3" customFormat="1">
      <c r="A9" s="242"/>
      <c r="B9" s="213"/>
      <c r="C9" s="214"/>
      <c r="D9" s="214"/>
      <c r="E9" s="214"/>
      <c r="F9" s="214"/>
      <c r="G9" s="214"/>
      <c r="H9" s="214"/>
      <c r="I9" s="214"/>
      <c r="J9" s="214"/>
      <c r="K9" s="214"/>
      <c r="L9" s="214"/>
      <c r="M9" s="214"/>
      <c r="N9" s="243"/>
    </row>
    <row r="10" spans="1:16" s="225" customFormat="1">
      <c r="A10" s="265" t="s">
        <v>3</v>
      </c>
      <c r="B10" s="213" t="s">
        <v>116</v>
      </c>
      <c r="C10" s="262" t="s">
        <v>485</v>
      </c>
      <c r="D10" s="13">
        <v>56531.789999999994</v>
      </c>
      <c r="E10" s="13">
        <f>TRUNC($D10*E11,2)</f>
        <v>56531.79</v>
      </c>
      <c r="F10" s="13"/>
      <c r="G10" s="13"/>
      <c r="H10" s="13"/>
      <c r="I10" s="13"/>
      <c r="J10" s="13"/>
      <c r="K10" s="13"/>
      <c r="L10" s="13"/>
      <c r="M10" s="13"/>
      <c r="N10" s="244"/>
      <c r="P10" s="226">
        <f>D10-SUM(E10:N10)</f>
        <v>0</v>
      </c>
    </row>
    <row r="11" spans="1:16" s="3" customFormat="1">
      <c r="A11" s="242"/>
      <c r="B11" s="213"/>
      <c r="C11" s="264" t="s">
        <v>929</v>
      </c>
      <c r="D11" s="215">
        <v>3.1800745325565018E-2</v>
      </c>
      <c r="E11" s="216">
        <v>1</v>
      </c>
      <c r="F11" s="216"/>
      <c r="G11" s="216"/>
      <c r="H11" s="216"/>
      <c r="I11" s="216"/>
      <c r="J11" s="216"/>
      <c r="K11" s="216"/>
      <c r="L11" s="216"/>
      <c r="M11" s="216"/>
      <c r="N11" s="245"/>
      <c r="P11" s="217">
        <f>1-SUM(E11:N11)</f>
        <v>0</v>
      </c>
    </row>
    <row r="12" spans="1:16" s="225" customFormat="1">
      <c r="A12" s="265" t="s">
        <v>5</v>
      </c>
      <c r="B12" s="213" t="s">
        <v>23</v>
      </c>
      <c r="C12" s="262" t="s">
        <v>485</v>
      </c>
      <c r="D12" s="13">
        <v>30270.35</v>
      </c>
      <c r="E12" s="13">
        <f>TRUNC($D12*E13,2)</f>
        <v>18162.21</v>
      </c>
      <c r="F12" s="13">
        <f>TRUNC($D12*F13,2)</f>
        <v>12108.14</v>
      </c>
      <c r="G12" s="13"/>
      <c r="H12" s="13"/>
      <c r="I12" s="13"/>
      <c r="J12" s="13"/>
      <c r="K12" s="13"/>
      <c r="L12" s="13"/>
      <c r="M12" s="13"/>
      <c r="N12" s="244"/>
      <c r="P12" s="226">
        <f>D12-SUM(E12:N12)</f>
        <v>0</v>
      </c>
    </row>
    <row r="13" spans="1:16" s="3" customFormat="1">
      <c r="A13" s="242"/>
      <c r="B13" s="213"/>
      <c r="C13" s="264" t="s">
        <v>929</v>
      </c>
      <c r="D13" s="215">
        <v>1.7027935808608168E-2</v>
      </c>
      <c r="E13" s="216">
        <v>0.6</v>
      </c>
      <c r="F13" s="216">
        <v>0.4</v>
      </c>
      <c r="G13" s="216"/>
      <c r="H13" s="216"/>
      <c r="I13" s="216"/>
      <c r="J13" s="216"/>
      <c r="K13" s="216"/>
      <c r="L13" s="216"/>
      <c r="M13" s="216"/>
      <c r="N13" s="245"/>
      <c r="P13" s="217">
        <f>1-SUM(E13:N13)</f>
        <v>0</v>
      </c>
    </row>
    <row r="14" spans="1:16" s="225" customFormat="1">
      <c r="A14" s="265" t="s">
        <v>6</v>
      </c>
      <c r="B14" s="213" t="s">
        <v>258</v>
      </c>
      <c r="C14" s="262" t="s">
        <v>485</v>
      </c>
      <c r="D14" s="13">
        <v>168298.59</v>
      </c>
      <c r="E14" s="13">
        <f>TRUNC($D14*E15,2)</f>
        <v>84149.29</v>
      </c>
      <c r="F14" s="13">
        <f>TRUNC($D14*F15,2)+0.02</f>
        <v>50489.59</v>
      </c>
      <c r="G14" s="13"/>
      <c r="H14" s="13">
        <f>TRUNC($D14*H15,2)</f>
        <v>33659.71</v>
      </c>
      <c r="I14" s="13"/>
      <c r="J14" s="13"/>
      <c r="K14" s="13"/>
      <c r="L14" s="13"/>
      <c r="M14" s="13"/>
      <c r="N14" s="244"/>
      <c r="P14" s="226">
        <f>D14-SUM(E14:N14)</f>
        <v>0</v>
      </c>
    </row>
    <row r="15" spans="1:16" s="3" customFormat="1">
      <c r="A15" s="242"/>
      <c r="B15" s="213"/>
      <c r="C15" s="264" t="s">
        <v>929</v>
      </c>
      <c r="D15" s="215">
        <v>9.4672760215830501E-2</v>
      </c>
      <c r="E15" s="216">
        <v>0.5</v>
      </c>
      <c r="F15" s="216">
        <v>0.3</v>
      </c>
      <c r="G15" s="216"/>
      <c r="H15" s="216">
        <v>0.2</v>
      </c>
      <c r="I15" s="216"/>
      <c r="J15" s="216"/>
      <c r="K15" s="216"/>
      <c r="L15" s="216"/>
      <c r="M15" s="216"/>
      <c r="N15" s="245"/>
      <c r="P15" s="217">
        <f>1-SUM(E15:N15)</f>
        <v>0</v>
      </c>
    </row>
    <row r="16" spans="1:16" s="225" customFormat="1">
      <c r="A16" s="265" t="s">
        <v>7</v>
      </c>
      <c r="B16" s="213" t="s">
        <v>554</v>
      </c>
      <c r="C16" s="262" t="s">
        <v>485</v>
      </c>
      <c r="D16" s="13">
        <v>350794.32000000007</v>
      </c>
      <c r="E16" s="13"/>
      <c r="F16" s="13">
        <f>TRUNC($D16*F17,2)</f>
        <v>122778.01</v>
      </c>
      <c r="G16" s="13">
        <f t="shared" ref="G16" si="0">TRUNC($D16*G17,2)</f>
        <v>122778.01</v>
      </c>
      <c r="H16" s="13">
        <f>TRUNC($D16*H17,2)+0.01</f>
        <v>105238.29999999999</v>
      </c>
      <c r="I16" s="13"/>
      <c r="J16" s="13"/>
      <c r="K16" s="13"/>
      <c r="L16" s="13"/>
      <c r="M16" s="13"/>
      <c r="N16" s="244"/>
      <c r="P16" s="226">
        <f>D16-SUM(E16:N16)</f>
        <v>0</v>
      </c>
    </row>
    <row r="17" spans="1:16" s="3" customFormat="1">
      <c r="A17" s="242"/>
      <c r="B17" s="213"/>
      <c r="C17" s="264" t="s">
        <v>929</v>
      </c>
      <c r="D17" s="215">
        <v>0.19733181687639403</v>
      </c>
      <c r="E17" s="216"/>
      <c r="F17" s="216">
        <v>0.35</v>
      </c>
      <c r="G17" s="216">
        <v>0.35</v>
      </c>
      <c r="H17" s="216">
        <v>0.3</v>
      </c>
      <c r="I17" s="216"/>
      <c r="J17" s="216"/>
      <c r="K17" s="216"/>
      <c r="L17" s="216"/>
      <c r="M17" s="216"/>
      <c r="N17" s="245"/>
      <c r="P17" s="217">
        <f>1-SUM(E17:N17)</f>
        <v>0</v>
      </c>
    </row>
    <row r="18" spans="1:16" s="225" customFormat="1">
      <c r="A18" s="265" t="s">
        <v>8</v>
      </c>
      <c r="B18" s="213" t="s">
        <v>117</v>
      </c>
      <c r="C18" s="262" t="s">
        <v>485</v>
      </c>
      <c r="D18" s="13">
        <v>350927.79</v>
      </c>
      <c r="E18" s="13"/>
      <c r="F18" s="13"/>
      <c r="G18" s="13">
        <f>TRUNC($D18*G19,2)</f>
        <v>52639.16</v>
      </c>
      <c r="H18" s="13"/>
      <c r="I18" s="13">
        <f>TRUNC($D18*I19,2)+0.01</f>
        <v>122824.73</v>
      </c>
      <c r="J18" s="13">
        <f>TRUNC($D18*J19,2)+0.01</f>
        <v>140371.12</v>
      </c>
      <c r="K18" s="13">
        <f>TRUNC($D18*K19,2)+0.01</f>
        <v>35092.78</v>
      </c>
      <c r="L18" s="142"/>
      <c r="M18" s="13"/>
      <c r="N18" s="244"/>
      <c r="P18" s="226">
        <f>D18-SUM(E18:N18)</f>
        <v>0</v>
      </c>
    </row>
    <row r="19" spans="1:16" s="3" customFormat="1">
      <c r="A19" s="242"/>
      <c r="B19" s="213"/>
      <c r="C19" s="264" t="s">
        <v>929</v>
      </c>
      <c r="D19" s="215">
        <v>0.19740689756070634</v>
      </c>
      <c r="E19" s="216"/>
      <c r="F19" s="216"/>
      <c r="G19" s="216">
        <v>0.15</v>
      </c>
      <c r="H19" s="216"/>
      <c r="I19" s="216">
        <v>0.35</v>
      </c>
      <c r="J19" s="216">
        <v>0.4</v>
      </c>
      <c r="K19" s="216">
        <v>0.1</v>
      </c>
      <c r="L19" s="250"/>
      <c r="M19" s="216"/>
      <c r="N19" s="245"/>
      <c r="P19" s="217">
        <f>1-SUM(E19:N19)</f>
        <v>0</v>
      </c>
    </row>
    <row r="20" spans="1:16" s="225" customFormat="1">
      <c r="A20" s="266" t="s">
        <v>11</v>
      </c>
      <c r="B20" s="213" t="s">
        <v>260</v>
      </c>
      <c r="C20" s="262" t="s">
        <v>485</v>
      </c>
      <c r="D20" s="13">
        <v>203627.59</v>
      </c>
      <c r="E20" s="13"/>
      <c r="F20" s="13"/>
      <c r="G20" s="13"/>
      <c r="H20" s="13"/>
      <c r="I20" s="13">
        <f>TRUNC($D20*I21,2)</f>
        <v>40725.51</v>
      </c>
      <c r="J20" s="13"/>
      <c r="K20" s="13">
        <f>TRUNC($D20*K21,2)+0.01</f>
        <v>81451.039999999994</v>
      </c>
      <c r="L20" s="13">
        <f>TRUNC($D20*L21,2)+0.01</f>
        <v>81451.039999999994</v>
      </c>
      <c r="M20" s="13"/>
      <c r="N20" s="244"/>
      <c r="P20" s="226">
        <f>D20-SUM(E20:N20)</f>
        <v>0</v>
      </c>
    </row>
    <row r="21" spans="1:16" s="3" customFormat="1">
      <c r="A21" s="242"/>
      <c r="B21" s="213"/>
      <c r="C21" s="264" t="s">
        <v>929</v>
      </c>
      <c r="D21" s="215">
        <v>0.11454633102628753</v>
      </c>
      <c r="E21" s="216"/>
      <c r="F21" s="216"/>
      <c r="G21" s="216"/>
      <c r="H21" s="216"/>
      <c r="I21" s="216">
        <v>0.2</v>
      </c>
      <c r="J21" s="216"/>
      <c r="K21" s="216">
        <v>0.4</v>
      </c>
      <c r="L21" s="216">
        <v>0.4</v>
      </c>
      <c r="M21" s="216"/>
      <c r="N21" s="245"/>
      <c r="P21" s="217">
        <f>1-SUM(E21:N21)</f>
        <v>0</v>
      </c>
    </row>
    <row r="22" spans="1:16" s="225" customFormat="1">
      <c r="A22" s="266" t="s">
        <v>17</v>
      </c>
      <c r="B22" s="213" t="s">
        <v>557</v>
      </c>
      <c r="C22" s="262" t="s">
        <v>485</v>
      </c>
      <c r="D22" s="13">
        <v>114932.75000000001</v>
      </c>
      <c r="E22" s="13"/>
      <c r="F22" s="13"/>
      <c r="G22" s="13"/>
      <c r="H22" s="13"/>
      <c r="I22" s="13"/>
      <c r="J22" s="13"/>
      <c r="K22" s="13">
        <f>TRUNC($D22*K23,2)</f>
        <v>57466.37</v>
      </c>
      <c r="L22" s="13">
        <f>TRUNC($D22*L23,2)+0.01</f>
        <v>17239.919999999998</v>
      </c>
      <c r="M22" s="13">
        <f>TRUNC($D22*M23,2)</f>
        <v>40226.46</v>
      </c>
      <c r="N22" s="244"/>
      <c r="P22" s="226">
        <f>D22-SUM(E22:N22)</f>
        <v>0</v>
      </c>
    </row>
    <row r="23" spans="1:16" s="3" customFormat="1">
      <c r="A23" s="242"/>
      <c r="B23" s="213"/>
      <c r="C23" s="264" t="s">
        <v>929</v>
      </c>
      <c r="D23" s="215">
        <v>6.4652952123342169E-2</v>
      </c>
      <c r="E23" s="216"/>
      <c r="F23" s="216"/>
      <c r="G23" s="216"/>
      <c r="H23" s="216"/>
      <c r="I23" s="216"/>
      <c r="J23" s="216"/>
      <c r="K23" s="216">
        <v>0.5</v>
      </c>
      <c r="L23" s="216">
        <v>0.15</v>
      </c>
      <c r="M23" s="216">
        <v>0.35</v>
      </c>
      <c r="N23" s="245"/>
      <c r="P23" s="217">
        <f>1-SUM(E23:N23)</f>
        <v>0</v>
      </c>
    </row>
    <row r="24" spans="1:16" s="225" customFormat="1">
      <c r="A24" s="266" t="s">
        <v>18</v>
      </c>
      <c r="B24" s="213" t="s">
        <v>118</v>
      </c>
      <c r="C24" s="262" t="s">
        <v>485</v>
      </c>
      <c r="D24" s="13">
        <v>143872.53</v>
      </c>
      <c r="E24" s="13"/>
      <c r="F24" s="13"/>
      <c r="G24" s="13"/>
      <c r="H24" s="13"/>
      <c r="I24" s="13"/>
      <c r="J24" s="13">
        <f>TRUNC($D24*J25,2)+0.01</f>
        <v>28774.51</v>
      </c>
      <c r="K24" s="13"/>
      <c r="L24" s="13"/>
      <c r="M24" s="13">
        <f>TRUNC($D24*M25,2)</f>
        <v>57549.01</v>
      </c>
      <c r="N24" s="244">
        <f>TRUNC($D24*N25,2)</f>
        <v>57549.01</v>
      </c>
      <c r="P24" s="226">
        <f>D24-SUM(E24:N24)</f>
        <v>0</v>
      </c>
    </row>
    <row r="25" spans="1:16" s="3" customFormat="1">
      <c r="A25" s="242"/>
      <c r="B25" s="213"/>
      <c r="C25" s="264" t="s">
        <v>929</v>
      </c>
      <c r="D25" s="215">
        <v>8.0932404331699265E-2</v>
      </c>
      <c r="E25" s="216"/>
      <c r="F25" s="216"/>
      <c r="G25" s="216"/>
      <c r="H25" s="216"/>
      <c r="I25" s="216"/>
      <c r="J25" s="216">
        <v>0.2</v>
      </c>
      <c r="K25" s="216"/>
      <c r="L25" s="216"/>
      <c r="M25" s="216">
        <v>0.4</v>
      </c>
      <c r="N25" s="245">
        <v>0.4</v>
      </c>
      <c r="P25" s="217">
        <f>1-SUM(E25:N25)</f>
        <v>0</v>
      </c>
    </row>
    <row r="26" spans="1:16" s="225" customFormat="1">
      <c r="A26" s="266" t="s">
        <v>19</v>
      </c>
      <c r="B26" s="213" t="s">
        <v>24</v>
      </c>
      <c r="C26" s="262" t="s">
        <v>485</v>
      </c>
      <c r="D26" s="13">
        <v>48896.39</v>
      </c>
      <c r="E26" s="13"/>
      <c r="F26" s="13"/>
      <c r="G26" s="13"/>
      <c r="H26" s="13"/>
      <c r="I26" s="13"/>
      <c r="J26" s="13"/>
      <c r="K26" s="13"/>
      <c r="L26" s="13"/>
      <c r="M26" s="13">
        <f>TRUNC($D26*M27,2)</f>
        <v>9779.27</v>
      </c>
      <c r="N26" s="244">
        <f>TRUNC($D26*N27,2)+0.01</f>
        <v>39117.120000000003</v>
      </c>
      <c r="P26" s="226">
        <f>D26-SUM(E26:N26)</f>
        <v>0</v>
      </c>
    </row>
    <row r="27" spans="1:16" s="3" customFormat="1">
      <c r="A27" s="242"/>
      <c r="B27" s="213"/>
      <c r="C27" s="264" t="s">
        <v>929</v>
      </c>
      <c r="D27" s="215">
        <v>2.7505614906754312E-2</v>
      </c>
      <c r="E27" s="216"/>
      <c r="F27" s="216"/>
      <c r="G27" s="216"/>
      <c r="H27" s="216"/>
      <c r="I27" s="216"/>
      <c r="J27" s="216"/>
      <c r="K27" s="216"/>
      <c r="L27" s="216"/>
      <c r="M27" s="216">
        <v>0.2</v>
      </c>
      <c r="N27" s="245">
        <v>0.8</v>
      </c>
      <c r="P27" s="217">
        <f>1-SUM(E27:N27)</f>
        <v>0</v>
      </c>
    </row>
    <row r="28" spans="1:16" s="225" customFormat="1">
      <c r="A28" s="266" t="s">
        <v>20</v>
      </c>
      <c r="B28" s="213" t="s">
        <v>262</v>
      </c>
      <c r="C28" s="262" t="s">
        <v>485</v>
      </c>
      <c r="D28" s="13">
        <v>167696.61999999997</v>
      </c>
      <c r="E28" s="13"/>
      <c r="F28" s="13"/>
      <c r="G28" s="13"/>
      <c r="H28" s="13">
        <f t="shared" ref="H28" si="1">TRUNC($D28*H29,2)</f>
        <v>16769.66</v>
      </c>
      <c r="I28" s="13"/>
      <c r="J28" s="13"/>
      <c r="K28" s="13"/>
      <c r="L28" s="13">
        <f>TRUNC($D28*L29,2)</f>
        <v>67078.64</v>
      </c>
      <c r="M28" s="13">
        <f>TRUNC($D28*M29,2)+0.01</f>
        <v>41924.160000000003</v>
      </c>
      <c r="N28" s="244">
        <f>TRUNC($D28*N29,2)+0.01</f>
        <v>41924.160000000003</v>
      </c>
      <c r="P28" s="226">
        <f>D28-SUM(E28:N28)</f>
        <v>0</v>
      </c>
    </row>
    <row r="29" spans="1:16" s="3" customFormat="1">
      <c r="A29" s="242"/>
      <c r="B29" s="213"/>
      <c r="C29" s="264" t="s">
        <v>929</v>
      </c>
      <c r="D29" s="215">
        <v>9.4334134910252318E-2</v>
      </c>
      <c r="E29" s="216"/>
      <c r="F29" s="216"/>
      <c r="G29" s="216"/>
      <c r="H29" s="216">
        <v>0.1</v>
      </c>
      <c r="I29" s="216"/>
      <c r="J29" s="216"/>
      <c r="K29" s="216"/>
      <c r="L29" s="216">
        <v>0.4</v>
      </c>
      <c r="M29" s="216">
        <v>0.25</v>
      </c>
      <c r="N29" s="245">
        <v>0.25</v>
      </c>
      <c r="P29" s="217">
        <f>1-SUM(E29:N29)</f>
        <v>0</v>
      </c>
    </row>
    <row r="30" spans="1:16" s="225" customFormat="1">
      <c r="A30" s="266" t="s">
        <v>21</v>
      </c>
      <c r="B30" s="213" t="s">
        <v>261</v>
      </c>
      <c r="C30" s="262" t="s">
        <v>485</v>
      </c>
      <c r="D30" s="13">
        <v>47158.070000000007</v>
      </c>
      <c r="E30" s="13"/>
      <c r="F30" s="13"/>
      <c r="G30" s="13"/>
      <c r="H30" s="13">
        <f t="shared" ref="H30" si="2">TRUNC($D30*H31,2)</f>
        <v>9431.61</v>
      </c>
      <c r="I30" s="13"/>
      <c r="J30" s="13"/>
      <c r="K30" s="13"/>
      <c r="L30" s="13">
        <f t="shared" ref="L30" si="3">TRUNC($D30*L31,2)</f>
        <v>18863.22</v>
      </c>
      <c r="M30" s="13">
        <f>TRUNC($D30*M31,2)+0.01</f>
        <v>9431.6200000000008</v>
      </c>
      <c r="N30" s="244">
        <f>TRUNC($D30*N31,2)+0.01</f>
        <v>9431.6200000000008</v>
      </c>
      <c r="P30" s="226">
        <f>D30-SUM(E30:N30)</f>
        <v>0</v>
      </c>
    </row>
    <row r="31" spans="1:16" s="3" customFormat="1">
      <c r="A31" s="242"/>
      <c r="B31" s="213"/>
      <c r="C31" s="264" t="s">
        <v>929</v>
      </c>
      <c r="D31" s="215">
        <v>2.6527760294078225E-2</v>
      </c>
      <c r="E31" s="216"/>
      <c r="F31" s="216"/>
      <c r="G31" s="216"/>
      <c r="H31" s="216">
        <v>0.2</v>
      </c>
      <c r="I31" s="216"/>
      <c r="J31" s="216"/>
      <c r="K31" s="216"/>
      <c r="L31" s="216">
        <v>0.4</v>
      </c>
      <c r="M31" s="216">
        <v>0.2</v>
      </c>
      <c r="N31" s="245">
        <v>0.2</v>
      </c>
      <c r="P31" s="217">
        <f>1-SUM(E31:N31)</f>
        <v>0</v>
      </c>
    </row>
    <row r="32" spans="1:16" s="225" customFormat="1">
      <c r="A32" s="266" t="s">
        <v>22</v>
      </c>
      <c r="B32" s="213" t="s">
        <v>112</v>
      </c>
      <c r="C32" s="262" t="s">
        <v>485</v>
      </c>
      <c r="D32" s="13">
        <v>42798.310000000012</v>
      </c>
      <c r="E32" s="13"/>
      <c r="F32" s="13"/>
      <c r="G32" s="13"/>
      <c r="H32" s="13"/>
      <c r="I32" s="13"/>
      <c r="J32" s="13"/>
      <c r="K32" s="13"/>
      <c r="L32" s="13"/>
      <c r="M32" s="13">
        <f>TRUNC($D32*M33,2)+0.01</f>
        <v>17119.329999999998</v>
      </c>
      <c r="N32" s="244">
        <f>TRUNC($D32*N33,2)</f>
        <v>25678.98</v>
      </c>
      <c r="P32" s="226">
        <f>D32-SUM(E32:N32)</f>
        <v>0</v>
      </c>
    </row>
    <row r="33" spans="1:17" s="3" customFormat="1">
      <c r="A33" s="242"/>
      <c r="B33" s="213"/>
      <c r="C33" s="264" t="s">
        <v>929</v>
      </c>
      <c r="D33" s="215">
        <v>2.4075270863961377E-2</v>
      </c>
      <c r="E33" s="216"/>
      <c r="F33" s="216"/>
      <c r="G33" s="216"/>
      <c r="H33" s="216"/>
      <c r="I33" s="216"/>
      <c r="J33" s="216"/>
      <c r="K33" s="216"/>
      <c r="L33" s="216"/>
      <c r="M33" s="216">
        <v>0.4</v>
      </c>
      <c r="N33" s="245">
        <v>0.6</v>
      </c>
      <c r="P33" s="217">
        <f>1-SUM(E33:N33)</f>
        <v>0</v>
      </c>
    </row>
    <row r="34" spans="1:17" s="225" customFormat="1">
      <c r="A34" s="266" t="s">
        <v>781</v>
      </c>
      <c r="B34" s="213" t="s">
        <v>783</v>
      </c>
      <c r="C34" s="262" t="s">
        <v>485</v>
      </c>
      <c r="D34" s="13">
        <v>51882.48</v>
      </c>
      <c r="E34" s="13">
        <f t="shared" ref="E34:M34" si="4">TRUNC($D34*E35,2)</f>
        <v>5188.24</v>
      </c>
      <c r="F34" s="13">
        <f t="shared" si="4"/>
        <v>5188.24</v>
      </c>
      <c r="G34" s="13">
        <f t="shared" si="4"/>
        <v>5188.24</v>
      </c>
      <c r="H34" s="13">
        <f t="shared" si="4"/>
        <v>5188.24</v>
      </c>
      <c r="I34" s="13">
        <f t="shared" si="4"/>
        <v>5188.24</v>
      </c>
      <c r="J34" s="13">
        <f t="shared" si="4"/>
        <v>5188.24</v>
      </c>
      <c r="K34" s="13">
        <f t="shared" si="4"/>
        <v>5188.24</v>
      </c>
      <c r="L34" s="13">
        <f t="shared" si="4"/>
        <v>5188.24</v>
      </c>
      <c r="M34" s="13">
        <f t="shared" si="4"/>
        <v>5188.24</v>
      </c>
      <c r="N34" s="244">
        <f>TRUNC($D34*N35,2)+0.08</f>
        <v>5188.32</v>
      </c>
      <c r="P34" s="226">
        <f>D34-SUM(E34:N34)</f>
        <v>0</v>
      </c>
    </row>
    <row r="35" spans="1:17" s="3" customFormat="1">
      <c r="A35" s="242"/>
      <c r="B35" s="213"/>
      <c r="C35" s="264" t="s">
        <v>929</v>
      </c>
      <c r="D35" s="215">
        <v>2.9185375756520728E-2</v>
      </c>
      <c r="E35" s="216">
        <v>0.1</v>
      </c>
      <c r="F35" s="216">
        <v>0.1</v>
      </c>
      <c r="G35" s="216">
        <v>0.1</v>
      </c>
      <c r="H35" s="216">
        <v>0.1</v>
      </c>
      <c r="I35" s="216">
        <v>0.1</v>
      </c>
      <c r="J35" s="216">
        <v>0.1</v>
      </c>
      <c r="K35" s="216">
        <v>0.1</v>
      </c>
      <c r="L35" s="216">
        <v>0.1</v>
      </c>
      <c r="M35" s="216">
        <v>0.1</v>
      </c>
      <c r="N35" s="216">
        <v>0.1</v>
      </c>
      <c r="P35" s="217">
        <f>1-SUM(E35:N35)</f>
        <v>0</v>
      </c>
    </row>
    <row r="36" spans="1:17" s="3" customFormat="1">
      <c r="A36" s="242"/>
      <c r="B36" s="213"/>
      <c r="C36" s="214"/>
      <c r="D36" s="214"/>
      <c r="E36" s="214"/>
      <c r="F36" s="214"/>
      <c r="G36" s="218"/>
      <c r="H36" s="214"/>
      <c r="I36" s="218"/>
      <c r="J36" s="218"/>
      <c r="K36" s="218"/>
      <c r="L36" s="218"/>
      <c r="M36" s="218"/>
      <c r="N36" s="246"/>
      <c r="P36" s="2"/>
    </row>
    <row r="37" spans="1:17">
      <c r="A37" s="408"/>
      <c r="B37" s="409"/>
      <c r="C37" s="262" t="s">
        <v>972</v>
      </c>
      <c r="D37" s="262">
        <f>SUM(D10,D12,D14,D16,D18,D20,D22,D24,D26,D28,D30,D32,D34,)</f>
        <v>1777687.58</v>
      </c>
      <c r="E37" s="214"/>
      <c r="F37" s="214"/>
      <c r="G37" s="214"/>
      <c r="H37" s="214"/>
      <c r="I37" s="214"/>
      <c r="J37" s="214"/>
      <c r="K37" s="214"/>
      <c r="L37" s="214"/>
      <c r="M37" s="214"/>
      <c r="N37" s="243"/>
    </row>
    <row r="38" spans="1:17">
      <c r="A38" s="408"/>
      <c r="B38" s="409"/>
      <c r="C38" s="263" t="s">
        <v>973</v>
      </c>
      <c r="D38" s="263">
        <f>D37/$D$37</f>
        <v>1</v>
      </c>
      <c r="E38" s="214"/>
      <c r="F38" s="218"/>
      <c r="G38" s="218"/>
      <c r="H38" s="218"/>
      <c r="I38" s="218"/>
      <c r="J38" s="218"/>
      <c r="K38" s="218"/>
      <c r="L38" s="218"/>
      <c r="M38" s="218"/>
      <c r="N38" s="246"/>
    </row>
    <row r="39" spans="1:17">
      <c r="A39" s="247"/>
      <c r="B39" s="4"/>
      <c r="C39" s="219"/>
      <c r="D39" s="219"/>
      <c r="E39" s="7"/>
      <c r="F39" s="219"/>
      <c r="G39" s="219"/>
      <c r="H39" s="219"/>
      <c r="I39" s="219"/>
      <c r="J39" s="219"/>
      <c r="K39" s="219"/>
      <c r="L39" s="219"/>
      <c r="M39" s="219"/>
      <c r="N39" s="248"/>
    </row>
    <row r="40" spans="1:17" s="228" customFormat="1">
      <c r="A40" s="410" t="s">
        <v>30</v>
      </c>
      <c r="B40" s="410"/>
      <c r="C40" s="410"/>
      <c r="D40" s="410"/>
      <c r="E40" s="227">
        <f t="shared" ref="E40:N40" si="5">SUM(E10,E12,E14,E16,E18,E20,E22,E24,,E26,,E28,E30,E32,E34,)</f>
        <v>164031.52999999997</v>
      </c>
      <c r="F40" s="227">
        <f t="shared" si="5"/>
        <v>190563.97999999998</v>
      </c>
      <c r="G40" s="227">
        <f t="shared" si="5"/>
        <v>180605.40999999997</v>
      </c>
      <c r="H40" s="227">
        <f t="shared" si="5"/>
        <v>170287.51999999996</v>
      </c>
      <c r="I40" s="227">
        <f t="shared" si="5"/>
        <v>168738.47999999998</v>
      </c>
      <c r="J40" s="227">
        <f t="shared" si="5"/>
        <v>174333.87</v>
      </c>
      <c r="K40" s="227">
        <f t="shared" si="5"/>
        <v>179198.43</v>
      </c>
      <c r="L40" s="227">
        <f t="shared" si="5"/>
        <v>189821.05999999997</v>
      </c>
      <c r="M40" s="227">
        <f t="shared" si="5"/>
        <v>181218.09</v>
      </c>
      <c r="N40" s="227">
        <f t="shared" si="5"/>
        <v>178889.21000000002</v>
      </c>
      <c r="P40" s="224">
        <f>D37-SUM(E40:N40)</f>
        <v>0</v>
      </c>
    </row>
    <row r="41" spans="1:17" s="5" customFormat="1">
      <c r="A41" s="410"/>
      <c r="B41" s="410"/>
      <c r="C41" s="410"/>
      <c r="D41" s="410"/>
      <c r="E41" s="220">
        <f t="shared" ref="E41:N41" si="6">E40/$D$37</f>
        <v>9.2272417181426203E-2</v>
      </c>
      <c r="F41" s="220">
        <f t="shared" ref="F41" si="7">F40/$D$37</f>
        <v>0.10719767755816799</v>
      </c>
      <c r="G41" s="220">
        <f t="shared" ref="G41" si="8">G40/$D$37</f>
        <v>0.10159569770971791</v>
      </c>
      <c r="H41" s="220">
        <f t="shared" si="6"/>
        <v>9.5791590106063487E-2</v>
      </c>
      <c r="I41" s="220">
        <f t="shared" si="6"/>
        <v>9.4920210895550042E-2</v>
      </c>
      <c r="J41" s="220">
        <f t="shared" si="6"/>
        <v>9.8067777466274472E-2</v>
      </c>
      <c r="K41" s="220">
        <f t="shared" ref="K41" si="9">K40/$D$37</f>
        <v>0.10080423130368048</v>
      </c>
      <c r="L41" s="220">
        <f t="shared" ref="L41" si="10">L40/$D$37</f>
        <v>0.10677976385479386</v>
      </c>
      <c r="M41" s="220">
        <f t="shared" si="6"/>
        <v>0.10194034769596579</v>
      </c>
      <c r="N41" s="220">
        <f t="shared" si="6"/>
        <v>0.10063028622835966</v>
      </c>
      <c r="P41" s="217">
        <f>1-SUM(E41:N41)</f>
        <v>0</v>
      </c>
    </row>
    <row r="42" spans="1:17" s="3" customFormat="1">
      <c r="A42" s="247"/>
      <c r="B42" s="4"/>
      <c r="C42" s="219"/>
      <c r="D42" s="219"/>
      <c r="E42" s="7"/>
      <c r="F42" s="219"/>
      <c r="G42" s="219"/>
      <c r="H42" s="219"/>
      <c r="I42" s="219"/>
      <c r="J42" s="219"/>
      <c r="K42" s="219"/>
      <c r="L42" s="219"/>
      <c r="M42" s="219"/>
      <c r="N42" s="248"/>
    </row>
    <row r="43" spans="1:17" s="228" customFormat="1">
      <c r="A43" s="410" t="s">
        <v>56</v>
      </c>
      <c r="B43" s="410"/>
      <c r="C43" s="410"/>
      <c r="D43" s="410"/>
      <c r="E43" s="227">
        <f>E40</f>
        <v>164031.52999999997</v>
      </c>
      <c r="F43" s="227">
        <f>F40+E43</f>
        <v>354595.50999999995</v>
      </c>
      <c r="G43" s="227">
        <f t="shared" ref="G43:H43" si="11">G40+F43</f>
        <v>535200.91999999993</v>
      </c>
      <c r="H43" s="227">
        <f t="shared" si="11"/>
        <v>705488.44</v>
      </c>
      <c r="I43" s="227">
        <f>I40+H43</f>
        <v>874226.91999999993</v>
      </c>
      <c r="J43" s="227">
        <f t="shared" ref="J43:M43" si="12">J40+I43</f>
        <v>1048560.7899999999</v>
      </c>
      <c r="K43" s="227">
        <f t="shared" si="12"/>
        <v>1227759.22</v>
      </c>
      <c r="L43" s="227">
        <f t="shared" si="12"/>
        <v>1417580.28</v>
      </c>
      <c r="M43" s="227">
        <f t="shared" si="12"/>
        <v>1598798.37</v>
      </c>
      <c r="N43" s="227">
        <f>N40+M43</f>
        <v>1777687.58</v>
      </c>
    </row>
    <row r="44" spans="1:17" s="5" customFormat="1">
      <c r="A44" s="410"/>
      <c r="B44" s="410"/>
      <c r="C44" s="410"/>
      <c r="D44" s="410"/>
      <c r="E44" s="220">
        <f t="shared" ref="E44:N44" si="13">E43/$D$37</f>
        <v>9.2272417181426203E-2</v>
      </c>
      <c r="F44" s="220">
        <f t="shared" ref="F44" si="14">F43/$D$37</f>
        <v>0.19947009473959421</v>
      </c>
      <c r="G44" s="220">
        <f t="shared" ref="G44" si="15">G43/$D$37</f>
        <v>0.30106579244931209</v>
      </c>
      <c r="H44" s="220">
        <f t="shared" si="13"/>
        <v>0.39685738255537562</v>
      </c>
      <c r="I44" s="220">
        <f t="shared" si="13"/>
        <v>0.49177759345092564</v>
      </c>
      <c r="J44" s="220">
        <f t="shared" si="13"/>
        <v>0.58984537091720013</v>
      </c>
      <c r="K44" s="220">
        <f t="shared" ref="K44" si="16">K43/$D$37</f>
        <v>0.69064960222088068</v>
      </c>
      <c r="L44" s="220">
        <f t="shared" ref="L44" si="17">L43/$D$37</f>
        <v>0.7974293660756745</v>
      </c>
      <c r="M44" s="220">
        <f t="shared" si="13"/>
        <v>0.89936971377164032</v>
      </c>
      <c r="N44" s="220">
        <f t="shared" si="13"/>
        <v>1</v>
      </c>
    </row>
    <row r="45" spans="1:17" s="211" customFormat="1" ht="24">
      <c r="A45" s="411"/>
      <c r="B45" s="412"/>
      <c r="C45" s="412"/>
      <c r="D45" s="412"/>
      <c r="E45" s="412"/>
      <c r="F45" s="412"/>
      <c r="G45" s="412"/>
      <c r="H45" s="412"/>
      <c r="I45" s="412"/>
      <c r="J45" s="412"/>
      <c r="K45" s="412"/>
      <c r="L45" s="413"/>
      <c r="M45" s="211" t="s">
        <v>12</v>
      </c>
      <c r="N45" s="267">
        <f>N43</f>
        <v>1777687.58</v>
      </c>
    </row>
    <row r="46" spans="1:17" s="3" customFormat="1">
      <c r="P46" s="6"/>
    </row>
    <row r="47" spans="1:17">
      <c r="P47" s="222" t="s">
        <v>29</v>
      </c>
      <c r="Q47" s="221" t="e">
        <f>#REF!/10</f>
        <v>#REF!</v>
      </c>
    </row>
    <row r="49" spans="5:17">
      <c r="P49" s="34"/>
      <c r="Q49" s="223"/>
    </row>
    <row r="50" spans="5:17">
      <c r="E50" s="249"/>
      <c r="P50" s="34"/>
      <c r="Q50" s="223"/>
    </row>
  </sheetData>
  <mergeCells count="10">
    <mergeCell ref="A37:B38"/>
    <mergeCell ref="A40:D41"/>
    <mergeCell ref="A43:D44"/>
    <mergeCell ref="C7:C8"/>
    <mergeCell ref="A45:L45"/>
    <mergeCell ref="A1:N1"/>
    <mergeCell ref="A7:A8"/>
    <mergeCell ref="B7:B8"/>
    <mergeCell ref="D7:D8"/>
    <mergeCell ref="E7:N7"/>
  </mergeCells>
  <phoneticPr fontId="6" type="noConversion"/>
  <printOptions horizontalCentered="1"/>
  <pageMargins left="0.59055118110236227" right="0.59055118110236227" top="1.1811023622047245" bottom="0.78740157480314965" header="0.31496062992125984" footer="0.19685039370078741"/>
  <pageSetup paperSize="9" scale="72" orientation="landscape" horizontalDpi="300" verticalDpi="300" r:id="rId1"/>
  <headerFooter>
    <oddHeader>&amp;L&amp;G&amp;R&amp;G</oddHeader>
    <oddFooter>&amp;CPágina &amp;P de &amp;N&amp;R&amp;G</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39997558519241921"/>
  </sheetPr>
  <dimension ref="B1:F56"/>
  <sheetViews>
    <sheetView view="pageBreakPreview" zoomScaleSheetLayoutView="100" workbookViewId="0">
      <selection activeCell="B6" sqref="B6:B8"/>
    </sheetView>
  </sheetViews>
  <sheetFormatPr defaultColWidth="9.28515625" defaultRowHeight="15"/>
  <cols>
    <col min="1" max="1" width="1.28515625" style="184" customWidth="1"/>
    <col min="2" max="2" width="75.5703125" style="184" customWidth="1"/>
    <col min="3" max="3" width="10.28515625" style="186" bestFit="1" customWidth="1"/>
    <col min="4" max="4" width="12" style="186" customWidth="1"/>
    <col min="5" max="5" width="11.42578125" style="184" customWidth="1"/>
    <col min="6" max="6" width="62.5703125" style="184" customWidth="1"/>
    <col min="7" max="16384" width="9.28515625" style="184"/>
  </cols>
  <sheetData>
    <row r="1" spans="2:6" s="151" customFormat="1" ht="6.75" customHeight="1">
      <c r="C1" s="152"/>
      <c r="D1" s="152"/>
    </row>
    <row r="2" spans="2:6" s="151" customFormat="1" ht="18.75">
      <c r="B2" s="417" t="s">
        <v>32</v>
      </c>
      <c r="C2" s="418"/>
      <c r="D2" s="419"/>
    </row>
    <row r="3" spans="2:6" s="154" customFormat="1" ht="11.25">
      <c r="B3" s="153"/>
      <c r="C3" s="153"/>
      <c r="D3" s="153"/>
    </row>
    <row r="4" spans="2:6" s="151" customFormat="1" ht="15.75">
      <c r="B4" s="420" t="s">
        <v>921</v>
      </c>
      <c r="C4" s="420"/>
      <c r="D4" s="420"/>
    </row>
    <row r="5" spans="2:6" s="151" customFormat="1" ht="12.75">
      <c r="B5" s="155"/>
      <c r="C5" s="155"/>
      <c r="D5" s="155"/>
    </row>
    <row r="6" spans="2:6" s="157" customFormat="1" ht="15" customHeight="1">
      <c r="B6" s="158" t="s">
        <v>976</v>
      </c>
      <c r="C6" s="193"/>
      <c r="D6" s="193"/>
    </row>
    <row r="7" spans="2:6" s="157" customFormat="1" ht="15" customHeight="1">
      <c r="B7" s="158" t="s">
        <v>977</v>
      </c>
      <c r="C7" s="193"/>
      <c r="D7" s="193"/>
    </row>
    <row r="8" spans="2:6" s="157" customFormat="1" ht="15" customHeight="1">
      <c r="B8" s="158" t="s">
        <v>978</v>
      </c>
      <c r="C8" s="194"/>
      <c r="D8" s="194"/>
    </row>
    <row r="9" spans="2:6" s="151" customFormat="1" ht="12.75">
      <c r="B9" s="158"/>
      <c r="C9" s="159"/>
      <c r="D9" s="159"/>
    </row>
    <row r="10" spans="2:6" s="151" customFormat="1" ht="14.25">
      <c r="B10" s="160" t="s">
        <v>33</v>
      </c>
      <c r="C10" s="161" t="s">
        <v>34</v>
      </c>
      <c r="D10" s="161" t="s">
        <v>35</v>
      </c>
      <c r="F10" s="162" t="s">
        <v>36</v>
      </c>
    </row>
    <row r="11" spans="2:6" s="151" customFormat="1" ht="14.25">
      <c r="B11" s="163"/>
      <c r="C11" s="164"/>
      <c r="D11" s="164"/>
    </row>
    <row r="12" spans="2:6" s="151" customFormat="1" ht="14.25">
      <c r="B12" s="165" t="s">
        <v>913</v>
      </c>
      <c r="C12" s="166" t="s">
        <v>37</v>
      </c>
      <c r="D12" s="167">
        <v>3.5499999999999997E-2</v>
      </c>
      <c r="E12" s="151" t="s">
        <v>57</v>
      </c>
      <c r="F12" s="168" t="s">
        <v>922</v>
      </c>
    </row>
    <row r="13" spans="2:6" s="151" customFormat="1" ht="14.25">
      <c r="B13" s="165" t="s">
        <v>914</v>
      </c>
      <c r="C13" s="166" t="s">
        <v>38</v>
      </c>
      <c r="D13" s="167">
        <v>1.1299999999999999E-2</v>
      </c>
      <c r="E13" s="151" t="s">
        <v>57</v>
      </c>
      <c r="F13" s="168" t="s">
        <v>923</v>
      </c>
    </row>
    <row r="14" spans="2:6" s="151" customFormat="1" ht="14.25">
      <c r="B14" s="165" t="s">
        <v>915</v>
      </c>
      <c r="C14" s="166" t="s">
        <v>39</v>
      </c>
      <c r="D14" s="167">
        <v>9.7000000000000003E-3</v>
      </c>
      <c r="E14" s="151" t="s">
        <v>57</v>
      </c>
      <c r="F14" s="168" t="s">
        <v>924</v>
      </c>
    </row>
    <row r="15" spans="2:6" s="151" customFormat="1" ht="14.25">
      <c r="B15" s="169" t="s">
        <v>916</v>
      </c>
      <c r="C15" s="170" t="s">
        <v>61</v>
      </c>
      <c r="D15" s="171">
        <v>8.0000000000000002E-3</v>
      </c>
      <c r="E15" s="151" t="s">
        <v>58</v>
      </c>
      <c r="F15" s="172" t="s">
        <v>925</v>
      </c>
    </row>
    <row r="16" spans="2:6" s="195" customFormat="1" ht="14.25">
      <c r="B16" s="173" t="s">
        <v>40</v>
      </c>
      <c r="C16" s="174" t="s">
        <v>40</v>
      </c>
      <c r="D16" s="175">
        <v>0.03</v>
      </c>
    </row>
    <row r="17" spans="2:6" s="195" customFormat="1" ht="14.25">
      <c r="B17" s="173" t="s">
        <v>41</v>
      </c>
      <c r="C17" s="174" t="s">
        <v>42</v>
      </c>
      <c r="D17" s="175">
        <v>2.5000000000000001E-2</v>
      </c>
      <c r="E17" s="196">
        <f>0.05*0.5</f>
        <v>2.5000000000000001E-2</v>
      </c>
    </row>
    <row r="18" spans="2:6" s="195" customFormat="1" ht="14.25">
      <c r="B18" s="173" t="s">
        <v>43</v>
      </c>
      <c r="C18" s="174" t="s">
        <v>43</v>
      </c>
      <c r="D18" s="175">
        <v>6.4999999999999997E-3</v>
      </c>
    </row>
    <row r="19" spans="2:6" s="195" customFormat="1" ht="14.25">
      <c r="B19" s="173" t="s">
        <v>44</v>
      </c>
      <c r="C19" s="174" t="s">
        <v>45</v>
      </c>
      <c r="D19" s="175">
        <v>0</v>
      </c>
      <c r="E19" s="195" t="s">
        <v>46</v>
      </c>
    </row>
    <row r="20" spans="2:6" s="151" customFormat="1" ht="14.25">
      <c r="B20" s="165" t="s">
        <v>918</v>
      </c>
      <c r="C20" s="166" t="s">
        <v>47</v>
      </c>
      <c r="D20" s="167">
        <f>SUM(D16:D19)</f>
        <v>6.1499999999999999E-2</v>
      </c>
      <c r="F20" s="168"/>
    </row>
    <row r="21" spans="2:6" s="151" customFormat="1" ht="14.25">
      <c r="B21" s="165" t="s">
        <v>917</v>
      </c>
      <c r="C21" s="166" t="s">
        <v>48</v>
      </c>
      <c r="D21" s="167">
        <v>6.1800000000000001E-2</v>
      </c>
      <c r="E21" s="151" t="s">
        <v>59</v>
      </c>
      <c r="F21" s="168" t="s">
        <v>926</v>
      </c>
    </row>
    <row r="22" spans="2:6" s="151" customFormat="1" ht="14.25">
      <c r="B22" s="163"/>
      <c r="C22" s="164"/>
      <c r="D22" s="176"/>
    </row>
    <row r="23" spans="2:6" s="151" customFormat="1">
      <c r="B23" s="177" t="s">
        <v>49</v>
      </c>
      <c r="C23" s="178"/>
      <c r="D23" s="175">
        <f>ROUND((((1+D12+D15+D14)*(1+D13)*(1+D21))/(1-D20))-1,4)</f>
        <v>0.20499999999999999</v>
      </c>
      <c r="E23" s="197" t="s">
        <v>60</v>
      </c>
    </row>
    <row r="24" spans="2:6" s="151" customFormat="1" ht="12.75">
      <c r="C24" s="152"/>
      <c r="D24" s="179"/>
      <c r="F24" s="168" t="s">
        <v>927</v>
      </c>
    </row>
    <row r="25" spans="2:6" s="151" customFormat="1" ht="12.75">
      <c r="C25" s="152"/>
      <c r="D25" s="152"/>
    </row>
    <row r="26" spans="2:6" s="151" customFormat="1" ht="12.75">
      <c r="C26" s="152"/>
      <c r="D26" s="152"/>
    </row>
    <row r="27" spans="2:6" s="151" customFormat="1" ht="15.75">
      <c r="B27" s="180" t="s">
        <v>50</v>
      </c>
      <c r="C27" s="152"/>
      <c r="D27" s="152"/>
    </row>
    <row r="28" spans="2:6">
      <c r="B28" s="181"/>
      <c r="C28" s="182"/>
      <c r="D28" s="183"/>
    </row>
    <row r="29" spans="2:6">
      <c r="B29" s="185"/>
      <c r="D29" s="187"/>
    </row>
    <row r="30" spans="2:6">
      <c r="B30" s="185"/>
      <c r="D30" s="187"/>
    </row>
    <row r="31" spans="2:6">
      <c r="B31" s="185"/>
      <c r="D31" s="187"/>
    </row>
    <row r="32" spans="2:6">
      <c r="B32" s="185"/>
      <c r="D32" s="187"/>
    </row>
    <row r="33" spans="2:6">
      <c r="B33" s="188"/>
      <c r="C33" s="189"/>
      <c r="D33" s="190"/>
    </row>
    <row r="34" spans="2:6">
      <c r="B34" s="191"/>
      <c r="C34" s="182"/>
      <c r="D34" s="183"/>
    </row>
    <row r="35" spans="2:6">
      <c r="B35" s="198" t="s">
        <v>51</v>
      </c>
      <c r="D35" s="187"/>
    </row>
    <row r="36" spans="2:6" s="192" customFormat="1">
      <c r="B36" s="424" t="s">
        <v>52</v>
      </c>
      <c r="C36" s="425"/>
      <c r="D36" s="426"/>
    </row>
    <row r="37" spans="2:6" s="192" customFormat="1" ht="48" customHeight="1">
      <c r="B37" s="427" t="s">
        <v>920</v>
      </c>
      <c r="C37" s="428"/>
      <c r="D37" s="429"/>
    </row>
    <row r="38" spans="2:6" ht="57.75" customHeight="1">
      <c r="B38" s="421" t="s">
        <v>919</v>
      </c>
      <c r="C38" s="422"/>
      <c r="D38" s="423"/>
      <c r="F38" s="199" t="s">
        <v>53</v>
      </c>
    </row>
    <row r="40" spans="2:6" hidden="1"/>
    <row r="41" spans="2:6" hidden="1">
      <c r="B41" s="184" t="s">
        <v>54</v>
      </c>
    </row>
    <row r="42" spans="2:6" ht="135" hidden="1" customHeight="1">
      <c r="B42" s="414" t="s">
        <v>928</v>
      </c>
      <c r="C42" s="415"/>
      <c r="D42" s="416"/>
    </row>
    <row r="54" spans="2:4" s="151" customFormat="1" ht="12.75">
      <c r="C54" s="152"/>
      <c r="D54" s="152"/>
    </row>
    <row r="55" spans="2:4" s="151" customFormat="1" ht="12.75">
      <c r="C55" s="152"/>
      <c r="D55" s="152"/>
    </row>
    <row r="56" spans="2:4">
      <c r="B56" s="184" t="s">
        <v>55</v>
      </c>
    </row>
  </sheetData>
  <mergeCells count="6">
    <mergeCell ref="B42:D42"/>
    <mergeCell ref="B2:D2"/>
    <mergeCell ref="B4:D4"/>
    <mergeCell ref="B36:D36"/>
    <mergeCell ref="B37:D37"/>
    <mergeCell ref="B38:D38"/>
  </mergeCells>
  <printOptions horizontalCentered="1"/>
  <pageMargins left="0.59055118110236227" right="0.59055118110236227" top="1.5748031496062993" bottom="0.78740157480314965" header="0.39370078740157483" footer="0.39370078740157483"/>
  <pageSetup paperSize="9" scale="88" orientation="portrait" horizontalDpi="300" verticalDpi="300" r:id="rId1"/>
  <headerFooter>
    <oddHeader>&amp;L&amp;G&amp;R&amp;G</oddHeader>
    <oddFooter>&amp;CPágina &amp;P de &amp;N&amp;R&amp;G</oddFooter>
  </headerFooter>
  <drawing r:id="rId2"/>
  <legacyDrawing r:id="rId3"/>
  <legacyDrawingHF r:id="rId4"/>
  <oleObjects>
    <mc:AlternateContent xmlns:mc="http://schemas.openxmlformats.org/markup-compatibility/2006">
      <mc:Choice Requires="x14">
        <oleObject progId="Equation.3" shapeId="36865" r:id="rId5">
          <objectPr defaultSize="0" autoPict="0" r:id="rId6">
            <anchor moveWithCells="1" sizeWithCells="1">
              <from>
                <xdr:col>1</xdr:col>
                <xdr:colOff>981075</xdr:colOff>
                <xdr:row>28</xdr:row>
                <xdr:rowOff>0</xdr:rowOff>
              </from>
              <to>
                <xdr:col>2</xdr:col>
                <xdr:colOff>419100</xdr:colOff>
                <xdr:row>32</xdr:row>
                <xdr:rowOff>19050</xdr:rowOff>
              </to>
            </anchor>
          </objectPr>
        </oleObject>
      </mc:Choice>
      <mc:Fallback>
        <oleObject progId="Equation.3" shapeId="36865" r:id="rId5"/>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(COMPOSIÇÕES GERAL)</vt:lpstr>
      <vt:lpstr>(ORÇAMENTO)</vt:lpstr>
      <vt:lpstr>CRONOGRAMA ONERADO</vt:lpstr>
      <vt:lpstr>BDI_EDIFICACOES_20,50%_SEM</vt:lpstr>
      <vt:lpstr>'(COMPOSIÇÕES GERAL)'!Area_de_impressao</vt:lpstr>
      <vt:lpstr>'(ORÇAMENTO)'!Area_de_impressao</vt:lpstr>
      <vt:lpstr>'BDI_EDIFICACOES_20,50%_SEM'!Area_de_impressao</vt:lpstr>
      <vt:lpstr>'CRONOGRAMA ONERADO'!Area_de_impressao</vt:lpstr>
      <vt:lpstr>'(COMPOSIÇÕES GERAL)'!Titulos_de_impressao</vt:lpstr>
      <vt:lpstr>'(ORÇAMENTO)'!Titulos_de_impressao</vt:lpstr>
    </vt:vector>
  </TitlesOfParts>
  <Company>MR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dc:creator>
  <cp:lastModifiedBy/>
  <dcterms:created xsi:type="dcterms:W3CDTF">2006-09-25T12:47:36Z</dcterms:created>
  <dcterms:modified xsi:type="dcterms:W3CDTF">2023-09-21T11:01:01Z</dcterms:modified>
</cp:coreProperties>
</file>